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drawings/drawing2.xml" ContentType="application/vnd.openxmlformats-officedocument.drawing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kemp/Records/Repositories/CREATeV_AnalysisSuite/DragBuilds/"/>
    </mc:Choice>
  </mc:AlternateContent>
  <xr:revisionPtr revIDLastSave="0" documentId="8_{664DA12D-601F-344D-A605-0A120382241A}" xr6:coauthVersionLast="47" xr6:coauthVersionMax="47" xr10:uidLastSave="{00000000-0000-0000-0000-000000000000}"/>
  <bookViews>
    <workbookView xWindow="760" yWindow="500" windowWidth="28040" windowHeight="17500" xr2:uid="{F25A0884-7F22-3349-88ED-0BAB49064D9B}"/>
  </bookViews>
  <sheets>
    <sheet name="PythonExport" sheetId="10" r:id="rId1"/>
    <sheet name="Totals" sheetId="1" r:id="rId2"/>
    <sheet name="AC Param" sheetId="4" r:id="rId3"/>
    <sheet name="TrimCalc" sheetId="7" r:id="rId4"/>
    <sheet name="D_VStab" sheetId="8" r:id="rId5"/>
    <sheet name="D_VStabXFLR5" sheetId="12" r:id="rId6"/>
    <sheet name="D_Fuselage" sheetId="9" r:id="rId7"/>
    <sheet name="WingXFLR5" sheetId="3" r:id="rId8"/>
    <sheet name="HStabXFLR5" sheetId="5" r:id="rId9"/>
    <sheet name="SaraDBU" sheetId="13" r:id="rId10"/>
  </sheets>
  <definedNames>
    <definedName name="Chord_Hstab">'AC Param'!$B$7</definedName>
    <definedName name="Chord_Wing">'AC Param'!$B$6</definedName>
    <definedName name="CREATeV_FARCG_Turbulent_T7_VLM2_Elev_g1_0__12_6kg_x0_1m" localSheetId="1">Totals!$AC$99:$AO$127</definedName>
    <definedName name="CREATeV_Turbulent_T7_VLM2_Elev_g1_0__12_6kg_x0_1m" localSheetId="1">Totals!$AC$75:$AO$97</definedName>
    <definedName name="Mass">'AC Param'!$B$2</definedName>
    <definedName name="Performance" localSheetId="9">SaraDBU!$A$1:$Q$20</definedName>
    <definedName name="S_Hstab">'AC Param'!$B$9</definedName>
    <definedName name="S_Wing">'AC Param'!$B$8</definedName>
    <definedName name="T1_VLM2_10mps_CREATeVHStab_Turbulent" localSheetId="8">HStabXFLR5!$A$1:$M$107</definedName>
    <definedName name="T2_VLM2_CREATeV_VStabTurb_WingN9_12_6kg_x0_128m" localSheetId="5">D_VStabXFLR5!$F$1:$R$151</definedName>
    <definedName name="T2_VLM2_CREATeV_WingN9_12_6kg_x0_128m_1" localSheetId="5">D_VStabXFLR5!$T$1:$AF$151</definedName>
    <definedName name="T2_VLM2_CREATeV_WingTurb_12_6kg_x0_128m" localSheetId="7">WingXFLR5!$A$1:$M$135</definedName>
    <definedName name="T7_VLM2_Elev_g1_0" localSheetId="1">Totals!$N$64:$Y$82</definedName>
    <definedName name="tests" localSheetId="1">Totals!$N$83:$Y$106</definedName>
    <definedName name="tests2" localSheetId="1">Totals!$Q$97:$AB$97</definedName>
    <definedName name="Xcg">'AC Param'!$B$3</definedName>
    <definedName name="Xtail_AC">'AC Param'!$B$5</definedName>
    <definedName name="Xwing_AC">'AC Param'!$B$4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0" l="1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D2" i="10"/>
  <c r="E2" i="10"/>
  <c r="F2" i="10"/>
  <c r="G2" i="10"/>
  <c r="H2" i="10"/>
  <c r="I2" i="10"/>
  <c r="J2" i="10"/>
  <c r="D3" i="10"/>
  <c r="E3" i="10"/>
  <c r="F3" i="10"/>
  <c r="G3" i="10"/>
  <c r="H3" i="10"/>
  <c r="I3" i="10"/>
  <c r="J3" i="10"/>
  <c r="D4" i="10"/>
  <c r="E4" i="10"/>
  <c r="F4" i="10"/>
  <c r="G4" i="10"/>
  <c r="H4" i="10"/>
  <c r="I4" i="10"/>
  <c r="J4" i="10"/>
  <c r="D5" i="10"/>
  <c r="E5" i="10"/>
  <c r="F5" i="10"/>
  <c r="G5" i="10"/>
  <c r="H5" i="10"/>
  <c r="I5" i="10"/>
  <c r="J5" i="10"/>
  <c r="D6" i="10"/>
  <c r="E6" i="10"/>
  <c r="F6" i="10"/>
  <c r="G6" i="10"/>
  <c r="H6" i="10"/>
  <c r="I6" i="10"/>
  <c r="J6" i="10"/>
  <c r="D7" i="10"/>
  <c r="E7" i="10"/>
  <c r="F7" i="10"/>
  <c r="G7" i="10"/>
  <c r="H7" i="10"/>
  <c r="I7" i="10"/>
  <c r="J7" i="10"/>
  <c r="D8" i="10"/>
  <c r="E8" i="10"/>
  <c r="F8" i="10"/>
  <c r="G8" i="10"/>
  <c r="H8" i="10"/>
  <c r="I8" i="10"/>
  <c r="J8" i="10"/>
  <c r="D9" i="10"/>
  <c r="E9" i="10"/>
  <c r="F9" i="10"/>
  <c r="G9" i="10"/>
  <c r="H9" i="10"/>
  <c r="I9" i="10"/>
  <c r="J9" i="10"/>
  <c r="D10" i="10"/>
  <c r="E10" i="10"/>
  <c r="F10" i="10"/>
  <c r="G10" i="10"/>
  <c r="H10" i="10"/>
  <c r="I10" i="10"/>
  <c r="J10" i="10"/>
  <c r="D11" i="10"/>
  <c r="E11" i="10"/>
  <c r="F11" i="10"/>
  <c r="G11" i="10"/>
  <c r="H11" i="10"/>
  <c r="I11" i="10"/>
  <c r="J11" i="10"/>
  <c r="D12" i="10"/>
  <c r="E12" i="10"/>
  <c r="F12" i="10"/>
  <c r="G12" i="10"/>
  <c r="H12" i="10"/>
  <c r="I12" i="10"/>
  <c r="J12" i="10"/>
  <c r="D13" i="10"/>
  <c r="E13" i="10"/>
  <c r="F13" i="10"/>
  <c r="G13" i="10"/>
  <c r="H13" i="10"/>
  <c r="I13" i="10"/>
  <c r="J13" i="10"/>
  <c r="D14" i="10"/>
  <c r="E14" i="10"/>
  <c r="F14" i="10"/>
  <c r="G14" i="10"/>
  <c r="H14" i="10"/>
  <c r="I14" i="10"/>
  <c r="J14" i="10"/>
  <c r="D15" i="10"/>
  <c r="E15" i="10"/>
  <c r="F15" i="10"/>
  <c r="G15" i="10"/>
  <c r="H15" i="10"/>
  <c r="I15" i="10"/>
  <c r="J15" i="10"/>
  <c r="D16" i="10"/>
  <c r="E16" i="10"/>
  <c r="F16" i="10"/>
  <c r="G16" i="10"/>
  <c r="H16" i="10"/>
  <c r="I16" i="10"/>
  <c r="J16" i="10"/>
  <c r="D17" i="10"/>
  <c r="E17" i="10"/>
  <c r="F17" i="10"/>
  <c r="G17" i="10"/>
  <c r="H17" i="10"/>
  <c r="I17" i="10"/>
  <c r="J17" i="10"/>
  <c r="D18" i="10"/>
  <c r="E18" i="10"/>
  <c r="F18" i="10"/>
  <c r="G18" i="10"/>
  <c r="H18" i="10"/>
  <c r="I18" i="10"/>
  <c r="J18" i="10"/>
  <c r="D19" i="10"/>
  <c r="E19" i="10"/>
  <c r="F19" i="10"/>
  <c r="G19" i="10"/>
  <c r="H19" i="10"/>
  <c r="I19" i="10"/>
  <c r="J19" i="10"/>
  <c r="D20" i="10"/>
  <c r="E20" i="10"/>
  <c r="F20" i="10"/>
  <c r="G20" i="10"/>
  <c r="H20" i="10"/>
  <c r="I20" i="10"/>
  <c r="J20" i="10"/>
  <c r="D21" i="10"/>
  <c r="E21" i="10"/>
  <c r="F21" i="10"/>
  <c r="G21" i="10"/>
  <c r="H21" i="10"/>
  <c r="I21" i="10"/>
  <c r="J21" i="10"/>
  <c r="D22" i="10"/>
  <c r="E22" i="10"/>
  <c r="F22" i="10"/>
  <c r="G22" i="10"/>
  <c r="H22" i="10"/>
  <c r="I22" i="10"/>
  <c r="J22" i="10"/>
  <c r="D23" i="10"/>
  <c r="E23" i="10"/>
  <c r="F23" i="10"/>
  <c r="G23" i="10"/>
  <c r="H23" i="10"/>
  <c r="I23" i="10"/>
  <c r="J23" i="10"/>
  <c r="D24" i="10"/>
  <c r="E24" i="10"/>
  <c r="F24" i="10"/>
  <c r="G24" i="10"/>
  <c r="H24" i="10"/>
  <c r="I24" i="10"/>
  <c r="J24" i="10"/>
  <c r="D25" i="10"/>
  <c r="E25" i="10"/>
  <c r="F25" i="10"/>
  <c r="G25" i="10"/>
  <c r="H25" i="10"/>
  <c r="I25" i="10"/>
  <c r="J25" i="10"/>
  <c r="D26" i="10"/>
  <c r="E26" i="10"/>
  <c r="F26" i="10"/>
  <c r="G26" i="10"/>
  <c r="H26" i="10"/>
  <c r="I26" i="10"/>
  <c r="J26" i="10"/>
  <c r="D27" i="10"/>
  <c r="E27" i="10"/>
  <c r="F27" i="10"/>
  <c r="G27" i="10"/>
  <c r="H27" i="10"/>
  <c r="I27" i="10"/>
  <c r="J27" i="10"/>
  <c r="D28" i="10"/>
  <c r="E28" i="10"/>
  <c r="F28" i="10"/>
  <c r="G28" i="10"/>
  <c r="H28" i="10"/>
  <c r="I28" i="10"/>
  <c r="J28" i="10"/>
  <c r="D29" i="10"/>
  <c r="E29" i="10"/>
  <c r="F29" i="10"/>
  <c r="G29" i="10"/>
  <c r="H29" i="10"/>
  <c r="I29" i="10"/>
  <c r="J29" i="10"/>
  <c r="D30" i="10"/>
  <c r="E30" i="10"/>
  <c r="F30" i="10"/>
  <c r="G30" i="10"/>
  <c r="H30" i="10"/>
  <c r="I30" i="10"/>
  <c r="J30" i="10"/>
  <c r="D31" i="10"/>
  <c r="E31" i="10"/>
  <c r="F31" i="10"/>
  <c r="G31" i="10"/>
  <c r="H31" i="10"/>
  <c r="I31" i="10"/>
  <c r="J31" i="10"/>
  <c r="D32" i="10"/>
  <c r="E32" i="10"/>
  <c r="F32" i="10"/>
  <c r="G32" i="10"/>
  <c r="H32" i="10"/>
  <c r="I32" i="10"/>
  <c r="J32" i="10"/>
  <c r="D33" i="10"/>
  <c r="E33" i="10"/>
  <c r="F33" i="10"/>
  <c r="G33" i="10"/>
  <c r="H33" i="10"/>
  <c r="I33" i="10"/>
  <c r="J33" i="10"/>
  <c r="D34" i="10"/>
  <c r="E34" i="10"/>
  <c r="F34" i="10"/>
  <c r="G34" i="10"/>
  <c r="H34" i="10"/>
  <c r="I34" i="10"/>
  <c r="J34" i="10"/>
  <c r="D35" i="10"/>
  <c r="E35" i="10"/>
  <c r="F35" i="10"/>
  <c r="G35" i="10"/>
  <c r="H35" i="10"/>
  <c r="I35" i="10"/>
  <c r="J35" i="10"/>
  <c r="D36" i="10"/>
  <c r="E36" i="10"/>
  <c r="F36" i="10"/>
  <c r="G36" i="10"/>
  <c r="H36" i="10"/>
  <c r="I36" i="10"/>
  <c r="J36" i="10"/>
  <c r="D37" i="10"/>
  <c r="E37" i="10"/>
  <c r="F37" i="10"/>
  <c r="G37" i="10"/>
  <c r="H37" i="10"/>
  <c r="I37" i="10"/>
  <c r="J37" i="10"/>
  <c r="D38" i="10"/>
  <c r="E38" i="10"/>
  <c r="F38" i="10"/>
  <c r="G38" i="10"/>
  <c r="H38" i="10"/>
  <c r="I38" i="10"/>
  <c r="J38" i="10"/>
  <c r="D39" i="10"/>
  <c r="E39" i="10"/>
  <c r="F39" i="10"/>
  <c r="G39" i="10"/>
  <c r="H39" i="10"/>
  <c r="I39" i="10"/>
  <c r="J39" i="10"/>
  <c r="D40" i="10"/>
  <c r="E40" i="10"/>
  <c r="F40" i="10"/>
  <c r="G40" i="10"/>
  <c r="H40" i="10"/>
  <c r="I40" i="10"/>
  <c r="J40" i="10"/>
  <c r="D41" i="10"/>
  <c r="E41" i="10"/>
  <c r="F41" i="10"/>
  <c r="G41" i="10"/>
  <c r="H41" i="10"/>
  <c r="I41" i="10"/>
  <c r="J41" i="10"/>
  <c r="D42" i="10"/>
  <c r="E42" i="10"/>
  <c r="F42" i="10"/>
  <c r="G42" i="10"/>
  <c r="H42" i="10"/>
  <c r="I42" i="10"/>
  <c r="J42" i="10"/>
  <c r="D43" i="10"/>
  <c r="E43" i="10"/>
  <c r="F43" i="10"/>
  <c r="G43" i="10"/>
  <c r="H43" i="10"/>
  <c r="I43" i="10"/>
  <c r="J43" i="10"/>
  <c r="D44" i="10"/>
  <c r="E44" i="10"/>
  <c r="F44" i="10"/>
  <c r="G44" i="10"/>
  <c r="H44" i="10"/>
  <c r="I44" i="10"/>
  <c r="J44" i="10"/>
  <c r="D45" i="10"/>
  <c r="E45" i="10"/>
  <c r="F45" i="10"/>
  <c r="G45" i="10"/>
  <c r="H45" i="10"/>
  <c r="I45" i="10"/>
  <c r="J45" i="10"/>
  <c r="D46" i="10"/>
  <c r="E46" i="10"/>
  <c r="F46" i="10"/>
  <c r="G46" i="10"/>
  <c r="H46" i="10"/>
  <c r="I46" i="10"/>
  <c r="J46" i="10"/>
  <c r="D47" i="10"/>
  <c r="E47" i="10"/>
  <c r="F47" i="10"/>
  <c r="G47" i="10"/>
  <c r="H47" i="10"/>
  <c r="I47" i="10"/>
  <c r="J47" i="10"/>
  <c r="D48" i="10"/>
  <c r="E48" i="10"/>
  <c r="F48" i="10"/>
  <c r="G48" i="10"/>
  <c r="H48" i="10"/>
  <c r="I48" i="10"/>
  <c r="J48" i="10"/>
  <c r="D49" i="10"/>
  <c r="E49" i="10"/>
  <c r="F49" i="10"/>
  <c r="G49" i="10"/>
  <c r="H49" i="10"/>
  <c r="I49" i="10"/>
  <c r="J49" i="10"/>
  <c r="D50" i="10"/>
  <c r="E50" i="10"/>
  <c r="F50" i="10"/>
  <c r="G50" i="10"/>
  <c r="H50" i="10"/>
  <c r="I50" i="10"/>
  <c r="J50" i="10"/>
  <c r="D51" i="10"/>
  <c r="E51" i="10"/>
  <c r="F51" i="10"/>
  <c r="G51" i="10"/>
  <c r="H51" i="10"/>
  <c r="I51" i="10"/>
  <c r="J51" i="10"/>
  <c r="D52" i="10"/>
  <c r="E52" i="10"/>
  <c r="F52" i="10"/>
  <c r="G52" i="10"/>
  <c r="H52" i="10"/>
  <c r="I52" i="10"/>
  <c r="J52" i="10"/>
  <c r="D53" i="10"/>
  <c r="E53" i="10"/>
  <c r="F53" i="10"/>
  <c r="G53" i="10"/>
  <c r="H53" i="10"/>
  <c r="I53" i="10"/>
  <c r="J53" i="10"/>
  <c r="D54" i="10"/>
  <c r="E54" i="10"/>
  <c r="F54" i="10"/>
  <c r="G54" i="10"/>
  <c r="H54" i="10"/>
  <c r="I54" i="10"/>
  <c r="J54" i="10"/>
  <c r="D55" i="10"/>
  <c r="E55" i="10"/>
  <c r="F55" i="10"/>
  <c r="G55" i="10"/>
  <c r="H55" i="10"/>
  <c r="I55" i="10"/>
  <c r="J55" i="10"/>
  <c r="D56" i="10"/>
  <c r="E56" i="10"/>
  <c r="F56" i="10"/>
  <c r="G56" i="10"/>
  <c r="H56" i="10"/>
  <c r="I56" i="10"/>
  <c r="J56" i="10"/>
  <c r="D57" i="10"/>
  <c r="E57" i="10"/>
  <c r="F57" i="10"/>
  <c r="G57" i="10"/>
  <c r="H57" i="10"/>
  <c r="I57" i="10"/>
  <c r="J57" i="10"/>
  <c r="D58" i="10"/>
  <c r="E58" i="10"/>
  <c r="F58" i="10"/>
  <c r="G58" i="10"/>
  <c r="H58" i="10"/>
  <c r="I58" i="10"/>
  <c r="J58" i="10"/>
  <c r="D59" i="10"/>
  <c r="E59" i="10"/>
  <c r="F59" i="10"/>
  <c r="G59" i="10"/>
  <c r="H59" i="10"/>
  <c r="I59" i="10"/>
  <c r="J59" i="10"/>
  <c r="D60" i="10"/>
  <c r="E60" i="10"/>
  <c r="F60" i="10"/>
  <c r="G60" i="10"/>
  <c r="H60" i="10"/>
  <c r="I60" i="10"/>
  <c r="J60" i="10"/>
  <c r="D61" i="10"/>
  <c r="E61" i="10"/>
  <c r="F61" i="10"/>
  <c r="G61" i="10"/>
  <c r="H61" i="10"/>
  <c r="I61" i="10"/>
  <c r="J61" i="10"/>
  <c r="D62" i="10"/>
  <c r="E62" i="10"/>
  <c r="F62" i="10"/>
  <c r="G62" i="10"/>
  <c r="H62" i="10"/>
  <c r="I62" i="10"/>
  <c r="J62" i="10"/>
  <c r="D63" i="10"/>
  <c r="E63" i="10"/>
  <c r="F63" i="10"/>
  <c r="G63" i="10"/>
  <c r="H63" i="10"/>
  <c r="I63" i="10"/>
  <c r="J63" i="10"/>
  <c r="D64" i="10"/>
  <c r="E64" i="10"/>
  <c r="F64" i="10"/>
  <c r="G64" i="10"/>
  <c r="H64" i="10"/>
  <c r="I64" i="10"/>
  <c r="J64" i="10"/>
  <c r="D65" i="10"/>
  <c r="E65" i="10"/>
  <c r="F65" i="10"/>
  <c r="G65" i="10"/>
  <c r="H65" i="10"/>
  <c r="I65" i="10"/>
  <c r="J65" i="10"/>
  <c r="D66" i="10"/>
  <c r="E66" i="10"/>
  <c r="F66" i="10"/>
  <c r="G66" i="10"/>
  <c r="H66" i="10"/>
  <c r="I66" i="10"/>
  <c r="J66" i="10"/>
  <c r="D67" i="10"/>
  <c r="E67" i="10"/>
  <c r="F67" i="10"/>
  <c r="G67" i="10"/>
  <c r="H67" i="10"/>
  <c r="I67" i="10"/>
  <c r="J67" i="10"/>
  <c r="D68" i="10"/>
  <c r="E68" i="10"/>
  <c r="F68" i="10"/>
  <c r="G68" i="10"/>
  <c r="H68" i="10"/>
  <c r="I68" i="10"/>
  <c r="J68" i="10"/>
  <c r="D69" i="10"/>
  <c r="E69" i="10"/>
  <c r="F69" i="10"/>
  <c r="G69" i="10"/>
  <c r="H69" i="10"/>
  <c r="I69" i="10"/>
  <c r="J69" i="10"/>
  <c r="D70" i="10"/>
  <c r="E70" i="10"/>
  <c r="F70" i="10"/>
  <c r="G70" i="10"/>
  <c r="H70" i="10"/>
  <c r="I70" i="10"/>
  <c r="J70" i="10"/>
  <c r="D71" i="10"/>
  <c r="E71" i="10"/>
  <c r="F71" i="10"/>
  <c r="G71" i="10"/>
  <c r="H71" i="10"/>
  <c r="I71" i="10"/>
  <c r="J71" i="10"/>
  <c r="D72" i="10"/>
  <c r="E72" i="10"/>
  <c r="F72" i="10"/>
  <c r="G72" i="10"/>
  <c r="H72" i="10"/>
  <c r="I72" i="10"/>
  <c r="J72" i="10"/>
  <c r="D73" i="10"/>
  <c r="E73" i="10"/>
  <c r="F73" i="10"/>
  <c r="G73" i="10"/>
  <c r="H73" i="10"/>
  <c r="I73" i="10"/>
  <c r="J73" i="10"/>
  <c r="D74" i="10"/>
  <c r="E74" i="10"/>
  <c r="F74" i="10"/>
  <c r="G74" i="10"/>
  <c r="H74" i="10"/>
  <c r="I74" i="10"/>
  <c r="J74" i="10"/>
  <c r="D75" i="10"/>
  <c r="E75" i="10"/>
  <c r="F75" i="10"/>
  <c r="G75" i="10"/>
  <c r="H75" i="10"/>
  <c r="I75" i="10"/>
  <c r="J75" i="10"/>
  <c r="D76" i="10"/>
  <c r="E76" i="10"/>
  <c r="F76" i="10"/>
  <c r="G76" i="10"/>
  <c r="H76" i="10"/>
  <c r="I76" i="10"/>
  <c r="J76" i="10"/>
  <c r="D77" i="10"/>
  <c r="E77" i="10"/>
  <c r="F77" i="10"/>
  <c r="G77" i="10"/>
  <c r="H77" i="10"/>
  <c r="I77" i="10"/>
  <c r="J77" i="10"/>
  <c r="D78" i="10"/>
  <c r="E78" i="10"/>
  <c r="F78" i="10"/>
  <c r="G78" i="10"/>
  <c r="H78" i="10"/>
  <c r="I78" i="10"/>
  <c r="J78" i="10"/>
  <c r="D79" i="10"/>
  <c r="E79" i="10"/>
  <c r="F79" i="10"/>
  <c r="G79" i="10"/>
  <c r="H79" i="10"/>
  <c r="I79" i="10"/>
  <c r="J79" i="10"/>
  <c r="D80" i="10"/>
  <c r="E80" i="10"/>
  <c r="F80" i="10"/>
  <c r="G80" i="10"/>
  <c r="H80" i="10"/>
  <c r="I80" i="10"/>
  <c r="J80" i="10"/>
  <c r="D81" i="10"/>
  <c r="E81" i="10"/>
  <c r="F81" i="10"/>
  <c r="G81" i="10"/>
  <c r="H81" i="10"/>
  <c r="I81" i="10"/>
  <c r="J81" i="10"/>
  <c r="D82" i="10"/>
  <c r="E82" i="10"/>
  <c r="F82" i="10"/>
  <c r="G82" i="10"/>
  <c r="H82" i="10"/>
  <c r="I82" i="10"/>
  <c r="J82" i="10"/>
  <c r="D83" i="10"/>
  <c r="E83" i="10"/>
  <c r="F83" i="10"/>
  <c r="G83" i="10"/>
  <c r="H83" i="10"/>
  <c r="I83" i="10"/>
  <c r="J83" i="10"/>
  <c r="D84" i="10"/>
  <c r="E84" i="10"/>
  <c r="F84" i="10"/>
  <c r="G84" i="10"/>
  <c r="H84" i="10"/>
  <c r="I84" i="10"/>
  <c r="J84" i="10"/>
  <c r="D85" i="10"/>
  <c r="E85" i="10"/>
  <c r="F85" i="10"/>
  <c r="G85" i="10"/>
  <c r="H85" i="10"/>
  <c r="I85" i="10"/>
  <c r="J85" i="10"/>
  <c r="D86" i="10"/>
  <c r="E86" i="10"/>
  <c r="F86" i="10"/>
  <c r="G86" i="10"/>
  <c r="H86" i="10"/>
  <c r="I86" i="10"/>
  <c r="J86" i="10"/>
  <c r="D87" i="10"/>
  <c r="E87" i="10"/>
  <c r="F87" i="10"/>
  <c r="G87" i="10"/>
  <c r="H87" i="10"/>
  <c r="I87" i="10"/>
  <c r="J87" i="10"/>
  <c r="D88" i="10"/>
  <c r="E88" i="10"/>
  <c r="F88" i="10"/>
  <c r="G88" i="10"/>
  <c r="H88" i="10"/>
  <c r="I88" i="10"/>
  <c r="J88" i="10"/>
  <c r="D89" i="10"/>
  <c r="E89" i="10"/>
  <c r="F89" i="10"/>
  <c r="G89" i="10"/>
  <c r="H89" i="10"/>
  <c r="I89" i="10"/>
  <c r="J89" i="10"/>
  <c r="D90" i="10"/>
  <c r="E90" i="10"/>
  <c r="F90" i="10"/>
  <c r="G90" i="10"/>
  <c r="H90" i="10"/>
  <c r="I90" i="10"/>
  <c r="J90" i="10"/>
  <c r="D91" i="10"/>
  <c r="E91" i="10"/>
  <c r="F91" i="10"/>
  <c r="G91" i="10"/>
  <c r="H91" i="10"/>
  <c r="I91" i="10"/>
  <c r="J91" i="10"/>
  <c r="D92" i="10"/>
  <c r="E92" i="10"/>
  <c r="F92" i="10"/>
  <c r="G92" i="10"/>
  <c r="H92" i="10"/>
  <c r="I92" i="10"/>
  <c r="J92" i="10"/>
  <c r="D93" i="10"/>
  <c r="E93" i="10"/>
  <c r="F93" i="10"/>
  <c r="G93" i="10"/>
  <c r="H93" i="10"/>
  <c r="I93" i="10"/>
  <c r="J93" i="10"/>
  <c r="D94" i="10"/>
  <c r="E94" i="10"/>
  <c r="F94" i="10"/>
  <c r="G94" i="10"/>
  <c r="H94" i="10"/>
  <c r="I94" i="10"/>
  <c r="J94" i="10"/>
  <c r="D95" i="10"/>
  <c r="E95" i="10"/>
  <c r="F95" i="10"/>
  <c r="G95" i="10"/>
  <c r="H95" i="10"/>
  <c r="I95" i="10"/>
  <c r="J95" i="10"/>
  <c r="D96" i="10"/>
  <c r="E96" i="10"/>
  <c r="F96" i="10"/>
  <c r="G96" i="10"/>
  <c r="H96" i="10"/>
  <c r="I96" i="10"/>
  <c r="J96" i="10"/>
  <c r="D97" i="10"/>
  <c r="E97" i="10"/>
  <c r="F97" i="10"/>
  <c r="G97" i="10"/>
  <c r="H97" i="10"/>
  <c r="I97" i="10"/>
  <c r="J97" i="10"/>
  <c r="D98" i="10"/>
  <c r="E98" i="10"/>
  <c r="F98" i="10"/>
  <c r="G98" i="10"/>
  <c r="H98" i="10"/>
  <c r="I98" i="10"/>
  <c r="J98" i="10"/>
  <c r="D99" i="10"/>
  <c r="E99" i="10"/>
  <c r="F99" i="10"/>
  <c r="G99" i="10"/>
  <c r="H99" i="10"/>
  <c r="I99" i="10"/>
  <c r="J99" i="10"/>
  <c r="D100" i="10"/>
  <c r="E100" i="10"/>
  <c r="F100" i="10"/>
  <c r="G100" i="10"/>
  <c r="H100" i="10"/>
  <c r="I100" i="10"/>
  <c r="J100" i="10"/>
  <c r="D101" i="10"/>
  <c r="E101" i="10"/>
  <c r="F101" i="10"/>
  <c r="G101" i="10"/>
  <c r="H101" i="10"/>
  <c r="I101" i="10"/>
  <c r="J101" i="10"/>
  <c r="D102" i="10"/>
  <c r="E102" i="10"/>
  <c r="F102" i="10"/>
  <c r="G102" i="10"/>
  <c r="H102" i="10"/>
  <c r="I102" i="10"/>
  <c r="J102" i="10"/>
  <c r="D103" i="10"/>
  <c r="E103" i="10"/>
  <c r="F103" i="10"/>
  <c r="G103" i="10"/>
  <c r="H103" i="10"/>
  <c r="I103" i="10"/>
  <c r="J103" i="10"/>
  <c r="D104" i="10"/>
  <c r="E104" i="10"/>
  <c r="F104" i="10"/>
  <c r="G104" i="10"/>
  <c r="H104" i="10"/>
  <c r="I104" i="10"/>
  <c r="J104" i="10"/>
  <c r="D105" i="10"/>
  <c r="E105" i="10"/>
  <c r="F105" i="10"/>
  <c r="G105" i="10"/>
  <c r="H105" i="10"/>
  <c r="I105" i="10"/>
  <c r="J105" i="10"/>
  <c r="D106" i="10"/>
  <c r="E106" i="10"/>
  <c r="F106" i="10"/>
  <c r="G106" i="10"/>
  <c r="H106" i="10"/>
  <c r="I106" i="10"/>
  <c r="J106" i="10"/>
  <c r="D107" i="10"/>
  <c r="E107" i="10"/>
  <c r="F107" i="10"/>
  <c r="G107" i="10"/>
  <c r="H107" i="10"/>
  <c r="I107" i="10"/>
  <c r="J107" i="10"/>
  <c r="D108" i="10"/>
  <c r="E108" i="10"/>
  <c r="F108" i="10"/>
  <c r="G108" i="10"/>
  <c r="H108" i="10"/>
  <c r="I108" i="10"/>
  <c r="J108" i="10"/>
  <c r="D109" i="10"/>
  <c r="E109" i="10"/>
  <c r="F109" i="10"/>
  <c r="G109" i="10"/>
  <c r="H109" i="10"/>
  <c r="I109" i="10"/>
  <c r="J109" i="10"/>
  <c r="D110" i="10"/>
  <c r="E110" i="10"/>
  <c r="F110" i="10"/>
  <c r="G110" i="10"/>
  <c r="H110" i="10"/>
  <c r="I110" i="10"/>
  <c r="J110" i="10"/>
  <c r="D111" i="10"/>
  <c r="E111" i="10"/>
  <c r="F111" i="10"/>
  <c r="G111" i="10"/>
  <c r="H111" i="10"/>
  <c r="I111" i="10"/>
  <c r="J111" i="10"/>
  <c r="D112" i="10"/>
  <c r="E112" i="10"/>
  <c r="F112" i="10"/>
  <c r="G112" i="10"/>
  <c r="H112" i="10"/>
  <c r="I112" i="10"/>
  <c r="J112" i="10"/>
  <c r="D113" i="10"/>
  <c r="E113" i="10"/>
  <c r="F113" i="10"/>
  <c r="G113" i="10"/>
  <c r="H113" i="10"/>
  <c r="I113" i="10"/>
  <c r="J113" i="10"/>
  <c r="D114" i="10"/>
  <c r="E114" i="10"/>
  <c r="F114" i="10"/>
  <c r="G114" i="10"/>
  <c r="H114" i="10"/>
  <c r="I114" i="10"/>
  <c r="J114" i="10"/>
  <c r="D115" i="10"/>
  <c r="E115" i="10"/>
  <c r="F115" i="10"/>
  <c r="G115" i="10"/>
  <c r="H115" i="10"/>
  <c r="I115" i="10"/>
  <c r="J115" i="10"/>
  <c r="D116" i="10"/>
  <c r="E116" i="10"/>
  <c r="F116" i="10"/>
  <c r="G116" i="10"/>
  <c r="H116" i="10"/>
  <c r="I116" i="10"/>
  <c r="J116" i="10"/>
  <c r="D117" i="10"/>
  <c r="E117" i="10"/>
  <c r="F117" i="10"/>
  <c r="G117" i="10"/>
  <c r="H117" i="10"/>
  <c r="I117" i="10"/>
  <c r="J117" i="10"/>
  <c r="D118" i="10"/>
  <c r="E118" i="10"/>
  <c r="F118" i="10"/>
  <c r="G118" i="10"/>
  <c r="H118" i="10"/>
  <c r="I118" i="10"/>
  <c r="J118" i="10"/>
  <c r="D119" i="10"/>
  <c r="E119" i="10"/>
  <c r="F119" i="10"/>
  <c r="G119" i="10"/>
  <c r="H119" i="10"/>
  <c r="I119" i="10"/>
  <c r="J119" i="10"/>
  <c r="D120" i="10"/>
  <c r="E120" i="10"/>
  <c r="F120" i="10"/>
  <c r="G120" i="10"/>
  <c r="H120" i="10"/>
  <c r="I120" i="10"/>
  <c r="J120" i="10"/>
  <c r="D121" i="10"/>
  <c r="E121" i="10"/>
  <c r="F121" i="10"/>
  <c r="G121" i="10"/>
  <c r="H121" i="10"/>
  <c r="I121" i="10"/>
  <c r="J121" i="10"/>
  <c r="D122" i="10"/>
  <c r="E122" i="10"/>
  <c r="F122" i="10"/>
  <c r="G122" i="10"/>
  <c r="H122" i="10"/>
  <c r="I122" i="10"/>
  <c r="J122" i="10"/>
  <c r="I1" i="10"/>
  <c r="J1" i="10"/>
  <c r="B1" i="10"/>
  <c r="C1" i="10"/>
  <c r="D1" i="10"/>
  <c r="E1" i="10"/>
  <c r="F1" i="10"/>
  <c r="G1" i="10"/>
  <c r="H1" i="10"/>
  <c r="A1" i="10"/>
  <c r="A2" i="10"/>
  <c r="I2" i="7"/>
  <c r="A2" i="1" l="1"/>
  <c r="B2" i="1" s="1"/>
  <c r="I2" i="1"/>
  <c r="J2" i="1"/>
  <c r="A3" i="1"/>
  <c r="B3" i="1"/>
  <c r="I3" i="1"/>
  <c r="J3" i="1"/>
  <c r="A4" i="1"/>
  <c r="B4" i="1" s="1"/>
  <c r="I4" i="1"/>
  <c r="J4" i="1"/>
  <c r="C2" i="8" l="1"/>
  <c r="D2" i="8" s="1"/>
  <c r="E2" i="8"/>
  <c r="C3" i="8"/>
  <c r="D3" i="8" s="1"/>
  <c r="C4" i="8"/>
  <c r="D4" i="8" s="1"/>
  <c r="E4" i="8"/>
  <c r="C5" i="8"/>
  <c r="D5" i="8" s="1"/>
  <c r="C6" i="8"/>
  <c r="D6" i="8" s="1"/>
  <c r="E6" i="8"/>
  <c r="C7" i="8"/>
  <c r="D7" i="8"/>
  <c r="C8" i="8"/>
  <c r="E8" i="8" s="1"/>
  <c r="D8" i="8"/>
  <c r="C9" i="8"/>
  <c r="D9" i="8" s="1"/>
  <c r="E9" i="8"/>
  <c r="F9" i="8"/>
  <c r="C10" i="8"/>
  <c r="D10" i="8" s="1"/>
  <c r="C11" i="8"/>
  <c r="D11" i="8"/>
  <c r="C12" i="8"/>
  <c r="D12" i="8"/>
  <c r="E12" i="8"/>
  <c r="F12" i="8"/>
  <c r="C13" i="8"/>
  <c r="D13" i="8" s="1"/>
  <c r="E13" i="8"/>
  <c r="C14" i="8"/>
  <c r="D14" i="8" s="1"/>
  <c r="E14" i="8"/>
  <c r="F14" i="8"/>
  <c r="B15" i="8"/>
  <c r="B17" i="8" s="1" a="1"/>
  <c r="C15" i="8"/>
  <c r="C16" i="8"/>
  <c r="F16" i="8" s="1"/>
  <c r="D16" i="8"/>
  <c r="B17" i="8"/>
  <c r="C17" i="8"/>
  <c r="C18" i="8"/>
  <c r="D18" i="8" s="1"/>
  <c r="E18" i="8"/>
  <c r="C19" i="8"/>
  <c r="D19" i="8" s="1"/>
  <c r="C20" i="8"/>
  <c r="C21" i="8"/>
  <c r="C22" i="8"/>
  <c r="F22" i="8" s="1"/>
  <c r="C23" i="8"/>
  <c r="D23" i="8" s="1"/>
  <c r="C24" i="8"/>
  <c r="C25" i="8"/>
  <c r="C26" i="8"/>
  <c r="D26" i="8" s="1"/>
  <c r="C27" i="8"/>
  <c r="D27" i="8" s="1"/>
  <c r="E27" i="8"/>
  <c r="C28" i="8"/>
  <c r="C29" i="8"/>
  <c r="C30" i="8"/>
  <c r="D30" i="8"/>
  <c r="E30" i="8"/>
  <c r="F30" i="8"/>
  <c r="C31" i="8"/>
  <c r="F31" i="8" s="1"/>
  <c r="C32" i="8"/>
  <c r="C33" i="8"/>
  <c r="C34" i="8"/>
  <c r="D34" i="8" s="1"/>
  <c r="E34" i="8"/>
  <c r="C35" i="8"/>
  <c r="D35" i="8" s="1"/>
  <c r="C36" i="8"/>
  <c r="C37" i="8"/>
  <c r="C38" i="8"/>
  <c r="F38" i="8" s="1"/>
  <c r="C39" i="8"/>
  <c r="D39" i="8" s="1"/>
  <c r="C40" i="8"/>
  <c r="C41" i="8"/>
  <c r="C42" i="8"/>
  <c r="D42" i="8" s="1"/>
  <c r="C43" i="8"/>
  <c r="D43" i="8" s="1"/>
  <c r="E43" i="8"/>
  <c r="C44" i="8"/>
  <c r="C45" i="8"/>
  <c r="C46" i="8"/>
  <c r="D46" i="8"/>
  <c r="E46" i="8"/>
  <c r="F46" i="8"/>
  <c r="C47" i="8"/>
  <c r="F47" i="8" s="1"/>
  <c r="C48" i="8"/>
  <c r="C49" i="8"/>
  <c r="C50" i="8"/>
  <c r="D50" i="8" s="1"/>
  <c r="E50" i="8"/>
  <c r="C51" i="8"/>
  <c r="D51" i="8" s="1"/>
  <c r="C52" i="8"/>
  <c r="C53" i="8"/>
  <c r="C54" i="8"/>
  <c r="F54" i="8" s="1"/>
  <c r="C55" i="8"/>
  <c r="D55" i="8" s="1"/>
  <c r="C56" i="8"/>
  <c r="C57" i="8"/>
  <c r="C58" i="8"/>
  <c r="D58" i="8" s="1"/>
  <c r="C59" i="8"/>
  <c r="D59" i="8" s="1"/>
  <c r="E59" i="8"/>
  <c r="C60" i="8"/>
  <c r="C61" i="8"/>
  <c r="C62" i="8"/>
  <c r="D62" i="8" s="1"/>
  <c r="E62" i="8"/>
  <c r="F62" i="8"/>
  <c r="C63" i="8"/>
  <c r="F63" i="8" s="1"/>
  <c r="C64" i="8"/>
  <c r="C65" i="8"/>
  <c r="C66" i="8"/>
  <c r="D66" i="8" s="1"/>
  <c r="C67" i="8"/>
  <c r="D67" i="8" s="1"/>
  <c r="C68" i="8"/>
  <c r="F68" i="8" s="1"/>
  <c r="C69" i="8"/>
  <c r="F69" i="8" s="1"/>
  <c r="C70" i="8"/>
  <c r="E70" i="8" s="1"/>
  <c r="C71" i="8"/>
  <c r="F71" i="8" s="1"/>
  <c r="D71" i="8"/>
  <c r="E71" i="8"/>
  <c r="C72" i="8"/>
  <c r="C73" i="8"/>
  <c r="F73" i="8" s="1"/>
  <c r="C74" i="8"/>
  <c r="D74" i="8"/>
  <c r="E74" i="8"/>
  <c r="F74" i="8"/>
  <c r="C75" i="8"/>
  <c r="E75" i="8" s="1"/>
  <c r="C76" i="8"/>
  <c r="F76" i="8" s="1"/>
  <c r="C77" i="8"/>
  <c r="F77" i="8" s="1"/>
  <c r="D77" i="8"/>
  <c r="E77" i="8"/>
  <c r="C78" i="8"/>
  <c r="E78" i="8" s="1"/>
  <c r="C79" i="8"/>
  <c r="F79" i="8" s="1"/>
  <c r="D79" i="8"/>
  <c r="E79" i="8"/>
  <c r="C80" i="8"/>
  <c r="F80" i="8" s="1"/>
  <c r="C81" i="8"/>
  <c r="D81" i="8" s="1"/>
  <c r="C82" i="8"/>
  <c r="D82" i="8"/>
  <c r="E82" i="8"/>
  <c r="F82" i="8"/>
  <c r="C83" i="8"/>
  <c r="F83" i="8" s="1"/>
  <c r="C84" i="8"/>
  <c r="F84" i="8" s="1"/>
  <c r="C85" i="8"/>
  <c r="F85" i="8" s="1"/>
  <c r="C86" i="8"/>
  <c r="F86" i="8" s="1"/>
  <c r="D86" i="8"/>
  <c r="E86" i="8"/>
  <c r="C87" i="8"/>
  <c r="F87" i="8" s="1"/>
  <c r="D87" i="8"/>
  <c r="E87" i="8"/>
  <c r="C88" i="8"/>
  <c r="C89" i="8"/>
  <c r="F89" i="8" s="1"/>
  <c r="C90" i="8"/>
  <c r="C91" i="8"/>
  <c r="D91" i="8"/>
  <c r="E91" i="8"/>
  <c r="F91" i="8"/>
  <c r="C92" i="8"/>
  <c r="F92" i="8" s="1"/>
  <c r="C93" i="8"/>
  <c r="C94" i="8"/>
  <c r="D94" i="8"/>
  <c r="E94" i="8"/>
  <c r="F94" i="8"/>
  <c r="C95" i="8"/>
  <c r="F95" i="8" s="1"/>
  <c r="D95" i="8"/>
  <c r="C96" i="8"/>
  <c r="F96" i="8"/>
  <c r="C97" i="8"/>
  <c r="F97" i="8" s="1"/>
  <c r="E97" i="8"/>
  <c r="C98" i="8"/>
  <c r="F98" i="8" s="1"/>
  <c r="D98" i="8"/>
  <c r="E98" i="8"/>
  <c r="C99" i="8"/>
  <c r="D99" i="8" s="1"/>
  <c r="C100" i="8"/>
  <c r="F100" i="8" s="1"/>
  <c r="C101" i="8"/>
  <c r="F101" i="8" s="1"/>
  <c r="D101" i="8"/>
  <c r="E101" i="8"/>
  <c r="C102" i="8"/>
  <c r="D102" i="8" s="1"/>
  <c r="C103" i="8"/>
  <c r="E103" i="8" s="1"/>
  <c r="D103" i="8"/>
  <c r="C104" i="8"/>
  <c r="F104" i="8"/>
  <c r="C105" i="8"/>
  <c r="C106" i="8"/>
  <c r="D106" i="8" s="1"/>
  <c r="C107" i="8"/>
  <c r="D107" i="8" s="1"/>
  <c r="E107" i="8"/>
  <c r="C108" i="8"/>
  <c r="C109" i="8"/>
  <c r="F109" i="8" s="1"/>
  <c r="D109" i="8"/>
  <c r="E109" i="8"/>
  <c r="C110" i="8"/>
  <c r="D110" i="8" s="1"/>
  <c r="C111" i="8"/>
  <c r="F111" i="8" s="1"/>
  <c r="C112" i="8"/>
  <c r="F112" i="8" s="1"/>
  <c r="C113" i="8"/>
  <c r="F113" i="8" s="1"/>
  <c r="E113" i="8"/>
  <c r="C114" i="8"/>
  <c r="D114" i="8" s="1"/>
  <c r="C115" i="8"/>
  <c r="D115" i="8"/>
  <c r="E115" i="8"/>
  <c r="F115" i="8"/>
  <c r="C116" i="8"/>
  <c r="F116" i="8" s="1"/>
  <c r="C117" i="8"/>
  <c r="F117" i="8" s="1"/>
  <c r="C118" i="8"/>
  <c r="D118" i="8" s="1"/>
  <c r="C119" i="8"/>
  <c r="D119" i="8" s="1"/>
  <c r="E119" i="8"/>
  <c r="F119" i="8"/>
  <c r="C120" i="8"/>
  <c r="C121" i="8"/>
  <c r="D121" i="8" s="1"/>
  <c r="E121" i="8"/>
  <c r="F121" i="8"/>
  <c r="C122" i="8"/>
  <c r="D122" i="8" s="1"/>
  <c r="E122" i="8"/>
  <c r="F122" i="8"/>
  <c r="C123" i="8"/>
  <c r="D123" i="8" s="1"/>
  <c r="C124" i="8"/>
  <c r="E124" i="8" s="1"/>
  <c r="C125" i="8"/>
  <c r="E125" i="8" s="1"/>
  <c r="C126" i="8"/>
  <c r="C127" i="8"/>
  <c r="D127" i="8" s="1"/>
  <c r="E127" i="8"/>
  <c r="C128" i="8"/>
  <c r="E128" i="8" s="1"/>
  <c r="C129" i="8"/>
  <c r="D129" i="8" s="1"/>
  <c r="C130" i="8"/>
  <c r="F130" i="8" s="1"/>
  <c r="E130" i="8"/>
  <c r="C131" i="8"/>
  <c r="E131" i="8" s="1"/>
  <c r="C132" i="8"/>
  <c r="E132" i="8" s="1"/>
  <c r="F132" i="8"/>
  <c r="C133" i="8"/>
  <c r="D133" i="8"/>
  <c r="C134" i="8"/>
  <c r="E134" i="8" s="1"/>
  <c r="C135" i="8"/>
  <c r="D135" i="8"/>
  <c r="E135" i="8"/>
  <c r="F135" i="8"/>
  <c r="C136" i="8"/>
  <c r="C137" i="8"/>
  <c r="D137" i="8" s="1"/>
  <c r="C138" i="8"/>
  <c r="D138" i="8" s="1"/>
  <c r="E138" i="8"/>
  <c r="F138" i="8"/>
  <c r="C139" i="8"/>
  <c r="E139" i="8" s="1"/>
  <c r="C140" i="8"/>
  <c r="E140" i="8" s="1"/>
  <c r="F140" i="8"/>
  <c r="C141" i="8"/>
  <c r="E141" i="8" s="1"/>
  <c r="D141" i="8"/>
  <c r="C142" i="8"/>
  <c r="C143" i="8"/>
  <c r="D143" i="8"/>
  <c r="E143" i="8"/>
  <c r="F143" i="8"/>
  <c r="C144" i="8"/>
  <c r="E144" i="8" s="1"/>
  <c r="F39" i="8" l="1"/>
  <c r="F23" i="8"/>
  <c r="F124" i="8"/>
  <c r="D113" i="8"/>
  <c r="F103" i="8"/>
  <c r="F55" i="8"/>
  <c r="E39" i="8"/>
  <c r="E23" i="8"/>
  <c r="F107" i="8"/>
  <c r="E95" i="8"/>
  <c r="E66" i="8"/>
  <c r="E55" i="8"/>
  <c r="F144" i="8"/>
  <c r="F141" i="8"/>
  <c r="D139" i="8"/>
  <c r="D134" i="8"/>
  <c r="D131" i="8"/>
  <c r="D125" i="8"/>
  <c r="F114" i="8"/>
  <c r="E111" i="8"/>
  <c r="E89" i="8"/>
  <c r="E83" i="8"/>
  <c r="D78" i="8"/>
  <c r="D75" i="8"/>
  <c r="D70" i="8"/>
  <c r="E63" i="8"/>
  <c r="E54" i="8"/>
  <c r="E47" i="8"/>
  <c r="E38" i="8"/>
  <c r="E31" i="8"/>
  <c r="E22" i="8"/>
  <c r="F10" i="8"/>
  <c r="D144" i="8"/>
  <c r="F127" i="8"/>
  <c r="E114" i="8"/>
  <c r="D111" i="8"/>
  <c r="D89" i="8"/>
  <c r="D83" i="8"/>
  <c r="F66" i="8"/>
  <c r="D63" i="8"/>
  <c r="F59" i="8"/>
  <c r="D54" i="8"/>
  <c r="F50" i="8"/>
  <c r="D47" i="8"/>
  <c r="F43" i="8"/>
  <c r="D38" i="8"/>
  <c r="F34" i="8"/>
  <c r="D31" i="8"/>
  <c r="F27" i="8"/>
  <c r="D22" i="8"/>
  <c r="F18" i="8"/>
  <c r="E10" i="8"/>
  <c r="F4" i="8"/>
  <c r="D130" i="8"/>
  <c r="D124" i="8"/>
  <c r="F137" i="8"/>
  <c r="F123" i="8"/>
  <c r="F118" i="8"/>
  <c r="F106" i="8"/>
  <c r="F99" i="8"/>
  <c r="F67" i="8"/>
  <c r="F58" i="8"/>
  <c r="F51" i="8"/>
  <c r="F42" i="8"/>
  <c r="F35" i="8"/>
  <c r="F26" i="8"/>
  <c r="F19" i="8"/>
  <c r="F139" i="8"/>
  <c r="E137" i="8"/>
  <c r="F134" i="8"/>
  <c r="F131" i="8"/>
  <c r="F128" i="8"/>
  <c r="F125" i="8"/>
  <c r="E123" i="8"/>
  <c r="E118" i="8"/>
  <c r="E106" i="8"/>
  <c r="E99" i="8"/>
  <c r="F78" i="8"/>
  <c r="F75" i="8"/>
  <c r="E73" i="8"/>
  <c r="F70" i="8"/>
  <c r="E67" i="8"/>
  <c r="E58" i="8"/>
  <c r="E51" i="8"/>
  <c r="E42" i="8"/>
  <c r="E35" i="8"/>
  <c r="E26" i="8"/>
  <c r="E19" i="8"/>
  <c r="F8" i="8"/>
  <c r="F5" i="8"/>
  <c r="D128" i="8"/>
  <c r="D73" i="8"/>
  <c r="E16" i="8"/>
  <c r="F13" i="8"/>
  <c r="E5" i="8"/>
  <c r="D108" i="8"/>
  <c r="E108" i="8"/>
  <c r="F93" i="8"/>
  <c r="E93" i="8"/>
  <c r="D72" i="8"/>
  <c r="E72" i="8"/>
  <c r="F72" i="8"/>
  <c r="E136" i="8"/>
  <c r="D136" i="8"/>
  <c r="F136" i="8"/>
  <c r="F105" i="8"/>
  <c r="D105" i="8"/>
  <c r="E105" i="8"/>
  <c r="D140" i="8"/>
  <c r="E120" i="8"/>
  <c r="D120" i="8"/>
  <c r="F120" i="8"/>
  <c r="E110" i="8"/>
  <c r="F110" i="8"/>
  <c r="F61" i="8"/>
  <c r="D61" i="8"/>
  <c r="E61" i="8"/>
  <c r="F53" i="8"/>
  <c r="D53" i="8"/>
  <c r="E53" i="8"/>
  <c r="F45" i="8"/>
  <c r="D45" i="8"/>
  <c r="E45" i="8"/>
  <c r="F37" i="8"/>
  <c r="D37" i="8"/>
  <c r="E37" i="8"/>
  <c r="F29" i="8"/>
  <c r="D29" i="8"/>
  <c r="E29" i="8"/>
  <c r="F21" i="8"/>
  <c r="D21" i="8"/>
  <c r="E21" i="8"/>
  <c r="D142" i="8"/>
  <c r="E142" i="8"/>
  <c r="F142" i="8"/>
  <c r="D88" i="8"/>
  <c r="E88" i="8"/>
  <c r="F88" i="8"/>
  <c r="F81" i="8"/>
  <c r="E81" i="8"/>
  <c r="D126" i="8"/>
  <c r="E126" i="8"/>
  <c r="F126" i="8"/>
  <c r="E133" i="8"/>
  <c r="F133" i="8"/>
  <c r="F108" i="8"/>
  <c r="D93" i="8"/>
  <c r="D90" i="8"/>
  <c r="E90" i="8"/>
  <c r="F90" i="8"/>
  <c r="F65" i="8"/>
  <c r="D65" i="8"/>
  <c r="E65" i="8"/>
  <c r="F57" i="8"/>
  <c r="D57" i="8"/>
  <c r="E57" i="8"/>
  <c r="F49" i="8"/>
  <c r="D49" i="8"/>
  <c r="E49" i="8"/>
  <c r="F41" i="8"/>
  <c r="D41" i="8"/>
  <c r="E41" i="8"/>
  <c r="F33" i="8"/>
  <c r="D33" i="8"/>
  <c r="E33" i="8"/>
  <c r="F25" i="8"/>
  <c r="D25" i="8"/>
  <c r="E25" i="8"/>
  <c r="F17" i="8"/>
  <c r="D17" i="8"/>
  <c r="E17" i="8"/>
  <c r="F129" i="8"/>
  <c r="D104" i="8"/>
  <c r="E104" i="8"/>
  <c r="F102" i="8"/>
  <c r="D80" i="8"/>
  <c r="E80" i="8"/>
  <c r="D96" i="8"/>
  <c r="E96" i="8"/>
  <c r="D84" i="8"/>
  <c r="E84" i="8"/>
  <c r="D68" i="8"/>
  <c r="E68" i="8"/>
  <c r="D64" i="8"/>
  <c r="E64" i="8"/>
  <c r="F64" i="8"/>
  <c r="D60" i="8"/>
  <c r="E60" i="8"/>
  <c r="F60" i="8"/>
  <c r="D56" i="8"/>
  <c r="E56" i="8"/>
  <c r="F56" i="8"/>
  <c r="D52" i="8"/>
  <c r="E52" i="8"/>
  <c r="F52" i="8"/>
  <c r="D48" i="8"/>
  <c r="E48" i="8"/>
  <c r="F48" i="8"/>
  <c r="D44" i="8"/>
  <c r="E44" i="8"/>
  <c r="F44" i="8"/>
  <c r="D40" i="8"/>
  <c r="E40" i="8"/>
  <c r="F40" i="8"/>
  <c r="D36" i="8"/>
  <c r="E36" i="8"/>
  <c r="F36" i="8"/>
  <c r="D32" i="8"/>
  <c r="E32" i="8"/>
  <c r="F32" i="8"/>
  <c r="D28" i="8"/>
  <c r="E28" i="8"/>
  <c r="F28" i="8"/>
  <c r="D24" i="8"/>
  <c r="E24" i="8"/>
  <c r="F24" i="8"/>
  <c r="D20" i="8"/>
  <c r="E20" i="8"/>
  <c r="F20" i="8"/>
  <c r="D116" i="8"/>
  <c r="E116" i="8"/>
  <c r="D132" i="8"/>
  <c r="E129" i="8"/>
  <c r="E117" i="8"/>
  <c r="E102" i="8"/>
  <c r="D97" i="8"/>
  <c r="D92" i="8"/>
  <c r="E92" i="8"/>
  <c r="E85" i="8"/>
  <c r="E69" i="8"/>
  <c r="D117" i="8"/>
  <c r="D112" i="8"/>
  <c r="E112" i="8"/>
  <c r="D85" i="8"/>
  <c r="D76" i="8"/>
  <c r="E76" i="8"/>
  <c r="D69" i="8"/>
  <c r="D15" i="8"/>
  <c r="E15" i="8"/>
  <c r="F15" i="8"/>
  <c r="E3" i="8"/>
  <c r="F3" i="8"/>
  <c r="D100" i="8"/>
  <c r="E100" i="8"/>
  <c r="E11" i="8"/>
  <c r="F11" i="8"/>
  <c r="E7" i="8"/>
  <c r="F7" i="8"/>
  <c r="F6" i="8"/>
  <c r="F2" i="8"/>
  <c r="A3" i="9" l="1"/>
  <c r="A4" i="9"/>
  <c r="A5" i="9"/>
  <c r="A6" i="9"/>
  <c r="A7" i="9"/>
  <c r="A8" i="9"/>
  <c r="B8" i="9" s="1"/>
  <c r="A9" i="9"/>
  <c r="A10" i="9"/>
  <c r="A11" i="9"/>
  <c r="A12" i="9"/>
  <c r="A13" i="9"/>
  <c r="A14" i="9"/>
  <c r="A15" i="9"/>
  <c r="B15" i="9" s="1"/>
  <c r="A16" i="9"/>
  <c r="B16" i="9" s="1"/>
  <c r="A17" i="9"/>
  <c r="A18" i="9"/>
  <c r="A19" i="9"/>
  <c r="A20" i="9"/>
  <c r="A21" i="9"/>
  <c r="A22" i="9"/>
  <c r="A23" i="9"/>
  <c r="B23" i="9" s="1"/>
  <c r="A24" i="9"/>
  <c r="B24" i="9" s="1"/>
  <c r="A25" i="9"/>
  <c r="A26" i="9"/>
  <c r="A27" i="9"/>
  <c r="A28" i="9"/>
  <c r="A29" i="9"/>
  <c r="A30" i="9"/>
  <c r="A31" i="9"/>
  <c r="B31" i="9" s="1"/>
  <c r="A32" i="9"/>
  <c r="B32" i="9" s="1"/>
  <c r="A33" i="9"/>
  <c r="A34" i="9"/>
  <c r="A35" i="9"/>
  <c r="A36" i="9"/>
  <c r="A37" i="9"/>
  <c r="A38" i="9"/>
  <c r="A39" i="9"/>
  <c r="B39" i="9" s="1"/>
  <c r="A40" i="9"/>
  <c r="B40" i="9" s="1"/>
  <c r="A41" i="9"/>
  <c r="A42" i="9"/>
  <c r="A43" i="9"/>
  <c r="A44" i="9"/>
  <c r="A45" i="9"/>
  <c r="A46" i="9"/>
  <c r="A47" i="9"/>
  <c r="B47" i="9" s="1"/>
  <c r="A48" i="9"/>
  <c r="B48" i="9" s="1"/>
  <c r="A49" i="9"/>
  <c r="A50" i="9"/>
  <c r="A51" i="9"/>
  <c r="A52" i="9"/>
  <c r="A53" i="9"/>
  <c r="A54" i="9"/>
  <c r="A55" i="9"/>
  <c r="B55" i="9" s="1"/>
  <c r="A56" i="9"/>
  <c r="B56" i="9" s="1"/>
  <c r="A57" i="9"/>
  <c r="A58" i="9"/>
  <c r="A59" i="9"/>
  <c r="A60" i="9"/>
  <c r="A61" i="9"/>
  <c r="A62" i="9"/>
  <c r="A63" i="9"/>
  <c r="B63" i="9" s="1"/>
  <c r="A64" i="9"/>
  <c r="B64" i="9" s="1"/>
  <c r="A65" i="9"/>
  <c r="A66" i="9"/>
  <c r="A67" i="9"/>
  <c r="A68" i="9"/>
  <c r="A69" i="9"/>
  <c r="A70" i="9"/>
  <c r="A71" i="9"/>
  <c r="B71" i="9" s="1"/>
  <c r="A72" i="9"/>
  <c r="B72" i="9" s="1"/>
  <c r="A73" i="9"/>
  <c r="A74" i="9"/>
  <c r="A75" i="9"/>
  <c r="A76" i="9"/>
  <c r="A77" i="9"/>
  <c r="A78" i="9"/>
  <c r="A79" i="9"/>
  <c r="B79" i="9" s="1"/>
  <c r="A80" i="9"/>
  <c r="B80" i="9" s="1"/>
  <c r="A81" i="9"/>
  <c r="A82" i="9"/>
  <c r="A83" i="9"/>
  <c r="A84" i="9"/>
  <c r="A85" i="9"/>
  <c r="A86" i="9"/>
  <c r="A87" i="9"/>
  <c r="B87" i="9" s="1"/>
  <c r="A88" i="9"/>
  <c r="B88" i="9" s="1"/>
  <c r="A89" i="9"/>
  <c r="A90" i="9"/>
  <c r="A91" i="9"/>
  <c r="A92" i="9"/>
  <c r="A93" i="9"/>
  <c r="A94" i="9"/>
  <c r="A95" i="9"/>
  <c r="B95" i="9" s="1"/>
  <c r="A96" i="9"/>
  <c r="B96" i="9" s="1"/>
  <c r="A97" i="9"/>
  <c r="A98" i="9"/>
  <c r="A99" i="9"/>
  <c r="A100" i="9"/>
  <c r="A101" i="9"/>
  <c r="A102" i="9"/>
  <c r="A103" i="9"/>
  <c r="B103" i="9" s="1"/>
  <c r="A104" i="9"/>
  <c r="B104" i="9" s="1"/>
  <c r="A105" i="9"/>
  <c r="A106" i="9"/>
  <c r="A107" i="9"/>
  <c r="A108" i="9"/>
  <c r="A109" i="9"/>
  <c r="A110" i="9"/>
  <c r="B110" i="9" s="1"/>
  <c r="A111" i="9"/>
  <c r="B111" i="9" s="1"/>
  <c r="A112" i="9"/>
  <c r="B112" i="9" s="1"/>
  <c r="A113" i="9"/>
  <c r="A114" i="9"/>
  <c r="B114" i="9" s="1"/>
  <c r="A115" i="9"/>
  <c r="A116" i="9"/>
  <c r="A117" i="9"/>
  <c r="A118" i="9"/>
  <c r="A119" i="9"/>
  <c r="B119" i="9" s="1"/>
  <c r="A120" i="9"/>
  <c r="B120" i="9" s="1"/>
  <c r="A121" i="9"/>
  <c r="A122" i="9"/>
  <c r="B122" i="9" s="1"/>
  <c r="A123" i="9"/>
  <c r="A124" i="9"/>
  <c r="A125" i="9"/>
  <c r="B125" i="9" s="1"/>
  <c r="A126" i="9"/>
  <c r="B126" i="9" s="1"/>
  <c r="A127" i="9"/>
  <c r="B127" i="9" s="1"/>
  <c r="A128" i="9"/>
  <c r="B128" i="9" s="1"/>
  <c r="A129" i="9"/>
  <c r="A130" i="9"/>
  <c r="A131" i="9"/>
  <c r="A132" i="9"/>
  <c r="A133" i="9"/>
  <c r="B133" i="9" s="1"/>
  <c r="A134" i="9"/>
  <c r="A135" i="9"/>
  <c r="B135" i="9" s="1"/>
  <c r="A136" i="9"/>
  <c r="A137" i="9"/>
  <c r="A138" i="9"/>
  <c r="A139" i="9"/>
  <c r="A140" i="9"/>
  <c r="B140" i="9" s="1"/>
  <c r="A141" i="9"/>
  <c r="B141" i="9" s="1"/>
  <c r="A142" i="9"/>
  <c r="B142" i="9" s="1"/>
  <c r="A143" i="9"/>
  <c r="B143" i="9" s="1"/>
  <c r="A144" i="9"/>
  <c r="B144" i="9" s="1"/>
  <c r="A2" i="9"/>
  <c r="C143" i="9"/>
  <c r="D143" i="9" s="1"/>
  <c r="C144" i="9"/>
  <c r="D144" i="9" s="1"/>
  <c r="C3" i="9"/>
  <c r="C4" i="9"/>
  <c r="D4" i="9" s="1"/>
  <c r="C5" i="9"/>
  <c r="C6" i="9"/>
  <c r="D6" i="9" s="1"/>
  <c r="C7" i="9"/>
  <c r="D7" i="9" s="1"/>
  <c r="C8" i="9"/>
  <c r="C9" i="9"/>
  <c r="C10" i="9"/>
  <c r="C11" i="9"/>
  <c r="C12" i="9"/>
  <c r="C13" i="9"/>
  <c r="C14" i="9"/>
  <c r="C15" i="9"/>
  <c r="F15" i="9" s="1"/>
  <c r="G15" i="9" s="1"/>
  <c r="H15" i="9" s="1"/>
  <c r="C16" i="9"/>
  <c r="C17" i="9"/>
  <c r="C18" i="9"/>
  <c r="C19" i="9"/>
  <c r="C20" i="9"/>
  <c r="D20" i="9" s="1"/>
  <c r="C21" i="9"/>
  <c r="C22" i="9"/>
  <c r="F22" i="9" s="1"/>
  <c r="G22" i="9" s="1"/>
  <c r="C23" i="9"/>
  <c r="D23" i="9" s="1"/>
  <c r="C24" i="9"/>
  <c r="C25" i="9"/>
  <c r="C26" i="9"/>
  <c r="C27" i="9"/>
  <c r="C28" i="9"/>
  <c r="C29" i="9"/>
  <c r="C30" i="9"/>
  <c r="D30" i="9" s="1"/>
  <c r="C31" i="9"/>
  <c r="D31" i="9" s="1"/>
  <c r="C32" i="9"/>
  <c r="C33" i="9"/>
  <c r="C34" i="9"/>
  <c r="C35" i="9"/>
  <c r="C36" i="9"/>
  <c r="D36" i="9" s="1"/>
  <c r="C37" i="9"/>
  <c r="C38" i="9"/>
  <c r="F38" i="9" s="1"/>
  <c r="G38" i="9" s="1"/>
  <c r="H38" i="9" s="1"/>
  <c r="C39" i="9"/>
  <c r="D39" i="9" s="1"/>
  <c r="C40" i="9"/>
  <c r="C41" i="9"/>
  <c r="C42" i="9"/>
  <c r="C43" i="9"/>
  <c r="C44" i="9"/>
  <c r="F44" i="9" s="1"/>
  <c r="G44" i="9" s="1"/>
  <c r="H44" i="9" s="1"/>
  <c r="C45" i="9"/>
  <c r="C46" i="9"/>
  <c r="F46" i="9" s="1"/>
  <c r="G46" i="9" s="1"/>
  <c r="C47" i="9"/>
  <c r="D47" i="9" s="1"/>
  <c r="C48" i="9"/>
  <c r="C49" i="9"/>
  <c r="C50" i="9"/>
  <c r="C51" i="9"/>
  <c r="C52" i="9"/>
  <c r="D52" i="9" s="1"/>
  <c r="C53" i="9"/>
  <c r="C54" i="9"/>
  <c r="D54" i="9" s="1"/>
  <c r="C55" i="9"/>
  <c r="D55" i="9" s="1"/>
  <c r="C56" i="9"/>
  <c r="C57" i="9"/>
  <c r="C58" i="9"/>
  <c r="C59" i="9"/>
  <c r="C60" i="9"/>
  <c r="F60" i="9" s="1"/>
  <c r="G60" i="9" s="1"/>
  <c r="C61" i="9"/>
  <c r="C62" i="9"/>
  <c r="D62" i="9" s="1"/>
  <c r="C63" i="9"/>
  <c r="F63" i="9" s="1"/>
  <c r="G63" i="9" s="1"/>
  <c r="C64" i="9"/>
  <c r="F64" i="9" s="1"/>
  <c r="G64" i="9" s="1"/>
  <c r="C65" i="9"/>
  <c r="C66" i="9"/>
  <c r="C67" i="9"/>
  <c r="C68" i="9"/>
  <c r="C69" i="9"/>
  <c r="C70" i="9"/>
  <c r="C71" i="9"/>
  <c r="D71" i="9" s="1"/>
  <c r="C72" i="9"/>
  <c r="F72" i="9" s="1"/>
  <c r="G72" i="9" s="1"/>
  <c r="C73" i="9"/>
  <c r="C74" i="9"/>
  <c r="C75" i="9"/>
  <c r="C76" i="9"/>
  <c r="F76" i="9" s="1"/>
  <c r="G76" i="9" s="1"/>
  <c r="C77" i="9"/>
  <c r="C78" i="9"/>
  <c r="D78" i="9" s="1"/>
  <c r="C79" i="9"/>
  <c r="D79" i="9" s="1"/>
  <c r="C80" i="9"/>
  <c r="C81" i="9"/>
  <c r="C82" i="9"/>
  <c r="C83" i="9"/>
  <c r="C84" i="9"/>
  <c r="D84" i="9" s="1"/>
  <c r="C85" i="9"/>
  <c r="C86" i="9"/>
  <c r="C87" i="9"/>
  <c r="D87" i="9" s="1"/>
  <c r="C88" i="9"/>
  <c r="D88" i="9" s="1"/>
  <c r="C89" i="9"/>
  <c r="C90" i="9"/>
  <c r="C91" i="9"/>
  <c r="C92" i="9"/>
  <c r="C93" i="9"/>
  <c r="C94" i="9"/>
  <c r="F94" i="9" s="1"/>
  <c r="G94" i="9" s="1"/>
  <c r="C95" i="9"/>
  <c r="D95" i="9" s="1"/>
  <c r="C96" i="9"/>
  <c r="C97" i="9"/>
  <c r="C98" i="9"/>
  <c r="C99" i="9"/>
  <c r="C100" i="9"/>
  <c r="F100" i="9" s="1"/>
  <c r="G100" i="9" s="1"/>
  <c r="C101" i="9"/>
  <c r="C102" i="9"/>
  <c r="C103" i="9"/>
  <c r="C104" i="9"/>
  <c r="D104" i="9" s="1"/>
  <c r="C105" i="9"/>
  <c r="C106" i="9"/>
  <c r="C107" i="9"/>
  <c r="C108" i="9"/>
  <c r="F108" i="9" s="1"/>
  <c r="G108" i="9" s="1"/>
  <c r="C109" i="9"/>
  <c r="C110" i="9"/>
  <c r="F110" i="9" s="1"/>
  <c r="G110" i="9" s="1"/>
  <c r="H110" i="9" s="1"/>
  <c r="C111" i="9"/>
  <c r="F111" i="9" s="1"/>
  <c r="G111" i="9" s="1"/>
  <c r="C112" i="9"/>
  <c r="C113" i="9"/>
  <c r="C114" i="9"/>
  <c r="C115" i="9"/>
  <c r="D115" i="9" s="1"/>
  <c r="C116" i="9"/>
  <c r="F116" i="9" s="1"/>
  <c r="G116" i="9" s="1"/>
  <c r="C117" i="9"/>
  <c r="C118" i="9"/>
  <c r="C119" i="9"/>
  <c r="F119" i="9" s="1"/>
  <c r="G119" i="9" s="1"/>
  <c r="C120" i="9"/>
  <c r="D120" i="9" s="1"/>
  <c r="C121" i="9"/>
  <c r="C122" i="9"/>
  <c r="C123" i="9"/>
  <c r="D123" i="9" s="1"/>
  <c r="C124" i="9"/>
  <c r="F124" i="9" s="1"/>
  <c r="G124" i="9" s="1"/>
  <c r="C125" i="9"/>
  <c r="C126" i="9"/>
  <c r="F126" i="9" s="1"/>
  <c r="G126" i="9" s="1"/>
  <c r="C127" i="9"/>
  <c r="F127" i="9" s="1"/>
  <c r="G127" i="9" s="1"/>
  <c r="C128" i="9"/>
  <c r="F128" i="9" s="1"/>
  <c r="G128" i="9" s="1"/>
  <c r="C129" i="9"/>
  <c r="F129" i="9" s="1"/>
  <c r="G129" i="9" s="1"/>
  <c r="C130" i="9"/>
  <c r="C131" i="9"/>
  <c r="C132" i="9"/>
  <c r="C133" i="9"/>
  <c r="C134" i="9"/>
  <c r="C135" i="9"/>
  <c r="C136" i="9"/>
  <c r="C137" i="9"/>
  <c r="C138" i="9"/>
  <c r="C139" i="9"/>
  <c r="C140" i="9"/>
  <c r="D140" i="9" s="1"/>
  <c r="C141" i="9"/>
  <c r="D141" i="9" s="1"/>
  <c r="C142" i="9"/>
  <c r="E142" i="9" s="1"/>
  <c r="C2" i="9"/>
  <c r="F2" i="9" s="1"/>
  <c r="G2" i="9" s="1"/>
  <c r="I3" i="8"/>
  <c r="I4" i="8"/>
  <c r="I5" i="8"/>
  <c r="I5" i="1" s="1"/>
  <c r="I6" i="8"/>
  <c r="I6" i="1" s="1"/>
  <c r="I7" i="8"/>
  <c r="I7" i="1" s="1"/>
  <c r="I8" i="8"/>
  <c r="I8" i="1" s="1"/>
  <c r="I9" i="8"/>
  <c r="I9" i="1" s="1"/>
  <c r="I10" i="8"/>
  <c r="I10" i="1" s="1"/>
  <c r="I11" i="8"/>
  <c r="I11" i="1" s="1"/>
  <c r="I12" i="8"/>
  <c r="I12" i="1" s="1"/>
  <c r="I13" i="8"/>
  <c r="I13" i="1" s="1"/>
  <c r="I14" i="8"/>
  <c r="I14" i="1" s="1"/>
  <c r="I15" i="8"/>
  <c r="I15" i="1" s="1"/>
  <c r="I16" i="8"/>
  <c r="I16" i="1" s="1"/>
  <c r="I17" i="8"/>
  <c r="I17" i="1" s="1"/>
  <c r="I18" i="8"/>
  <c r="I18" i="1" s="1"/>
  <c r="I19" i="8"/>
  <c r="I19" i="1" s="1"/>
  <c r="I20" i="8"/>
  <c r="I20" i="1" s="1"/>
  <c r="I21" i="8"/>
  <c r="I21" i="1" s="1"/>
  <c r="I22" i="8"/>
  <c r="I22" i="1" s="1"/>
  <c r="I23" i="8"/>
  <c r="I23" i="1" s="1"/>
  <c r="I24" i="8"/>
  <c r="I24" i="1" s="1"/>
  <c r="I25" i="8"/>
  <c r="I25" i="1" s="1"/>
  <c r="I26" i="8"/>
  <c r="I26" i="1" s="1"/>
  <c r="I27" i="8"/>
  <c r="I27" i="1" s="1"/>
  <c r="I28" i="8"/>
  <c r="I28" i="1" s="1"/>
  <c r="I29" i="8"/>
  <c r="I29" i="1" s="1"/>
  <c r="I30" i="8"/>
  <c r="I30" i="1" s="1"/>
  <c r="I31" i="8"/>
  <c r="I31" i="1" s="1"/>
  <c r="I32" i="8"/>
  <c r="I32" i="1" s="1"/>
  <c r="I33" i="8"/>
  <c r="I33" i="1" s="1"/>
  <c r="I34" i="8"/>
  <c r="I34" i="1" s="1"/>
  <c r="I35" i="8"/>
  <c r="I35" i="1" s="1"/>
  <c r="I36" i="8"/>
  <c r="I36" i="1" s="1"/>
  <c r="I37" i="8"/>
  <c r="I37" i="1" s="1"/>
  <c r="I38" i="8"/>
  <c r="I38" i="1" s="1"/>
  <c r="I39" i="8"/>
  <c r="I39" i="1" s="1"/>
  <c r="I40" i="8"/>
  <c r="I40" i="1" s="1"/>
  <c r="I41" i="8"/>
  <c r="I41" i="1" s="1"/>
  <c r="I42" i="8"/>
  <c r="I42" i="1" s="1"/>
  <c r="I43" i="8"/>
  <c r="I43" i="1" s="1"/>
  <c r="I44" i="8"/>
  <c r="I44" i="1" s="1"/>
  <c r="I45" i="8"/>
  <c r="I45" i="1" s="1"/>
  <c r="I46" i="8"/>
  <c r="I46" i="1" s="1"/>
  <c r="I47" i="8"/>
  <c r="I47" i="1" s="1"/>
  <c r="I48" i="8"/>
  <c r="I48" i="1" s="1"/>
  <c r="I49" i="8"/>
  <c r="I49" i="1" s="1"/>
  <c r="I50" i="8"/>
  <c r="I50" i="1" s="1"/>
  <c r="I51" i="8"/>
  <c r="I51" i="1" s="1"/>
  <c r="I52" i="8"/>
  <c r="I52" i="1" s="1"/>
  <c r="I53" i="8"/>
  <c r="I53" i="1" s="1"/>
  <c r="I54" i="8"/>
  <c r="I54" i="1" s="1"/>
  <c r="I55" i="8"/>
  <c r="I55" i="1" s="1"/>
  <c r="I56" i="8"/>
  <c r="I56" i="1" s="1"/>
  <c r="I57" i="8"/>
  <c r="I57" i="1" s="1"/>
  <c r="I58" i="8"/>
  <c r="I58" i="1" s="1"/>
  <c r="I59" i="8"/>
  <c r="I59" i="1" s="1"/>
  <c r="I60" i="8"/>
  <c r="I60" i="1" s="1"/>
  <c r="I61" i="8"/>
  <c r="I61" i="1" s="1"/>
  <c r="I62" i="8"/>
  <c r="I62" i="1" s="1"/>
  <c r="I63" i="8"/>
  <c r="I63" i="1" s="1"/>
  <c r="I64" i="8"/>
  <c r="I64" i="1" s="1"/>
  <c r="I65" i="8"/>
  <c r="I65" i="1" s="1"/>
  <c r="I66" i="8"/>
  <c r="I66" i="1" s="1"/>
  <c r="I67" i="8"/>
  <c r="I67" i="1" s="1"/>
  <c r="I68" i="8"/>
  <c r="I68" i="1" s="1"/>
  <c r="I69" i="8"/>
  <c r="I69" i="1" s="1"/>
  <c r="I70" i="8"/>
  <c r="I70" i="1" s="1"/>
  <c r="I71" i="8"/>
  <c r="I71" i="1" s="1"/>
  <c r="I72" i="8"/>
  <c r="I72" i="1" s="1"/>
  <c r="I73" i="8"/>
  <c r="I73" i="1" s="1"/>
  <c r="I74" i="8"/>
  <c r="I74" i="1" s="1"/>
  <c r="I75" i="8"/>
  <c r="I75" i="1" s="1"/>
  <c r="I76" i="8"/>
  <c r="I76" i="1" s="1"/>
  <c r="I77" i="8"/>
  <c r="I77" i="1" s="1"/>
  <c r="I78" i="8"/>
  <c r="I78" i="1" s="1"/>
  <c r="I79" i="8"/>
  <c r="I79" i="1" s="1"/>
  <c r="I80" i="8"/>
  <c r="I80" i="1" s="1"/>
  <c r="I81" i="8"/>
  <c r="I81" i="1" s="1"/>
  <c r="I82" i="8"/>
  <c r="I82" i="1" s="1"/>
  <c r="I83" i="8"/>
  <c r="I83" i="1" s="1"/>
  <c r="I84" i="8"/>
  <c r="I84" i="1" s="1"/>
  <c r="I85" i="8"/>
  <c r="I85" i="1" s="1"/>
  <c r="I86" i="8"/>
  <c r="I86" i="1" s="1"/>
  <c r="I87" i="8"/>
  <c r="I87" i="1" s="1"/>
  <c r="I88" i="8"/>
  <c r="I88" i="1" s="1"/>
  <c r="I89" i="8"/>
  <c r="I89" i="1" s="1"/>
  <c r="I90" i="8"/>
  <c r="I90" i="1" s="1"/>
  <c r="I91" i="8"/>
  <c r="I91" i="1" s="1"/>
  <c r="I92" i="8"/>
  <c r="I92" i="1" s="1"/>
  <c r="I93" i="8"/>
  <c r="I93" i="1" s="1"/>
  <c r="I94" i="8"/>
  <c r="I94" i="1" s="1"/>
  <c r="I95" i="8"/>
  <c r="I95" i="1" s="1"/>
  <c r="I96" i="8"/>
  <c r="I96" i="1" s="1"/>
  <c r="I97" i="8"/>
  <c r="I97" i="1" s="1"/>
  <c r="I98" i="8"/>
  <c r="I98" i="1" s="1"/>
  <c r="I99" i="8"/>
  <c r="I99" i="1" s="1"/>
  <c r="I100" i="8"/>
  <c r="I100" i="1" s="1"/>
  <c r="I101" i="8"/>
  <c r="I101" i="1" s="1"/>
  <c r="I102" i="8"/>
  <c r="I102" i="1" s="1"/>
  <c r="I103" i="8"/>
  <c r="I103" i="1" s="1"/>
  <c r="I104" i="8"/>
  <c r="I104" i="1" s="1"/>
  <c r="I105" i="8"/>
  <c r="I105" i="1" s="1"/>
  <c r="I106" i="8"/>
  <c r="I106" i="1" s="1"/>
  <c r="I107" i="8"/>
  <c r="I107" i="1" s="1"/>
  <c r="I108" i="8"/>
  <c r="I108" i="1" s="1"/>
  <c r="I109" i="8"/>
  <c r="I109" i="1" s="1"/>
  <c r="I110" i="8"/>
  <c r="I110" i="1" s="1"/>
  <c r="I111" i="8"/>
  <c r="I111" i="1" s="1"/>
  <c r="I112" i="8"/>
  <c r="I112" i="1" s="1"/>
  <c r="I113" i="8"/>
  <c r="I113" i="1" s="1"/>
  <c r="I114" i="8"/>
  <c r="I114" i="1" s="1"/>
  <c r="I115" i="8"/>
  <c r="I115" i="1" s="1"/>
  <c r="I116" i="8"/>
  <c r="I116" i="1" s="1"/>
  <c r="I117" i="8"/>
  <c r="I117" i="1" s="1"/>
  <c r="I118" i="8"/>
  <c r="I118" i="1" s="1"/>
  <c r="I119" i="8"/>
  <c r="I119" i="1" s="1"/>
  <c r="I120" i="8"/>
  <c r="I120" i="1" s="1"/>
  <c r="I121" i="8"/>
  <c r="I121" i="1" s="1"/>
  <c r="I122" i="8"/>
  <c r="I122" i="1" s="1"/>
  <c r="I123" i="8"/>
  <c r="I123" i="1" s="1"/>
  <c r="I124" i="8"/>
  <c r="I124" i="1" s="1"/>
  <c r="I125" i="8"/>
  <c r="I125" i="1" s="1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2" i="8"/>
  <c r="B140" i="7"/>
  <c r="C140" i="7"/>
  <c r="D140" i="7"/>
  <c r="C141" i="7"/>
  <c r="D141" i="7"/>
  <c r="E141" i="7" s="1"/>
  <c r="C142" i="7"/>
  <c r="D142" i="7"/>
  <c r="C143" i="7"/>
  <c r="D143" i="7"/>
  <c r="C144" i="7"/>
  <c r="D144" i="7"/>
  <c r="A140" i="7"/>
  <c r="A141" i="7"/>
  <c r="A142" i="7"/>
  <c r="B142" i="7" s="1"/>
  <c r="A143" i="7"/>
  <c r="A144" i="7"/>
  <c r="B144" i="7" s="1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8" i="12"/>
  <c r="B9" i="12"/>
  <c r="C9" i="12"/>
  <c r="B10" i="12"/>
  <c r="C10" i="12"/>
  <c r="B11" i="12"/>
  <c r="C11" i="12"/>
  <c r="B12" i="12"/>
  <c r="C12" i="12"/>
  <c r="B13" i="12"/>
  <c r="C13" i="12"/>
  <c r="B14" i="12"/>
  <c r="C14" i="12"/>
  <c r="B15" i="12"/>
  <c r="C15" i="12"/>
  <c r="B16" i="12"/>
  <c r="C16" i="12"/>
  <c r="B17" i="12"/>
  <c r="C17" i="12"/>
  <c r="B18" i="12"/>
  <c r="C18" i="12"/>
  <c r="B19" i="12"/>
  <c r="C19" i="12"/>
  <c r="B20" i="12"/>
  <c r="C20" i="12"/>
  <c r="B21" i="12"/>
  <c r="C21" i="12"/>
  <c r="B22" i="12"/>
  <c r="C22" i="12"/>
  <c r="B23" i="12"/>
  <c r="C23" i="12"/>
  <c r="B24" i="12"/>
  <c r="C24" i="12"/>
  <c r="B25" i="12"/>
  <c r="C25" i="12"/>
  <c r="B26" i="12"/>
  <c r="C26" i="12"/>
  <c r="B27" i="12"/>
  <c r="C27" i="12"/>
  <c r="B28" i="12"/>
  <c r="C28" i="12"/>
  <c r="B29" i="12"/>
  <c r="C29" i="12"/>
  <c r="B30" i="12"/>
  <c r="C30" i="12"/>
  <c r="B31" i="12"/>
  <c r="C31" i="12"/>
  <c r="B32" i="12"/>
  <c r="C32" i="12"/>
  <c r="B33" i="12"/>
  <c r="C33" i="12"/>
  <c r="B34" i="12"/>
  <c r="C34" i="12"/>
  <c r="B35" i="12"/>
  <c r="C35" i="12"/>
  <c r="B36" i="12"/>
  <c r="C36" i="12"/>
  <c r="B37" i="12"/>
  <c r="C37" i="12"/>
  <c r="B38" i="12"/>
  <c r="C38" i="12"/>
  <c r="B39" i="12"/>
  <c r="C39" i="12"/>
  <c r="B40" i="12"/>
  <c r="C40" i="12"/>
  <c r="B41" i="12"/>
  <c r="C41" i="12"/>
  <c r="B42" i="12"/>
  <c r="C42" i="12"/>
  <c r="B43" i="12"/>
  <c r="C43" i="12"/>
  <c r="B44" i="12"/>
  <c r="C44" i="12"/>
  <c r="B45" i="12"/>
  <c r="C45" i="12"/>
  <c r="B46" i="12"/>
  <c r="C46" i="12"/>
  <c r="B47" i="12"/>
  <c r="C47" i="12"/>
  <c r="B48" i="12"/>
  <c r="C48" i="12"/>
  <c r="B49" i="12"/>
  <c r="C49" i="12"/>
  <c r="B50" i="12"/>
  <c r="C50" i="12"/>
  <c r="B51" i="12"/>
  <c r="C51" i="12"/>
  <c r="B52" i="12"/>
  <c r="C52" i="12"/>
  <c r="B53" i="12"/>
  <c r="C53" i="12"/>
  <c r="B54" i="12"/>
  <c r="C54" i="12"/>
  <c r="B55" i="12"/>
  <c r="C55" i="12"/>
  <c r="B56" i="12"/>
  <c r="C56" i="12"/>
  <c r="B57" i="12"/>
  <c r="C57" i="12"/>
  <c r="B58" i="12"/>
  <c r="C58" i="12"/>
  <c r="B59" i="12"/>
  <c r="C59" i="12"/>
  <c r="B60" i="12"/>
  <c r="C60" i="12"/>
  <c r="B61" i="12"/>
  <c r="C61" i="12"/>
  <c r="B62" i="12"/>
  <c r="C62" i="12"/>
  <c r="B63" i="12"/>
  <c r="C63" i="12"/>
  <c r="B64" i="12"/>
  <c r="C64" i="12"/>
  <c r="B65" i="12"/>
  <c r="C65" i="12"/>
  <c r="B66" i="12"/>
  <c r="C66" i="12"/>
  <c r="B67" i="12"/>
  <c r="C67" i="12"/>
  <c r="B68" i="12"/>
  <c r="C68" i="12"/>
  <c r="B69" i="12"/>
  <c r="C69" i="12"/>
  <c r="B70" i="12"/>
  <c r="C70" i="12"/>
  <c r="B71" i="12"/>
  <c r="C71" i="12"/>
  <c r="B72" i="12"/>
  <c r="C72" i="12"/>
  <c r="B73" i="12"/>
  <c r="C73" i="12"/>
  <c r="B74" i="12"/>
  <c r="C74" i="12"/>
  <c r="B75" i="12"/>
  <c r="C75" i="12"/>
  <c r="B76" i="12"/>
  <c r="C76" i="12"/>
  <c r="B77" i="12"/>
  <c r="C77" i="12"/>
  <c r="B78" i="12"/>
  <c r="C78" i="12"/>
  <c r="B79" i="12"/>
  <c r="C79" i="12"/>
  <c r="B80" i="12"/>
  <c r="C80" i="12"/>
  <c r="B81" i="12"/>
  <c r="C81" i="12"/>
  <c r="B82" i="12"/>
  <c r="C82" i="12"/>
  <c r="B83" i="12"/>
  <c r="C83" i="12"/>
  <c r="B84" i="12"/>
  <c r="C84" i="12"/>
  <c r="B85" i="12"/>
  <c r="C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C8" i="12"/>
  <c r="B8" i="12"/>
  <c r="K4" i="8"/>
  <c r="J9" i="9"/>
  <c r="K3" i="8"/>
  <c r="K7" i="8"/>
  <c r="J3" i="9"/>
  <c r="F5" i="9"/>
  <c r="G5" i="9" s="1"/>
  <c r="D8" i="9"/>
  <c r="F13" i="9"/>
  <c r="G13" i="9" s="1"/>
  <c r="D14" i="9"/>
  <c r="D21" i="9"/>
  <c r="F24" i="9"/>
  <c r="G24" i="9" s="1"/>
  <c r="D28" i="9"/>
  <c r="F29" i="9"/>
  <c r="G29" i="9" s="1"/>
  <c r="D32" i="9"/>
  <c r="D37" i="9"/>
  <c r="D38" i="9"/>
  <c r="D40" i="9"/>
  <c r="D44" i="9"/>
  <c r="D45" i="9"/>
  <c r="D48" i="9"/>
  <c r="D53" i="9"/>
  <c r="F56" i="9"/>
  <c r="G56" i="9" s="1"/>
  <c r="F61" i="9"/>
  <c r="G61" i="9" s="1"/>
  <c r="F68" i="9"/>
  <c r="G68" i="9" s="1"/>
  <c r="D69" i="9"/>
  <c r="D70" i="9"/>
  <c r="F71" i="9"/>
  <c r="G71" i="9" s="1"/>
  <c r="D77" i="9"/>
  <c r="F80" i="9"/>
  <c r="G80" i="9" s="1"/>
  <c r="F85" i="9"/>
  <c r="G85" i="9" s="1"/>
  <c r="F86" i="9"/>
  <c r="G86" i="9" s="1"/>
  <c r="D93" i="9"/>
  <c r="D96" i="9"/>
  <c r="D101" i="9"/>
  <c r="F102" i="9"/>
  <c r="G102" i="9" s="1"/>
  <c r="F103" i="9"/>
  <c r="G103" i="9" s="1"/>
  <c r="D109" i="9"/>
  <c r="F112" i="9"/>
  <c r="G112" i="9" s="1"/>
  <c r="D117" i="9"/>
  <c r="F118" i="9"/>
  <c r="G118" i="9" s="1"/>
  <c r="D132" i="9"/>
  <c r="D133" i="9"/>
  <c r="F134" i="9"/>
  <c r="G134" i="9" s="1"/>
  <c r="F135" i="9"/>
  <c r="G135" i="9" s="1"/>
  <c r="D136" i="9"/>
  <c r="F137" i="9"/>
  <c r="G137" i="9" s="1"/>
  <c r="F139" i="9"/>
  <c r="G139" i="9" s="1"/>
  <c r="B139" i="9"/>
  <c r="B138" i="9"/>
  <c r="B137" i="9"/>
  <c r="F136" i="9"/>
  <c r="G136" i="9" s="1"/>
  <c r="B136" i="9"/>
  <c r="B134" i="9"/>
  <c r="B132" i="9"/>
  <c r="F131" i="9"/>
  <c r="G131" i="9" s="1"/>
  <c r="B131" i="9"/>
  <c r="B130" i="9"/>
  <c r="B129" i="9"/>
  <c r="D125" i="9"/>
  <c r="B124" i="9"/>
  <c r="B123" i="9"/>
  <c r="F122" i="9"/>
  <c r="G122" i="9" s="1"/>
  <c r="B121" i="9"/>
  <c r="B118" i="9"/>
  <c r="B117" i="9"/>
  <c r="B116" i="9"/>
  <c r="B115" i="9"/>
  <c r="F114" i="9"/>
  <c r="G114" i="9" s="1"/>
  <c r="B113" i="9"/>
  <c r="D110" i="9"/>
  <c r="B109" i="9"/>
  <c r="B108" i="9"/>
  <c r="D107" i="9"/>
  <c r="F107" i="9"/>
  <c r="G107" i="9" s="1"/>
  <c r="H107" i="9" s="1"/>
  <c r="B107" i="9"/>
  <c r="F106" i="9"/>
  <c r="G106" i="9" s="1"/>
  <c r="B106" i="9"/>
  <c r="B105" i="9"/>
  <c r="B102" i="9"/>
  <c r="B101" i="9"/>
  <c r="B100" i="9"/>
  <c r="D99" i="9"/>
  <c r="F99" i="9"/>
  <c r="G99" i="9" s="1"/>
  <c r="B99" i="9"/>
  <c r="F98" i="9"/>
  <c r="G98" i="9" s="1"/>
  <c r="B98" i="9"/>
  <c r="B97" i="9"/>
  <c r="F96" i="9"/>
  <c r="G96" i="9" s="1"/>
  <c r="B94" i="9"/>
  <c r="B93" i="9"/>
  <c r="F92" i="9"/>
  <c r="G92" i="9" s="1"/>
  <c r="D92" i="9"/>
  <c r="B92" i="9"/>
  <c r="F91" i="9"/>
  <c r="G91" i="9" s="1"/>
  <c r="B91" i="9"/>
  <c r="D90" i="9"/>
  <c r="F90" i="9"/>
  <c r="G90" i="9" s="1"/>
  <c r="H90" i="9" s="1"/>
  <c r="B90" i="9"/>
  <c r="B89" i="9"/>
  <c r="F88" i="9"/>
  <c r="G88" i="9" s="1"/>
  <c r="B86" i="9"/>
  <c r="B85" i="9"/>
  <c r="B84" i="9"/>
  <c r="F83" i="9"/>
  <c r="G83" i="9" s="1"/>
  <c r="B83" i="9"/>
  <c r="D82" i="9"/>
  <c r="F82" i="9"/>
  <c r="G82" i="9" s="1"/>
  <c r="B82" i="9"/>
  <c r="B81" i="9"/>
  <c r="B78" i="9"/>
  <c r="B77" i="9"/>
  <c r="B76" i="9"/>
  <c r="F75" i="9"/>
  <c r="G75" i="9" s="1"/>
  <c r="B75" i="9"/>
  <c r="D74" i="9"/>
  <c r="F74" i="9"/>
  <c r="G74" i="9" s="1"/>
  <c r="B74" i="9"/>
  <c r="B73" i="9"/>
  <c r="B70" i="9"/>
  <c r="B69" i="9"/>
  <c r="B68" i="9"/>
  <c r="F67" i="9"/>
  <c r="G67" i="9" s="1"/>
  <c r="B67" i="9"/>
  <c r="D66" i="9"/>
  <c r="F66" i="9"/>
  <c r="G66" i="9" s="1"/>
  <c r="H66" i="9" s="1"/>
  <c r="B66" i="9"/>
  <c r="B65" i="9"/>
  <c r="B62" i="9"/>
  <c r="B61" i="9"/>
  <c r="B60" i="9"/>
  <c r="D59" i="9"/>
  <c r="F59" i="9"/>
  <c r="G59" i="9" s="1"/>
  <c r="B59" i="9"/>
  <c r="F58" i="9"/>
  <c r="G58" i="9" s="1"/>
  <c r="B58" i="9"/>
  <c r="B57" i="9"/>
  <c r="D56" i="9"/>
  <c r="B54" i="9"/>
  <c r="F53" i="9"/>
  <c r="G53" i="9" s="1"/>
  <c r="B53" i="9"/>
  <c r="F52" i="9"/>
  <c r="G52" i="9" s="1"/>
  <c r="B52" i="9"/>
  <c r="F51" i="9"/>
  <c r="G51" i="9" s="1"/>
  <c r="B51" i="9"/>
  <c r="D50" i="9"/>
  <c r="F50" i="9"/>
  <c r="G50" i="9" s="1"/>
  <c r="H50" i="9" s="1"/>
  <c r="B50" i="9"/>
  <c r="B49" i="9"/>
  <c r="F48" i="9"/>
  <c r="G48" i="9" s="1"/>
  <c r="B46" i="9"/>
  <c r="B45" i="9"/>
  <c r="B44" i="9"/>
  <c r="F43" i="9"/>
  <c r="G43" i="9" s="1"/>
  <c r="B43" i="9"/>
  <c r="D42" i="9"/>
  <c r="F42" i="9"/>
  <c r="G42" i="9" s="1"/>
  <c r="B42" i="9"/>
  <c r="B41" i="9"/>
  <c r="F40" i="9"/>
  <c r="G40" i="9" s="1"/>
  <c r="B38" i="9"/>
  <c r="B37" i="9"/>
  <c r="B36" i="9"/>
  <c r="F35" i="9"/>
  <c r="G35" i="9" s="1"/>
  <c r="B35" i="9"/>
  <c r="F34" i="9"/>
  <c r="G34" i="9" s="1"/>
  <c r="B34" i="9"/>
  <c r="B33" i="9"/>
  <c r="B30" i="9"/>
  <c r="B29" i="9"/>
  <c r="B28" i="9"/>
  <c r="D27" i="9"/>
  <c r="F27" i="9"/>
  <c r="G27" i="9" s="1"/>
  <c r="B27" i="9"/>
  <c r="F26" i="9"/>
  <c r="G26" i="9" s="1"/>
  <c r="B26" i="9"/>
  <c r="B25" i="9"/>
  <c r="B22" i="9"/>
  <c r="B21" i="9"/>
  <c r="F20" i="9"/>
  <c r="G20" i="9" s="1"/>
  <c r="B20" i="9"/>
  <c r="D19" i="9"/>
  <c r="F19" i="9"/>
  <c r="G19" i="9" s="1"/>
  <c r="H19" i="9" s="1"/>
  <c r="B19" i="9"/>
  <c r="F18" i="9"/>
  <c r="G18" i="9" s="1"/>
  <c r="B18" i="9"/>
  <c r="B17" i="9"/>
  <c r="D15" i="9"/>
  <c r="B14" i="9"/>
  <c r="B13" i="9"/>
  <c r="J12" i="9"/>
  <c r="F12" i="9"/>
  <c r="G12" i="9" s="1"/>
  <c r="D12" i="9"/>
  <c r="B12" i="9"/>
  <c r="F11" i="9"/>
  <c r="G11" i="9" s="1"/>
  <c r="D11" i="9"/>
  <c r="B11" i="9"/>
  <c r="F10" i="9"/>
  <c r="G10" i="9" s="1"/>
  <c r="D10" i="9"/>
  <c r="B10" i="9"/>
  <c r="F9" i="9"/>
  <c r="G9" i="9" s="1"/>
  <c r="B9" i="9"/>
  <c r="B7" i="9"/>
  <c r="B6" i="9"/>
  <c r="D5" i="9"/>
  <c r="B5" i="9"/>
  <c r="B4" i="9"/>
  <c r="F3" i="9"/>
  <c r="G3" i="9" s="1"/>
  <c r="D3" i="9"/>
  <c r="B3" i="9"/>
  <c r="B2" i="9"/>
  <c r="D3" i="7"/>
  <c r="D4" i="7"/>
  <c r="D5" i="7"/>
  <c r="E5" i="7" s="1"/>
  <c r="D6" i="7"/>
  <c r="E6" i="7" s="1"/>
  <c r="D7" i="7"/>
  <c r="D8" i="7"/>
  <c r="E8" i="7" s="1"/>
  <c r="D9" i="7"/>
  <c r="D10" i="7"/>
  <c r="D11" i="7"/>
  <c r="D12" i="7"/>
  <c r="D13" i="7"/>
  <c r="E13" i="7" s="1"/>
  <c r="D14" i="7"/>
  <c r="E14" i="7" s="1"/>
  <c r="D15" i="7"/>
  <c r="D16" i="7"/>
  <c r="E16" i="7" s="1"/>
  <c r="D17" i="7"/>
  <c r="D18" i="7"/>
  <c r="D19" i="7"/>
  <c r="D20" i="7"/>
  <c r="D21" i="7"/>
  <c r="E21" i="7" s="1"/>
  <c r="D22" i="7"/>
  <c r="E22" i="7" s="1"/>
  <c r="F22" i="7" s="1"/>
  <c r="D23" i="7"/>
  <c r="D24" i="7"/>
  <c r="E24" i="7" s="1"/>
  <c r="D25" i="7"/>
  <c r="D26" i="7"/>
  <c r="D27" i="7"/>
  <c r="D28" i="7"/>
  <c r="D29" i="7"/>
  <c r="E29" i="7" s="1"/>
  <c r="D30" i="7"/>
  <c r="E30" i="7" s="1"/>
  <c r="F30" i="7" s="1"/>
  <c r="D31" i="7"/>
  <c r="D32" i="7"/>
  <c r="E32" i="7" s="1"/>
  <c r="D33" i="7"/>
  <c r="D34" i="7"/>
  <c r="D35" i="7"/>
  <c r="D36" i="7"/>
  <c r="D37" i="7"/>
  <c r="E37" i="7" s="1"/>
  <c r="D38" i="7"/>
  <c r="E38" i="7" s="1"/>
  <c r="D39" i="7"/>
  <c r="D40" i="7"/>
  <c r="E40" i="7" s="1"/>
  <c r="D41" i="7"/>
  <c r="D42" i="7"/>
  <c r="D43" i="7"/>
  <c r="D44" i="7"/>
  <c r="D45" i="7"/>
  <c r="E45" i="7" s="1"/>
  <c r="D46" i="7"/>
  <c r="E46" i="7" s="1"/>
  <c r="D47" i="7"/>
  <c r="D48" i="7"/>
  <c r="E48" i="7" s="1"/>
  <c r="D49" i="7"/>
  <c r="D50" i="7"/>
  <c r="D51" i="7"/>
  <c r="D52" i="7"/>
  <c r="D53" i="7"/>
  <c r="E53" i="7" s="1"/>
  <c r="D54" i="7"/>
  <c r="E54" i="7" s="1"/>
  <c r="D55" i="7"/>
  <c r="D56" i="7"/>
  <c r="E56" i="7" s="1"/>
  <c r="D57" i="7"/>
  <c r="D58" i="7"/>
  <c r="D59" i="7"/>
  <c r="D60" i="7"/>
  <c r="D61" i="7"/>
  <c r="E61" i="7" s="1"/>
  <c r="D62" i="7"/>
  <c r="E62" i="7" s="1"/>
  <c r="D63" i="7"/>
  <c r="D64" i="7"/>
  <c r="E64" i="7" s="1"/>
  <c r="D65" i="7"/>
  <c r="D66" i="7"/>
  <c r="D67" i="7"/>
  <c r="D68" i="7"/>
  <c r="D69" i="7"/>
  <c r="E69" i="7" s="1"/>
  <c r="D70" i="7"/>
  <c r="E70" i="7" s="1"/>
  <c r="D71" i="7"/>
  <c r="D72" i="7"/>
  <c r="E72" i="7" s="1"/>
  <c r="D73" i="7"/>
  <c r="D74" i="7"/>
  <c r="D75" i="7"/>
  <c r="D76" i="7"/>
  <c r="D77" i="7"/>
  <c r="E77" i="7" s="1"/>
  <c r="D78" i="7"/>
  <c r="E78" i="7" s="1"/>
  <c r="D79" i="7"/>
  <c r="D80" i="7"/>
  <c r="E80" i="7" s="1"/>
  <c r="D81" i="7"/>
  <c r="D82" i="7"/>
  <c r="D83" i="7"/>
  <c r="D84" i="7"/>
  <c r="D85" i="7"/>
  <c r="E85" i="7" s="1"/>
  <c r="D86" i="7"/>
  <c r="E86" i="7" s="1"/>
  <c r="D87" i="7"/>
  <c r="D88" i="7"/>
  <c r="E88" i="7" s="1"/>
  <c r="D89" i="7"/>
  <c r="D90" i="7"/>
  <c r="D91" i="7"/>
  <c r="D92" i="7"/>
  <c r="D93" i="7"/>
  <c r="E93" i="7" s="1"/>
  <c r="F93" i="7" s="1"/>
  <c r="D94" i="7"/>
  <c r="E94" i="7" s="1"/>
  <c r="D95" i="7"/>
  <c r="D96" i="7"/>
  <c r="E96" i="7" s="1"/>
  <c r="D97" i="7"/>
  <c r="D98" i="7"/>
  <c r="D99" i="7"/>
  <c r="D100" i="7"/>
  <c r="D101" i="7"/>
  <c r="E101" i="7" s="1"/>
  <c r="D102" i="7"/>
  <c r="E102" i="7" s="1"/>
  <c r="F102" i="7" s="1"/>
  <c r="D103" i="7"/>
  <c r="D104" i="7"/>
  <c r="E104" i="7" s="1"/>
  <c r="F104" i="7" s="1"/>
  <c r="D105" i="7"/>
  <c r="D106" i="7"/>
  <c r="D107" i="7"/>
  <c r="D108" i="7"/>
  <c r="D109" i="7"/>
  <c r="E109" i="7" s="1"/>
  <c r="D110" i="7"/>
  <c r="E110" i="7" s="1"/>
  <c r="D111" i="7"/>
  <c r="D112" i="7"/>
  <c r="E112" i="7" s="1"/>
  <c r="F112" i="7" s="1"/>
  <c r="D113" i="7"/>
  <c r="D114" i="7"/>
  <c r="D115" i="7"/>
  <c r="D116" i="7"/>
  <c r="D117" i="7"/>
  <c r="E117" i="7" s="1"/>
  <c r="F117" i="7" s="1"/>
  <c r="D118" i="7"/>
  <c r="E118" i="7" s="1"/>
  <c r="D119" i="7"/>
  <c r="D120" i="7"/>
  <c r="E120" i="7" s="1"/>
  <c r="F120" i="7" s="1"/>
  <c r="D121" i="7"/>
  <c r="D122" i="7"/>
  <c r="D123" i="7"/>
  <c r="D124" i="7"/>
  <c r="D125" i="7"/>
  <c r="E125" i="7" s="1"/>
  <c r="D126" i="7"/>
  <c r="E126" i="7" s="1"/>
  <c r="D127" i="7"/>
  <c r="D128" i="7"/>
  <c r="E128" i="7" s="1"/>
  <c r="D129" i="7"/>
  <c r="D130" i="7"/>
  <c r="D131" i="7"/>
  <c r="D132" i="7"/>
  <c r="D133" i="7"/>
  <c r="D134" i="7"/>
  <c r="D135" i="7"/>
  <c r="D136" i="7"/>
  <c r="D137" i="7"/>
  <c r="D138" i="7"/>
  <c r="D139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2" i="7"/>
  <c r="A129" i="7"/>
  <c r="A130" i="7"/>
  <c r="A131" i="7"/>
  <c r="B131" i="7" s="1"/>
  <c r="A132" i="7"/>
  <c r="A133" i="7"/>
  <c r="A134" i="7"/>
  <c r="A135" i="7"/>
  <c r="A136" i="7"/>
  <c r="A137" i="7"/>
  <c r="A138" i="7"/>
  <c r="B138" i="7" s="1"/>
  <c r="A139" i="7"/>
  <c r="B139" i="7" s="1"/>
  <c r="A91" i="7"/>
  <c r="A92" i="7"/>
  <c r="A93" i="7"/>
  <c r="B93" i="7" s="1"/>
  <c r="A94" i="7"/>
  <c r="A95" i="7"/>
  <c r="B95" i="7" s="1"/>
  <c r="A96" i="7"/>
  <c r="A96" i="1" s="1"/>
  <c r="B96" i="1" s="1"/>
  <c r="B93" i="10" s="1"/>
  <c r="A97" i="7"/>
  <c r="A98" i="7"/>
  <c r="A98" i="1" s="1"/>
  <c r="B98" i="1" s="1"/>
  <c r="B95" i="10" s="1"/>
  <c r="A99" i="7"/>
  <c r="A100" i="7"/>
  <c r="A101" i="7"/>
  <c r="A102" i="7"/>
  <c r="B102" i="7" s="1"/>
  <c r="A103" i="7"/>
  <c r="B103" i="7" s="1"/>
  <c r="A104" i="7"/>
  <c r="B104" i="7" s="1"/>
  <c r="A105" i="7"/>
  <c r="A106" i="7"/>
  <c r="A107" i="7"/>
  <c r="A108" i="7"/>
  <c r="A109" i="7"/>
  <c r="A110" i="7"/>
  <c r="A111" i="7"/>
  <c r="B111" i="7" s="1"/>
  <c r="A112" i="7"/>
  <c r="B112" i="7" s="1"/>
  <c r="A113" i="7"/>
  <c r="A114" i="7"/>
  <c r="B114" i="7" s="1"/>
  <c r="A115" i="7"/>
  <c r="A116" i="7"/>
  <c r="A117" i="7"/>
  <c r="B117" i="7" s="1"/>
  <c r="A118" i="7"/>
  <c r="A119" i="7"/>
  <c r="A119" i="1" s="1"/>
  <c r="B119" i="1" s="1"/>
  <c r="B116" i="10" s="1"/>
  <c r="A120" i="7"/>
  <c r="B120" i="7" s="1"/>
  <c r="A121" i="7"/>
  <c r="A122" i="7"/>
  <c r="B122" i="7" s="1"/>
  <c r="A123" i="7"/>
  <c r="A123" i="1" s="1"/>
  <c r="B123" i="1" s="1"/>
  <c r="B120" i="10" s="1"/>
  <c r="A124" i="7"/>
  <c r="A125" i="7"/>
  <c r="A126" i="7"/>
  <c r="A127" i="7"/>
  <c r="A128" i="7"/>
  <c r="A45" i="7"/>
  <c r="B45" i="7" s="1"/>
  <c r="A46" i="7"/>
  <c r="A47" i="7"/>
  <c r="A48" i="7"/>
  <c r="A49" i="7"/>
  <c r="A50" i="7"/>
  <c r="A51" i="7"/>
  <c r="A52" i="7"/>
  <c r="A52" i="1" s="1"/>
  <c r="B52" i="1" s="1"/>
  <c r="B49" i="10" s="1"/>
  <c r="A53" i="7"/>
  <c r="B53" i="7" s="1"/>
  <c r="A54" i="7"/>
  <c r="A54" i="1" s="1"/>
  <c r="B54" i="1" s="1"/>
  <c r="B51" i="10" s="1"/>
  <c r="A55" i="7"/>
  <c r="A56" i="7"/>
  <c r="A57" i="7"/>
  <c r="A58" i="7"/>
  <c r="A59" i="7"/>
  <c r="A60" i="7"/>
  <c r="A61" i="7"/>
  <c r="B61" i="7" s="1"/>
  <c r="A62" i="7"/>
  <c r="A63" i="7"/>
  <c r="A64" i="7"/>
  <c r="A65" i="7"/>
  <c r="A66" i="7"/>
  <c r="A67" i="7"/>
  <c r="A68" i="7"/>
  <c r="A68" i="1" s="1"/>
  <c r="B68" i="1" s="1"/>
  <c r="B65" i="10" s="1"/>
  <c r="A69" i="7"/>
  <c r="B69" i="7" s="1"/>
  <c r="A70" i="7"/>
  <c r="A71" i="7"/>
  <c r="A72" i="7"/>
  <c r="A73" i="7"/>
  <c r="A74" i="7"/>
  <c r="A75" i="7"/>
  <c r="B75" i="7" s="1"/>
  <c r="A76" i="7"/>
  <c r="B76" i="7" s="1"/>
  <c r="A77" i="7"/>
  <c r="B77" i="7" s="1"/>
  <c r="A78" i="7"/>
  <c r="A79" i="7"/>
  <c r="A80" i="7"/>
  <c r="A81" i="7"/>
  <c r="A82" i="7"/>
  <c r="A83" i="7"/>
  <c r="A84" i="7"/>
  <c r="B84" i="7" s="1"/>
  <c r="A85" i="7"/>
  <c r="B85" i="7" s="1"/>
  <c r="A86" i="7"/>
  <c r="A87" i="7"/>
  <c r="A87" i="1" s="1"/>
  <c r="B87" i="1" s="1"/>
  <c r="B84" i="10" s="1"/>
  <c r="A88" i="7"/>
  <c r="A89" i="7"/>
  <c r="A90" i="7"/>
  <c r="A29" i="7"/>
  <c r="A30" i="7"/>
  <c r="B30" i="7" s="1"/>
  <c r="A31" i="7"/>
  <c r="B31" i="7" s="1"/>
  <c r="A32" i="7"/>
  <c r="A33" i="7"/>
  <c r="A34" i="7"/>
  <c r="A35" i="7"/>
  <c r="A36" i="7"/>
  <c r="A36" i="1" s="1"/>
  <c r="B36" i="1" s="1"/>
  <c r="B33" i="10" s="1"/>
  <c r="A37" i="7"/>
  <c r="A38" i="7"/>
  <c r="A39" i="7"/>
  <c r="B39" i="7" s="1"/>
  <c r="A40" i="7"/>
  <c r="A41" i="7"/>
  <c r="A42" i="7"/>
  <c r="A43" i="7"/>
  <c r="A44" i="7"/>
  <c r="A3" i="7"/>
  <c r="A4" i="7"/>
  <c r="A5" i="7"/>
  <c r="A5" i="1" s="1"/>
  <c r="B5" i="1" s="1"/>
  <c r="B2" i="10" s="1"/>
  <c r="A6" i="7"/>
  <c r="A7" i="7"/>
  <c r="A8" i="7"/>
  <c r="A9" i="7"/>
  <c r="A10" i="7"/>
  <c r="A11" i="7"/>
  <c r="A12" i="7"/>
  <c r="B12" i="7" s="1"/>
  <c r="A13" i="7"/>
  <c r="B13" i="7" s="1"/>
  <c r="A14" i="7"/>
  <c r="A15" i="7"/>
  <c r="A16" i="7"/>
  <c r="A17" i="7"/>
  <c r="A18" i="7"/>
  <c r="A19" i="7"/>
  <c r="A20" i="7"/>
  <c r="B20" i="7" s="1"/>
  <c r="A21" i="7"/>
  <c r="A21" i="1" s="1"/>
  <c r="B21" i="1" s="1"/>
  <c r="B18" i="10" s="1"/>
  <c r="A22" i="7"/>
  <c r="B22" i="7" s="1"/>
  <c r="A23" i="7"/>
  <c r="A23" i="1" s="1"/>
  <c r="B23" i="1" s="1"/>
  <c r="B20" i="10" s="1"/>
  <c r="A24" i="7"/>
  <c r="A25" i="7"/>
  <c r="A26" i="7"/>
  <c r="A27" i="7"/>
  <c r="A28" i="7"/>
  <c r="A2" i="7"/>
  <c r="B4" i="4"/>
  <c r="B5" i="4"/>
  <c r="F96" i="7" l="1"/>
  <c r="F80" i="7"/>
  <c r="F64" i="7"/>
  <c r="F32" i="7"/>
  <c r="F24" i="7"/>
  <c r="E127" i="7"/>
  <c r="E119" i="7"/>
  <c r="E111" i="7"/>
  <c r="F111" i="7" s="1"/>
  <c r="E103" i="7"/>
  <c r="F103" i="7" s="1"/>
  <c r="E95" i="7"/>
  <c r="F95" i="7" s="1"/>
  <c r="E87" i="7"/>
  <c r="E79" i="7"/>
  <c r="F79" i="7" s="1"/>
  <c r="E71" i="7"/>
  <c r="E63" i="7"/>
  <c r="F63" i="7" s="1"/>
  <c r="E55" i="7"/>
  <c r="E47" i="7"/>
  <c r="E39" i="7"/>
  <c r="F39" i="7" s="1"/>
  <c r="E31" i="7"/>
  <c r="F31" i="7" s="1"/>
  <c r="E23" i="7"/>
  <c r="E15" i="7"/>
  <c r="E7" i="7"/>
  <c r="F61" i="7"/>
  <c r="F46" i="7"/>
  <c r="E20" i="7"/>
  <c r="F20" i="7" s="1"/>
  <c r="E11" i="7"/>
  <c r="F101" i="7"/>
  <c r="F85" i="7"/>
  <c r="F69" i="7"/>
  <c r="G69" i="7" s="1"/>
  <c r="F45" i="7"/>
  <c r="E2" i="7"/>
  <c r="E116" i="7"/>
  <c r="F116" i="7" s="1"/>
  <c r="E100" i="7"/>
  <c r="E84" i="7"/>
  <c r="F84" i="7" s="1"/>
  <c r="E68" i="7"/>
  <c r="E52" i="7"/>
  <c r="E36" i="7"/>
  <c r="E12" i="7"/>
  <c r="F12" i="7" s="1"/>
  <c r="E115" i="7"/>
  <c r="E99" i="7"/>
  <c r="E83" i="7"/>
  <c r="E67" i="7"/>
  <c r="E51" i="7"/>
  <c r="F51" i="7" s="1"/>
  <c r="E35" i="7"/>
  <c r="E3" i="7"/>
  <c r="E122" i="7"/>
  <c r="F122" i="7" s="1"/>
  <c r="E114" i="7"/>
  <c r="F114" i="7" s="1"/>
  <c r="E106" i="7"/>
  <c r="E98" i="7"/>
  <c r="F98" i="7" s="1"/>
  <c r="E90" i="7"/>
  <c r="F90" i="7" s="1"/>
  <c r="E82" i="7"/>
  <c r="F82" i="7" s="1"/>
  <c r="E74" i="7"/>
  <c r="E66" i="7"/>
  <c r="E58" i="7"/>
  <c r="E50" i="7"/>
  <c r="E42" i="7"/>
  <c r="E34" i="7"/>
  <c r="E26" i="7"/>
  <c r="F26" i="7" s="1"/>
  <c r="E18" i="7"/>
  <c r="F18" i="7" s="1"/>
  <c r="E10" i="7"/>
  <c r="F10" i="7" s="1"/>
  <c r="F109" i="7"/>
  <c r="F77" i="7"/>
  <c r="F53" i="7"/>
  <c r="F13" i="7"/>
  <c r="E124" i="7"/>
  <c r="E108" i="7"/>
  <c r="E92" i="7"/>
  <c r="E76" i="7"/>
  <c r="F76" i="7" s="1"/>
  <c r="E60" i="7"/>
  <c r="F60" i="7" s="1"/>
  <c r="E44" i="7"/>
  <c r="F44" i="7" s="1"/>
  <c r="E28" i="7"/>
  <c r="E4" i="7"/>
  <c r="E123" i="7"/>
  <c r="E107" i="7"/>
  <c r="E91" i="7"/>
  <c r="E75" i="7"/>
  <c r="F75" i="7" s="1"/>
  <c r="E59" i="7"/>
  <c r="E43" i="7"/>
  <c r="F43" i="7" s="1"/>
  <c r="E27" i="7"/>
  <c r="E19" i="7"/>
  <c r="F19" i="7" s="1"/>
  <c r="E121" i="7"/>
  <c r="E113" i="7"/>
  <c r="E105" i="7"/>
  <c r="E97" i="7"/>
  <c r="E89" i="7"/>
  <c r="F89" i="7" s="1"/>
  <c r="E81" i="7"/>
  <c r="F81" i="7" s="1"/>
  <c r="E73" i="7"/>
  <c r="E65" i="7"/>
  <c r="F65" i="7" s="1"/>
  <c r="E57" i="7"/>
  <c r="E49" i="7"/>
  <c r="E41" i="7"/>
  <c r="E33" i="7"/>
  <c r="F33" i="7" s="1"/>
  <c r="E25" i="7"/>
  <c r="F25" i="7" s="1"/>
  <c r="E17" i="7"/>
  <c r="F17" i="7" s="1"/>
  <c r="E9" i="7"/>
  <c r="E144" i="7"/>
  <c r="F144" i="7" s="1"/>
  <c r="H144" i="7" s="1"/>
  <c r="I144" i="7" s="1"/>
  <c r="H92" i="9"/>
  <c r="H3" i="9"/>
  <c r="H42" i="9"/>
  <c r="H48" i="9"/>
  <c r="H99" i="9"/>
  <c r="H10" i="9"/>
  <c r="F30" i="9"/>
  <c r="G30" i="9" s="1"/>
  <c r="H30" i="9" s="1"/>
  <c r="H53" i="9"/>
  <c r="H96" i="9"/>
  <c r="D100" i="9"/>
  <c r="E39" i="9"/>
  <c r="F115" i="9"/>
  <c r="G115" i="9" s="1"/>
  <c r="D2" i="9"/>
  <c r="H27" i="9"/>
  <c r="H40" i="9"/>
  <c r="D60" i="9"/>
  <c r="H60" i="9" s="1"/>
  <c r="H74" i="9"/>
  <c r="H100" i="9"/>
  <c r="H115" i="9"/>
  <c r="H2" i="9"/>
  <c r="D142" i="9"/>
  <c r="B143" i="7"/>
  <c r="F143" i="9"/>
  <c r="G143" i="9" s="1"/>
  <c r="H143" i="9" s="1"/>
  <c r="F141" i="9"/>
  <c r="G141" i="9" s="1"/>
  <c r="H141" i="9" s="1"/>
  <c r="H11" i="9"/>
  <c r="H20" i="9"/>
  <c r="H82" i="9"/>
  <c r="H136" i="9"/>
  <c r="H71" i="9"/>
  <c r="H56" i="9"/>
  <c r="E143" i="9"/>
  <c r="E141" i="9"/>
  <c r="F140" i="9"/>
  <c r="G140" i="9" s="1"/>
  <c r="H140" i="9" s="1"/>
  <c r="H12" i="9"/>
  <c r="H52" i="9"/>
  <c r="F144" i="9"/>
  <c r="G144" i="9" s="1"/>
  <c r="H144" i="9" s="1"/>
  <c r="E140" i="9"/>
  <c r="H59" i="9"/>
  <c r="H5" i="9"/>
  <c r="E144" i="9"/>
  <c r="F142" i="9"/>
  <c r="G142" i="9" s="1"/>
  <c r="H142" i="9" s="1"/>
  <c r="K5" i="8"/>
  <c r="E143" i="7"/>
  <c r="E140" i="7"/>
  <c r="F140" i="7" s="1"/>
  <c r="G140" i="7" s="1"/>
  <c r="E142" i="7"/>
  <c r="F142" i="7" s="1"/>
  <c r="H142" i="7" s="1"/>
  <c r="I142" i="7" s="1"/>
  <c r="B141" i="7"/>
  <c r="F141" i="7" s="1"/>
  <c r="H141" i="7" s="1"/>
  <c r="I141" i="7" s="1"/>
  <c r="H88" i="9"/>
  <c r="F120" i="9"/>
  <c r="G120" i="9" s="1"/>
  <c r="H120" i="9" s="1"/>
  <c r="E134" i="7"/>
  <c r="E136" i="7"/>
  <c r="H104" i="7"/>
  <c r="I104" i="7" s="1"/>
  <c r="B2" i="7"/>
  <c r="B54" i="7"/>
  <c r="F54" i="7" s="1"/>
  <c r="A84" i="1"/>
  <c r="B84" i="1" s="1"/>
  <c r="B81" i="10" s="1"/>
  <c r="B21" i="7"/>
  <c r="F21" i="7" s="1"/>
  <c r="A69" i="1"/>
  <c r="B69" i="1" s="1"/>
  <c r="B66" i="10" s="1"/>
  <c r="B130" i="7"/>
  <c r="B5" i="7"/>
  <c r="F5" i="7" s="1"/>
  <c r="B123" i="7"/>
  <c r="B4" i="7"/>
  <c r="A53" i="1"/>
  <c r="B53" i="1" s="1"/>
  <c r="B50" i="10" s="1"/>
  <c r="B119" i="7"/>
  <c r="A31" i="1"/>
  <c r="B31" i="1" s="1"/>
  <c r="B28" i="10" s="1"/>
  <c r="B96" i="7"/>
  <c r="A120" i="1"/>
  <c r="B120" i="1" s="1"/>
  <c r="B117" i="10" s="1"/>
  <c r="A22" i="1"/>
  <c r="B22" i="1" s="1"/>
  <c r="B19" i="10" s="1"/>
  <c r="B87" i="7"/>
  <c r="A104" i="1"/>
  <c r="B104" i="1" s="1"/>
  <c r="B101" i="10" s="1"/>
  <c r="E133" i="7"/>
  <c r="A85" i="1"/>
  <c r="B85" i="1" s="1"/>
  <c r="B82" i="10" s="1"/>
  <c r="B10" i="7"/>
  <c r="A10" i="1"/>
  <c r="B10" i="1" s="1"/>
  <c r="B7" i="10" s="1"/>
  <c r="B74" i="7"/>
  <c r="A74" i="1"/>
  <c r="B74" i="1" s="1"/>
  <c r="B71" i="10" s="1"/>
  <c r="B126" i="7"/>
  <c r="F126" i="7" s="1"/>
  <c r="B135" i="7"/>
  <c r="B8" i="7"/>
  <c r="F8" i="7" s="1"/>
  <c r="A8" i="1"/>
  <c r="B8" i="1" s="1"/>
  <c r="B5" i="10" s="1"/>
  <c r="B24" i="7"/>
  <c r="A24" i="1"/>
  <c r="B24" i="1" s="1"/>
  <c r="B21" i="10" s="1"/>
  <c r="B66" i="7"/>
  <c r="A66" i="1"/>
  <c r="B66" i="1" s="1"/>
  <c r="B63" i="10" s="1"/>
  <c r="B118" i="7"/>
  <c r="F118" i="7" s="1"/>
  <c r="A118" i="1"/>
  <c r="B118" i="1" s="1"/>
  <c r="B115" i="10" s="1"/>
  <c r="B94" i="7"/>
  <c r="F94" i="7" s="1"/>
  <c r="A94" i="1"/>
  <c r="B94" i="1" s="1"/>
  <c r="B91" i="10" s="1"/>
  <c r="A102" i="1"/>
  <c r="B102" i="1" s="1"/>
  <c r="B99" i="10" s="1"/>
  <c r="B16" i="7"/>
  <c r="F16" i="7" s="1"/>
  <c r="A16" i="1"/>
  <c r="B16" i="1" s="1"/>
  <c r="B13" i="10" s="1"/>
  <c r="B88" i="7"/>
  <c r="F88" i="7" s="1"/>
  <c r="A88" i="1"/>
  <c r="B88" i="1" s="1"/>
  <c r="B85" i="10" s="1"/>
  <c r="B64" i="7"/>
  <c r="A64" i="1"/>
  <c r="B64" i="1" s="1"/>
  <c r="B61" i="10" s="1"/>
  <c r="B116" i="7"/>
  <c r="A116" i="1"/>
  <c r="B116" i="1" s="1"/>
  <c r="B113" i="10" s="1"/>
  <c r="A15" i="1"/>
  <c r="B15" i="1" s="1"/>
  <c r="B12" i="10" s="1"/>
  <c r="B15" i="7"/>
  <c r="B7" i="7"/>
  <c r="A7" i="1"/>
  <c r="B7" i="1" s="1"/>
  <c r="B4" i="10" s="1"/>
  <c r="B33" i="7"/>
  <c r="A33" i="1"/>
  <c r="B33" i="1" s="1"/>
  <c r="B30" i="10" s="1"/>
  <c r="A63" i="1"/>
  <c r="B63" i="1" s="1"/>
  <c r="B60" i="10" s="1"/>
  <c r="B63" i="7"/>
  <c r="A115" i="1"/>
  <c r="B115" i="1" s="1"/>
  <c r="B112" i="10" s="1"/>
  <c r="B115" i="7"/>
  <c r="B99" i="7"/>
  <c r="A99" i="1"/>
  <c r="B99" i="1" s="1"/>
  <c r="B96" i="10" s="1"/>
  <c r="B132" i="7"/>
  <c r="B26" i="7"/>
  <c r="A26" i="1"/>
  <c r="B26" i="1" s="1"/>
  <c r="B23" i="10" s="1"/>
  <c r="B44" i="7"/>
  <c r="A44" i="1"/>
  <c r="B44" i="1" s="1"/>
  <c r="B41" i="10" s="1"/>
  <c r="B82" i="7"/>
  <c r="A82" i="1"/>
  <c r="B82" i="1" s="1"/>
  <c r="B79" i="10" s="1"/>
  <c r="B58" i="7"/>
  <c r="A58" i="1"/>
  <c r="B58" i="1" s="1"/>
  <c r="B55" i="10" s="1"/>
  <c r="B34" i="7"/>
  <c r="A34" i="1"/>
  <c r="B34" i="1" s="1"/>
  <c r="B31" i="10" s="1"/>
  <c r="B72" i="7"/>
  <c r="F72" i="7" s="1"/>
  <c r="A72" i="1"/>
  <c r="B72" i="1" s="1"/>
  <c r="B69" i="10" s="1"/>
  <c r="B56" i="7"/>
  <c r="F56" i="7" s="1"/>
  <c r="A56" i="1"/>
  <c r="B56" i="1" s="1"/>
  <c r="B53" i="10" s="1"/>
  <c r="B124" i="7"/>
  <c r="A124" i="1"/>
  <c r="B124" i="1" s="1"/>
  <c r="B121" i="10" s="1"/>
  <c r="B100" i="7"/>
  <c r="A100" i="1"/>
  <c r="B100" i="1" s="1"/>
  <c r="B97" i="10" s="1"/>
  <c r="B133" i="7"/>
  <c r="E131" i="7"/>
  <c r="F131" i="7" s="1"/>
  <c r="B14" i="7"/>
  <c r="F14" i="7" s="1"/>
  <c r="A14" i="1"/>
  <c r="B14" i="1" s="1"/>
  <c r="B11" i="10" s="1"/>
  <c r="B6" i="7"/>
  <c r="F6" i="7" s="1"/>
  <c r="A6" i="1"/>
  <c r="B6" i="1" s="1"/>
  <c r="B3" i="10" s="1"/>
  <c r="B40" i="7"/>
  <c r="F40" i="7" s="1"/>
  <c r="A40" i="1"/>
  <c r="B40" i="1" s="1"/>
  <c r="B37" i="10" s="1"/>
  <c r="B32" i="7"/>
  <c r="A32" i="1"/>
  <c r="B32" i="1" s="1"/>
  <c r="B29" i="10" s="1"/>
  <c r="B86" i="7"/>
  <c r="F86" i="7" s="1"/>
  <c r="A86" i="1"/>
  <c r="B86" i="1" s="1"/>
  <c r="B83" i="10" s="1"/>
  <c r="B78" i="7"/>
  <c r="F78" i="7" s="1"/>
  <c r="A78" i="1"/>
  <c r="B78" i="1" s="1"/>
  <c r="B75" i="10" s="1"/>
  <c r="B70" i="7"/>
  <c r="F70" i="7" s="1"/>
  <c r="A70" i="1"/>
  <c r="B70" i="1" s="1"/>
  <c r="B67" i="10" s="1"/>
  <c r="B62" i="7"/>
  <c r="F62" i="7" s="1"/>
  <c r="A62" i="1"/>
  <c r="B62" i="1" s="1"/>
  <c r="B59" i="10" s="1"/>
  <c r="B36" i="7"/>
  <c r="B18" i="7"/>
  <c r="A18" i="1"/>
  <c r="B18" i="1" s="1"/>
  <c r="B15" i="10" s="1"/>
  <c r="B90" i="7"/>
  <c r="A90" i="1"/>
  <c r="B90" i="1" s="1"/>
  <c r="B87" i="10" s="1"/>
  <c r="B50" i="7"/>
  <c r="A50" i="1"/>
  <c r="B50" i="1" s="1"/>
  <c r="B47" i="10" s="1"/>
  <c r="B110" i="7"/>
  <c r="F110" i="7" s="1"/>
  <c r="A110" i="1"/>
  <c r="B110" i="1" s="1"/>
  <c r="B107" i="10" s="1"/>
  <c r="B42" i="7"/>
  <c r="A42" i="1"/>
  <c r="B42" i="1" s="1"/>
  <c r="B39" i="10" s="1"/>
  <c r="B80" i="7"/>
  <c r="A80" i="1"/>
  <c r="B80" i="1" s="1"/>
  <c r="B77" i="10" s="1"/>
  <c r="B48" i="7"/>
  <c r="F48" i="7" s="1"/>
  <c r="A48" i="1"/>
  <c r="B48" i="1" s="1"/>
  <c r="B45" i="10" s="1"/>
  <c r="B108" i="7"/>
  <c r="A108" i="1"/>
  <c r="B108" i="1" s="1"/>
  <c r="B105" i="10" s="1"/>
  <c r="B92" i="7"/>
  <c r="A92" i="1"/>
  <c r="B92" i="1" s="1"/>
  <c r="B89" i="10" s="1"/>
  <c r="E139" i="7"/>
  <c r="F139" i="7" s="1"/>
  <c r="H139" i="7" s="1"/>
  <c r="I139" i="7" s="1"/>
  <c r="B41" i="7"/>
  <c r="A41" i="1"/>
  <c r="B41" i="1" s="1"/>
  <c r="B38" i="10" s="1"/>
  <c r="B79" i="7"/>
  <c r="A79" i="1"/>
  <c r="B79" i="1" s="1"/>
  <c r="B76" i="10" s="1"/>
  <c r="B71" i="7"/>
  <c r="A71" i="1"/>
  <c r="B71" i="1" s="1"/>
  <c r="B68" i="10" s="1"/>
  <c r="A55" i="1"/>
  <c r="B55" i="1" s="1"/>
  <c r="B52" i="10" s="1"/>
  <c r="B55" i="7"/>
  <c r="B47" i="7"/>
  <c r="A47" i="1"/>
  <c r="B47" i="1" s="1"/>
  <c r="B44" i="10" s="1"/>
  <c r="A107" i="1"/>
  <c r="B107" i="1" s="1"/>
  <c r="B104" i="10" s="1"/>
  <c r="B107" i="7"/>
  <c r="A91" i="1"/>
  <c r="B91" i="1" s="1"/>
  <c r="B88" i="10" s="1"/>
  <c r="B91" i="7"/>
  <c r="B23" i="7"/>
  <c r="B25" i="7"/>
  <c r="A25" i="1"/>
  <c r="B25" i="1" s="1"/>
  <c r="B22" i="10" s="1"/>
  <c r="B17" i="7"/>
  <c r="A17" i="1"/>
  <c r="B17" i="1" s="1"/>
  <c r="B14" i="10" s="1"/>
  <c r="B9" i="7"/>
  <c r="A9" i="1"/>
  <c r="B9" i="1" s="1"/>
  <c r="B6" i="10" s="1"/>
  <c r="B43" i="7"/>
  <c r="A43" i="1"/>
  <c r="B43" i="1" s="1"/>
  <c r="B40" i="10" s="1"/>
  <c r="B35" i="7"/>
  <c r="A35" i="1"/>
  <c r="B35" i="1" s="1"/>
  <c r="B32" i="10" s="1"/>
  <c r="B89" i="7"/>
  <c r="A89" i="1"/>
  <c r="B89" i="1" s="1"/>
  <c r="B86" i="10" s="1"/>
  <c r="B81" i="7"/>
  <c r="A81" i="1"/>
  <c r="B81" i="1" s="1"/>
  <c r="B78" i="10" s="1"/>
  <c r="B73" i="7"/>
  <c r="A73" i="1"/>
  <c r="B73" i="1" s="1"/>
  <c r="B70" i="10" s="1"/>
  <c r="B65" i="7"/>
  <c r="A65" i="1"/>
  <c r="B65" i="1" s="1"/>
  <c r="B62" i="10" s="1"/>
  <c r="B57" i="7"/>
  <c r="A57" i="1"/>
  <c r="B57" i="1" s="1"/>
  <c r="B54" i="10" s="1"/>
  <c r="B49" i="7"/>
  <c r="A49" i="1"/>
  <c r="B49" i="1" s="1"/>
  <c r="B46" i="10" s="1"/>
  <c r="B125" i="7"/>
  <c r="F125" i="7" s="1"/>
  <c r="A125" i="1"/>
  <c r="B125" i="1" s="1"/>
  <c r="B122" i="10" s="1"/>
  <c r="B109" i="7"/>
  <c r="A109" i="1"/>
  <c r="B109" i="1" s="1"/>
  <c r="B106" i="10" s="1"/>
  <c r="B101" i="7"/>
  <c r="A101" i="1"/>
  <c r="B101" i="1" s="1"/>
  <c r="B98" i="10" s="1"/>
  <c r="B134" i="7"/>
  <c r="B128" i="7"/>
  <c r="F128" i="7" s="1"/>
  <c r="B52" i="7"/>
  <c r="A122" i="1"/>
  <c r="B122" i="1" s="1"/>
  <c r="B119" i="10" s="1"/>
  <c r="A103" i="1"/>
  <c r="B103" i="1" s="1"/>
  <c r="B100" i="10" s="1"/>
  <c r="A30" i="1"/>
  <c r="B30" i="1" s="1"/>
  <c r="B27" i="10" s="1"/>
  <c r="A117" i="1"/>
  <c r="B117" i="1" s="1"/>
  <c r="B114" i="10" s="1"/>
  <c r="A114" i="1"/>
  <c r="B114" i="1" s="1"/>
  <c r="B111" i="10" s="1"/>
  <c r="A95" i="1"/>
  <c r="B95" i="1" s="1"/>
  <c r="B92" i="10" s="1"/>
  <c r="A76" i="1"/>
  <c r="B76" i="1" s="1"/>
  <c r="B73" i="10" s="1"/>
  <c r="A20" i="1"/>
  <c r="B20" i="1" s="1"/>
  <c r="B17" i="10" s="1"/>
  <c r="B68" i="7"/>
  <c r="A112" i="1"/>
  <c r="B112" i="1" s="1"/>
  <c r="B109" i="10" s="1"/>
  <c r="A75" i="1"/>
  <c r="B75" i="1" s="1"/>
  <c r="B72" i="10" s="1"/>
  <c r="A12" i="1"/>
  <c r="B12" i="1" s="1"/>
  <c r="B9" i="10" s="1"/>
  <c r="B46" i="7"/>
  <c r="A46" i="1"/>
  <c r="B46" i="1" s="1"/>
  <c r="B43" i="10" s="1"/>
  <c r="B106" i="7"/>
  <c r="A106" i="1"/>
  <c r="B106" i="1" s="1"/>
  <c r="B103" i="10" s="1"/>
  <c r="B28" i="7"/>
  <c r="A28" i="1"/>
  <c r="B28" i="1" s="1"/>
  <c r="B25" i="10" s="1"/>
  <c r="B38" i="7"/>
  <c r="F38" i="7" s="1"/>
  <c r="A38" i="1"/>
  <c r="B38" i="1" s="1"/>
  <c r="B35" i="10" s="1"/>
  <c r="B60" i="7"/>
  <c r="A60" i="1"/>
  <c r="B60" i="1" s="1"/>
  <c r="B57" i="10" s="1"/>
  <c r="B137" i="7"/>
  <c r="B129" i="7"/>
  <c r="A111" i="1"/>
  <c r="B111" i="1" s="1"/>
  <c r="B108" i="10" s="1"/>
  <c r="A93" i="1"/>
  <c r="B93" i="1" s="1"/>
  <c r="B90" i="10" s="1"/>
  <c r="B27" i="7"/>
  <c r="A27" i="1"/>
  <c r="B27" i="1" s="1"/>
  <c r="B24" i="10" s="1"/>
  <c r="B19" i="7"/>
  <c r="A19" i="1"/>
  <c r="B19" i="1" s="1"/>
  <c r="B16" i="10" s="1"/>
  <c r="B11" i="7"/>
  <c r="A11" i="1"/>
  <c r="B11" i="1" s="1"/>
  <c r="B8" i="10" s="1"/>
  <c r="B3" i="7"/>
  <c r="B37" i="7"/>
  <c r="F37" i="7" s="1"/>
  <c r="A37" i="1"/>
  <c r="B37" i="1" s="1"/>
  <c r="B34" i="10" s="1"/>
  <c r="B29" i="7"/>
  <c r="F29" i="7" s="1"/>
  <c r="A29" i="1"/>
  <c r="B29" i="1" s="1"/>
  <c r="B26" i="10" s="1"/>
  <c r="B83" i="7"/>
  <c r="A83" i="1"/>
  <c r="B83" i="1" s="1"/>
  <c r="B80" i="10" s="1"/>
  <c r="B67" i="7"/>
  <c r="A67" i="1"/>
  <c r="B67" i="1" s="1"/>
  <c r="B64" i="10" s="1"/>
  <c r="B59" i="7"/>
  <c r="A59" i="1"/>
  <c r="B59" i="1" s="1"/>
  <c r="B56" i="10" s="1"/>
  <c r="B51" i="7"/>
  <c r="A51" i="1"/>
  <c r="B51" i="1" s="1"/>
  <c r="B48" i="10" s="1"/>
  <c r="B127" i="7"/>
  <c r="B136" i="7"/>
  <c r="B98" i="7"/>
  <c r="A61" i="1"/>
  <c r="B61" i="1" s="1"/>
  <c r="B58" i="10" s="1"/>
  <c r="A39" i="1"/>
  <c r="B39" i="1" s="1"/>
  <c r="B36" i="10" s="1"/>
  <c r="B121" i="7"/>
  <c r="A121" i="1"/>
  <c r="B121" i="1" s="1"/>
  <c r="B118" i="10" s="1"/>
  <c r="B113" i="7"/>
  <c r="A113" i="1"/>
  <c r="B113" i="1" s="1"/>
  <c r="B110" i="10" s="1"/>
  <c r="B105" i="7"/>
  <c r="A105" i="1"/>
  <c r="B105" i="1" s="1"/>
  <c r="B102" i="10" s="1"/>
  <c r="B97" i="7"/>
  <c r="A97" i="1"/>
  <c r="B97" i="1" s="1"/>
  <c r="B94" i="10" s="1"/>
  <c r="H120" i="7"/>
  <c r="I120" i="7" s="1"/>
  <c r="G112" i="7"/>
  <c r="A77" i="1"/>
  <c r="B77" i="1" s="1"/>
  <c r="B74" i="10" s="1"/>
  <c r="A45" i="1"/>
  <c r="B45" i="1" s="1"/>
  <c r="B42" i="10" s="1"/>
  <c r="A13" i="1"/>
  <c r="B13" i="1" s="1"/>
  <c r="B10" i="10" s="1"/>
  <c r="F55" i="9"/>
  <c r="G55" i="9" s="1"/>
  <c r="H55" i="9" s="1"/>
  <c r="D64" i="9"/>
  <c r="H64" i="9" s="1"/>
  <c r="F95" i="9"/>
  <c r="G95" i="9" s="1"/>
  <c r="H95" i="9" s="1"/>
  <c r="F62" i="9"/>
  <c r="G62" i="9" s="1"/>
  <c r="H62" i="9" s="1"/>
  <c r="D112" i="9"/>
  <c r="H112" i="9" s="1"/>
  <c r="E14" i="9"/>
  <c r="D22" i="9"/>
  <c r="H22" i="9" s="1"/>
  <c r="D128" i="9"/>
  <c r="H128" i="9" s="1"/>
  <c r="D134" i="9"/>
  <c r="H134" i="9" s="1"/>
  <c r="F8" i="9"/>
  <c r="G8" i="9" s="1"/>
  <c r="H8" i="9" s="1"/>
  <c r="F14" i="9"/>
  <c r="G14" i="9" s="1"/>
  <c r="H14" i="9" s="1"/>
  <c r="F32" i="9"/>
  <c r="G32" i="9" s="1"/>
  <c r="H32" i="9" s="1"/>
  <c r="D103" i="9"/>
  <c r="H103" i="9" s="1"/>
  <c r="E2" i="9"/>
  <c r="F47" i="9"/>
  <c r="G47" i="9" s="1"/>
  <c r="H47" i="9" s="1"/>
  <c r="F54" i="9"/>
  <c r="G54" i="9" s="1"/>
  <c r="H54" i="9" s="1"/>
  <c r="F70" i="9"/>
  <c r="G70" i="9" s="1"/>
  <c r="H70" i="9" s="1"/>
  <c r="F79" i="9"/>
  <c r="G79" i="9" s="1"/>
  <c r="H79" i="9" s="1"/>
  <c r="F87" i="9"/>
  <c r="G87" i="9" s="1"/>
  <c r="H87" i="9" s="1"/>
  <c r="D102" i="9"/>
  <c r="H102" i="9" s="1"/>
  <c r="D116" i="9"/>
  <c r="H116" i="9" s="1"/>
  <c r="F132" i="9"/>
  <c r="G132" i="9" s="1"/>
  <c r="H132" i="9" s="1"/>
  <c r="F84" i="9"/>
  <c r="G84" i="9" s="1"/>
  <c r="H84" i="9" s="1"/>
  <c r="F109" i="9"/>
  <c r="G109" i="9" s="1"/>
  <c r="H109" i="9" s="1"/>
  <c r="D124" i="9"/>
  <c r="H124" i="9" s="1"/>
  <c r="D46" i="9"/>
  <c r="H46" i="9" s="1"/>
  <c r="D86" i="9"/>
  <c r="H86" i="9" s="1"/>
  <c r="D118" i="9"/>
  <c r="H118" i="9" s="1"/>
  <c r="D111" i="9"/>
  <c r="H111" i="9" s="1"/>
  <c r="E4" i="9"/>
  <c r="F7" i="9"/>
  <c r="G7" i="9" s="1"/>
  <c r="H7" i="9" s="1"/>
  <c r="F23" i="9"/>
  <c r="G23" i="9" s="1"/>
  <c r="H23" i="9" s="1"/>
  <c r="F31" i="9"/>
  <c r="G31" i="9" s="1"/>
  <c r="H31" i="9" s="1"/>
  <c r="F39" i="9"/>
  <c r="F78" i="9"/>
  <c r="G78" i="9" s="1"/>
  <c r="H78" i="9" s="1"/>
  <c r="D94" i="9"/>
  <c r="H94" i="9" s="1"/>
  <c r="F104" i="9"/>
  <c r="G104" i="9" s="1"/>
  <c r="H104" i="9" s="1"/>
  <c r="D108" i="9"/>
  <c r="H108" i="9" s="1"/>
  <c r="D127" i="9"/>
  <c r="H127" i="9" s="1"/>
  <c r="D135" i="9"/>
  <c r="H135" i="9" s="1"/>
  <c r="F4" i="9"/>
  <c r="G4" i="9" s="1"/>
  <c r="H4" i="9" s="1"/>
  <c r="D13" i="9"/>
  <c r="H13" i="9" s="1"/>
  <c r="F28" i="9"/>
  <c r="G28" i="9" s="1"/>
  <c r="H28" i="9" s="1"/>
  <c r="F36" i="9"/>
  <c r="G36" i="9" s="1"/>
  <c r="H36" i="9" s="1"/>
  <c r="D61" i="9"/>
  <c r="H61" i="9" s="1"/>
  <c r="D119" i="9"/>
  <c r="H119" i="9" s="1"/>
  <c r="F123" i="9"/>
  <c r="G123" i="9" s="1"/>
  <c r="H123" i="9" s="1"/>
  <c r="J123" i="1" s="1"/>
  <c r="E136" i="9"/>
  <c r="D24" i="9"/>
  <c r="H24" i="9" s="1"/>
  <c r="D68" i="9"/>
  <c r="H68" i="9" s="1"/>
  <c r="F77" i="9"/>
  <c r="G77" i="9" s="1"/>
  <c r="H77" i="9" s="1"/>
  <c r="D80" i="9"/>
  <c r="H80" i="9" s="1"/>
  <c r="D72" i="9"/>
  <c r="H72" i="9" s="1"/>
  <c r="E8" i="9"/>
  <c r="D29" i="9"/>
  <c r="H29" i="9" s="1"/>
  <c r="D63" i="9"/>
  <c r="H63" i="9" s="1"/>
  <c r="D76" i="9"/>
  <c r="H76" i="9" s="1"/>
  <c r="D85" i="9"/>
  <c r="H85" i="9" s="1"/>
  <c r="D126" i="9"/>
  <c r="H126" i="9" s="1"/>
  <c r="E20" i="9"/>
  <c r="J20" i="1" s="1"/>
  <c r="E5" i="9"/>
  <c r="J5" i="1" s="1"/>
  <c r="E12" i="9"/>
  <c r="E28" i="9"/>
  <c r="E36" i="9"/>
  <c r="E68" i="9"/>
  <c r="E116" i="9"/>
  <c r="E124" i="9"/>
  <c r="E55" i="9"/>
  <c r="J55" i="1" s="1"/>
  <c r="E76" i="9"/>
  <c r="E84" i="9"/>
  <c r="E92" i="9"/>
  <c r="J92" i="1" s="1"/>
  <c r="E108" i="9"/>
  <c r="E119" i="9"/>
  <c r="E127" i="9"/>
  <c r="E71" i="9"/>
  <c r="J71" i="1" s="1"/>
  <c r="E100" i="9"/>
  <c r="J100" i="1" s="1"/>
  <c r="E51" i="9"/>
  <c r="E95" i="9"/>
  <c r="E61" i="9"/>
  <c r="E63" i="9"/>
  <c r="E103" i="9"/>
  <c r="E111" i="9"/>
  <c r="E29" i="9"/>
  <c r="E31" i="9"/>
  <c r="J31" i="1" s="1"/>
  <c r="E59" i="9"/>
  <c r="J59" i="1" s="1"/>
  <c r="E69" i="9"/>
  <c r="E79" i="9"/>
  <c r="E87" i="9"/>
  <c r="E85" i="9"/>
  <c r="E93" i="9"/>
  <c r="E123" i="9"/>
  <c r="E132" i="9"/>
  <c r="E23" i="9"/>
  <c r="E11" i="9"/>
  <c r="J11" i="1" s="1"/>
  <c r="E13" i="9"/>
  <c r="E27" i="9"/>
  <c r="J27" i="1" s="1"/>
  <c r="E77" i="9"/>
  <c r="E3" i="9"/>
  <c r="E19" i="9"/>
  <c r="J19" i="1" s="1"/>
  <c r="E44" i="9"/>
  <c r="J44" i="1" s="1"/>
  <c r="E52" i="9"/>
  <c r="J52" i="1" s="1"/>
  <c r="E75" i="9"/>
  <c r="E107" i="9"/>
  <c r="J107" i="1" s="1"/>
  <c r="E135" i="9"/>
  <c r="E53" i="9"/>
  <c r="E10" i="9"/>
  <c r="J10" i="1" s="1"/>
  <c r="E47" i="9"/>
  <c r="E60" i="9"/>
  <c r="E99" i="9"/>
  <c r="J99" i="1" s="1"/>
  <c r="D58" i="9"/>
  <c r="H58" i="9" s="1"/>
  <c r="F105" i="9"/>
  <c r="G105" i="9" s="1"/>
  <c r="D105" i="9"/>
  <c r="F17" i="9"/>
  <c r="G17" i="9" s="1"/>
  <c r="D17" i="9"/>
  <c r="D43" i="9"/>
  <c r="H43" i="9" s="1"/>
  <c r="D34" i="9"/>
  <c r="H34" i="9" s="1"/>
  <c r="F49" i="9"/>
  <c r="G49" i="9" s="1"/>
  <c r="D49" i="9"/>
  <c r="D51" i="9"/>
  <c r="H51" i="9" s="1"/>
  <c r="F73" i="9"/>
  <c r="G73" i="9" s="1"/>
  <c r="D73" i="9"/>
  <c r="D75" i="9"/>
  <c r="H75" i="9" s="1"/>
  <c r="E109" i="9"/>
  <c r="D114" i="9"/>
  <c r="H114" i="9" s="1"/>
  <c r="F97" i="9"/>
  <c r="G97" i="9" s="1"/>
  <c r="D97" i="9"/>
  <c r="F121" i="9"/>
  <c r="G121" i="9" s="1"/>
  <c r="D121" i="9"/>
  <c r="F130" i="9"/>
  <c r="G130" i="9" s="1"/>
  <c r="D130" i="9"/>
  <c r="F41" i="9"/>
  <c r="G41" i="9" s="1"/>
  <c r="D41" i="9"/>
  <c r="F138" i="9"/>
  <c r="G138" i="9" s="1"/>
  <c r="D138" i="9"/>
  <c r="D9" i="9"/>
  <c r="H9" i="9" s="1"/>
  <c r="F21" i="9"/>
  <c r="G21" i="9" s="1"/>
  <c r="H21" i="9" s="1"/>
  <c r="E43" i="9"/>
  <c r="E45" i="9"/>
  <c r="F65" i="9"/>
  <c r="G65" i="9" s="1"/>
  <c r="D65" i="9"/>
  <c r="D67" i="9"/>
  <c r="H67" i="9" s="1"/>
  <c r="F89" i="9"/>
  <c r="G89" i="9" s="1"/>
  <c r="D89" i="9"/>
  <c r="D91" i="9"/>
  <c r="H91" i="9" s="1"/>
  <c r="F101" i="9"/>
  <c r="G101" i="9" s="1"/>
  <c r="H101" i="9" s="1"/>
  <c r="D106" i="9"/>
  <c r="H106" i="9" s="1"/>
  <c r="F125" i="9"/>
  <c r="G125" i="9" s="1"/>
  <c r="H125" i="9" s="1"/>
  <c r="F33" i="9"/>
  <c r="G33" i="9" s="1"/>
  <c r="D33" i="9"/>
  <c r="D35" i="9"/>
  <c r="H35" i="9" s="1"/>
  <c r="F45" i="9"/>
  <c r="G45" i="9" s="1"/>
  <c r="H45" i="9" s="1"/>
  <c r="E67" i="9"/>
  <c r="E91" i="9"/>
  <c r="F113" i="9"/>
  <c r="G113" i="9" s="1"/>
  <c r="D113" i="9"/>
  <c r="D26" i="9"/>
  <c r="H26" i="9" s="1"/>
  <c r="E101" i="9"/>
  <c r="E9" i="9"/>
  <c r="F16" i="9"/>
  <c r="G16" i="9" s="1"/>
  <c r="D16" i="9"/>
  <c r="D18" i="9"/>
  <c r="H18" i="9" s="1"/>
  <c r="E35" i="9"/>
  <c r="E37" i="9"/>
  <c r="F69" i="9"/>
  <c r="G69" i="9" s="1"/>
  <c r="H69" i="9" s="1"/>
  <c r="F81" i="9"/>
  <c r="G81" i="9" s="1"/>
  <c r="D81" i="9"/>
  <c r="D83" i="9"/>
  <c r="H83" i="9" s="1"/>
  <c r="F93" i="9"/>
  <c r="G93" i="9" s="1"/>
  <c r="H93" i="9" s="1"/>
  <c r="D98" i="9"/>
  <c r="H98" i="9" s="1"/>
  <c r="E115" i="9"/>
  <c r="J115" i="1" s="1"/>
  <c r="E117" i="9"/>
  <c r="D122" i="9"/>
  <c r="H122" i="9" s="1"/>
  <c r="D131" i="9"/>
  <c r="H131" i="9" s="1"/>
  <c r="E133" i="9"/>
  <c r="E21" i="9"/>
  <c r="E125" i="9"/>
  <c r="F6" i="9"/>
  <c r="G6" i="9" s="1"/>
  <c r="H6" i="9" s="1"/>
  <c r="F25" i="9"/>
  <c r="G25" i="9" s="1"/>
  <c r="D25" i="9"/>
  <c r="F37" i="9"/>
  <c r="G37" i="9" s="1"/>
  <c r="H37" i="9" s="1"/>
  <c r="F57" i="9"/>
  <c r="G57" i="9" s="1"/>
  <c r="D57" i="9"/>
  <c r="E83" i="9"/>
  <c r="F117" i="9"/>
  <c r="G117" i="9" s="1"/>
  <c r="H117" i="9" s="1"/>
  <c r="F133" i="9"/>
  <c r="G133" i="9" s="1"/>
  <c r="H133" i="9" s="1"/>
  <c r="D139" i="9"/>
  <c r="H139" i="9" s="1"/>
  <c r="E22" i="9"/>
  <c r="E30" i="9"/>
  <c r="J30" i="1" s="1"/>
  <c r="E38" i="9"/>
  <c r="J38" i="1" s="1"/>
  <c r="E46" i="9"/>
  <c r="E54" i="9"/>
  <c r="E62" i="9"/>
  <c r="E70" i="9"/>
  <c r="E78" i="9"/>
  <c r="J78" i="1" s="1"/>
  <c r="E86" i="9"/>
  <c r="E94" i="9"/>
  <c r="E102" i="9"/>
  <c r="E110" i="9"/>
  <c r="J110" i="1" s="1"/>
  <c r="E118" i="9"/>
  <c r="E126" i="9"/>
  <c r="E134" i="9"/>
  <c r="E131" i="9"/>
  <c r="E139" i="9"/>
  <c r="E18" i="9"/>
  <c r="E26" i="9"/>
  <c r="E34" i="9"/>
  <c r="E42" i="9"/>
  <c r="J42" i="1" s="1"/>
  <c r="E50" i="9"/>
  <c r="J50" i="1" s="1"/>
  <c r="E58" i="9"/>
  <c r="E66" i="9"/>
  <c r="J66" i="1" s="1"/>
  <c r="E74" i="9"/>
  <c r="J74" i="1" s="1"/>
  <c r="E82" i="9"/>
  <c r="J82" i="1" s="1"/>
  <c r="E90" i="9"/>
  <c r="J90" i="1" s="1"/>
  <c r="E98" i="9"/>
  <c r="E106" i="9"/>
  <c r="E114" i="9"/>
  <c r="E122" i="9"/>
  <c r="D129" i="9"/>
  <c r="H129" i="9" s="1"/>
  <c r="E130" i="9"/>
  <c r="D137" i="9"/>
  <c r="H137" i="9" s="1"/>
  <c r="E138" i="9"/>
  <c r="E7" i="9"/>
  <c r="E16" i="9"/>
  <c r="E17" i="9"/>
  <c r="E25" i="9"/>
  <c r="E33" i="9"/>
  <c r="E41" i="9"/>
  <c r="E49" i="9"/>
  <c r="E57" i="9"/>
  <c r="E65" i="9"/>
  <c r="E73" i="9"/>
  <c r="E81" i="9"/>
  <c r="E89" i="9"/>
  <c r="E97" i="9"/>
  <c r="E105" i="9"/>
  <c r="E113" i="9"/>
  <c r="E121" i="9"/>
  <c r="E129" i="9"/>
  <c r="E137" i="9"/>
  <c r="E6" i="9"/>
  <c r="E15" i="9"/>
  <c r="J15" i="1" s="1"/>
  <c r="E24" i="9"/>
  <c r="E32" i="9"/>
  <c r="E40" i="9"/>
  <c r="J40" i="1" s="1"/>
  <c r="E48" i="9"/>
  <c r="J48" i="1" s="1"/>
  <c r="E56" i="9"/>
  <c r="J56" i="1" s="1"/>
  <c r="E64" i="9"/>
  <c r="E72" i="9"/>
  <c r="E80" i="9"/>
  <c r="E88" i="9"/>
  <c r="J88" i="1" s="1"/>
  <c r="E96" i="9"/>
  <c r="J96" i="1" s="1"/>
  <c r="E104" i="9"/>
  <c r="E112" i="9"/>
  <c r="E120" i="9"/>
  <c r="J120" i="1" s="1"/>
  <c r="E128" i="9"/>
  <c r="E138" i="7"/>
  <c r="F138" i="7" s="1"/>
  <c r="E130" i="7"/>
  <c r="E132" i="7"/>
  <c r="E137" i="7"/>
  <c r="E129" i="7"/>
  <c r="E135" i="7"/>
  <c r="F4" i="7" l="1"/>
  <c r="F66" i="7"/>
  <c r="F3" i="7"/>
  <c r="F36" i="7"/>
  <c r="G36" i="7" s="1"/>
  <c r="F127" i="7"/>
  <c r="F9" i="7"/>
  <c r="F73" i="7"/>
  <c r="F27" i="7"/>
  <c r="F28" i="7"/>
  <c r="F74" i="7"/>
  <c r="F35" i="7"/>
  <c r="F52" i="7"/>
  <c r="F7" i="7"/>
  <c r="F71" i="7"/>
  <c r="F68" i="7"/>
  <c r="H68" i="7" s="1"/>
  <c r="I68" i="7" s="1"/>
  <c r="F11" i="7"/>
  <c r="F15" i="7"/>
  <c r="F67" i="7"/>
  <c r="F23" i="7"/>
  <c r="F87" i="7"/>
  <c r="G87" i="7" s="1"/>
  <c r="F97" i="7"/>
  <c r="G97" i="7" s="1"/>
  <c r="F59" i="7"/>
  <c r="F34" i="7"/>
  <c r="G34" i="7" s="1"/>
  <c r="F100" i="7"/>
  <c r="F105" i="7"/>
  <c r="F92" i="7"/>
  <c r="F106" i="7"/>
  <c r="F49" i="7"/>
  <c r="F113" i="7"/>
  <c r="F107" i="7"/>
  <c r="F108" i="7"/>
  <c r="H108" i="7" s="1"/>
  <c r="I108" i="7" s="1"/>
  <c r="F50" i="7"/>
  <c r="F115" i="7"/>
  <c r="F2" i="7"/>
  <c r="H2" i="7" s="1"/>
  <c r="F47" i="7"/>
  <c r="F83" i="7"/>
  <c r="H83" i="7" s="1"/>
  <c r="I83" i="7" s="1"/>
  <c r="F41" i="7"/>
  <c r="F91" i="7"/>
  <c r="F42" i="7"/>
  <c r="G42" i="7" s="1"/>
  <c r="F99" i="7"/>
  <c r="F57" i="7"/>
  <c r="F121" i="7"/>
  <c r="F123" i="7"/>
  <c r="H123" i="7" s="1"/>
  <c r="I123" i="7" s="1"/>
  <c r="J123" i="7" s="1"/>
  <c r="T123" i="7" s="1"/>
  <c r="E123" i="1" s="1"/>
  <c r="F124" i="7"/>
  <c r="F58" i="7"/>
  <c r="G58" i="7" s="1"/>
  <c r="F55" i="7"/>
  <c r="F119" i="7"/>
  <c r="H119" i="7" s="1"/>
  <c r="I119" i="7" s="1"/>
  <c r="F143" i="7"/>
  <c r="G143" i="7" s="1"/>
  <c r="G21" i="7"/>
  <c r="H56" i="7"/>
  <c r="I56" i="7" s="1"/>
  <c r="G144" i="7"/>
  <c r="J70" i="1"/>
  <c r="J60" i="1"/>
  <c r="H73" i="9"/>
  <c r="J76" i="1"/>
  <c r="J53" i="1"/>
  <c r="H121" i="9"/>
  <c r="J12" i="1"/>
  <c r="K142" i="7"/>
  <c r="U142" i="7" s="1"/>
  <c r="L142" i="7"/>
  <c r="V142" i="7" s="1"/>
  <c r="H138" i="9"/>
  <c r="K139" i="7"/>
  <c r="U139" i="7" s="1"/>
  <c r="L139" i="7"/>
  <c r="V139" i="7" s="1"/>
  <c r="K144" i="7"/>
  <c r="U144" i="7" s="1"/>
  <c r="L144" i="7"/>
  <c r="V144" i="7" s="1"/>
  <c r="K104" i="7"/>
  <c r="U104" i="7" s="1"/>
  <c r="F104" i="1" s="1"/>
  <c r="L104" i="7"/>
  <c r="V104" i="7" s="1"/>
  <c r="G104" i="1" s="1"/>
  <c r="L141" i="7"/>
  <c r="V141" i="7" s="1"/>
  <c r="K141" i="7"/>
  <c r="U141" i="7" s="1"/>
  <c r="H97" i="9"/>
  <c r="G15" i="7"/>
  <c r="G142" i="7"/>
  <c r="H99" i="7"/>
  <c r="I99" i="7" s="1"/>
  <c r="J64" i="1"/>
  <c r="H16" i="9"/>
  <c r="H17" i="9"/>
  <c r="K120" i="7"/>
  <c r="U120" i="7" s="1"/>
  <c r="F120" i="1" s="1"/>
  <c r="L120" i="7"/>
  <c r="V120" i="7" s="1"/>
  <c r="G120" i="1" s="1"/>
  <c r="G9" i="8"/>
  <c r="H9" i="8" s="1"/>
  <c r="G13" i="8"/>
  <c r="H13" i="8" s="1"/>
  <c r="G78" i="8"/>
  <c r="H78" i="8" s="1"/>
  <c r="G92" i="8"/>
  <c r="H92" i="8" s="1"/>
  <c r="G107" i="8"/>
  <c r="H107" i="8" s="1"/>
  <c r="G132" i="8"/>
  <c r="H132" i="8" s="1"/>
  <c r="G71" i="8"/>
  <c r="H71" i="8" s="1"/>
  <c r="G87" i="8"/>
  <c r="H87" i="8" s="1"/>
  <c r="G104" i="8"/>
  <c r="H104" i="8" s="1"/>
  <c r="G114" i="8"/>
  <c r="H114" i="8" s="1"/>
  <c r="G119" i="8"/>
  <c r="H119" i="8" s="1"/>
  <c r="G19" i="8"/>
  <c r="H19" i="8" s="1"/>
  <c r="G23" i="8"/>
  <c r="H23" i="8" s="1"/>
  <c r="G27" i="8"/>
  <c r="H27" i="8" s="1"/>
  <c r="G31" i="8"/>
  <c r="H31" i="8" s="1"/>
  <c r="G35" i="8"/>
  <c r="H35" i="8" s="1"/>
  <c r="G39" i="8"/>
  <c r="H39" i="8" s="1"/>
  <c r="G43" i="8"/>
  <c r="H43" i="8" s="1"/>
  <c r="G47" i="8"/>
  <c r="H47" i="8" s="1"/>
  <c r="G51" i="8"/>
  <c r="H51" i="8" s="1"/>
  <c r="G55" i="8"/>
  <c r="H55" i="8" s="1"/>
  <c r="G59" i="8"/>
  <c r="H59" i="8" s="1"/>
  <c r="G63" i="8"/>
  <c r="H63" i="8" s="1"/>
  <c r="G67" i="8"/>
  <c r="H67" i="8" s="1"/>
  <c r="G83" i="8"/>
  <c r="H83" i="8" s="1"/>
  <c r="G95" i="8"/>
  <c r="H95" i="8" s="1"/>
  <c r="G123" i="8"/>
  <c r="H123" i="8" s="1"/>
  <c r="G139" i="8"/>
  <c r="H139" i="8" s="1"/>
  <c r="G14" i="8"/>
  <c r="H14" i="8" s="1"/>
  <c r="G116" i="8"/>
  <c r="H116" i="8" s="1"/>
  <c r="G22" i="8"/>
  <c r="H22" i="8" s="1"/>
  <c r="G30" i="8"/>
  <c r="H30" i="8" s="1"/>
  <c r="G38" i="8"/>
  <c r="H38" i="8" s="1"/>
  <c r="G46" i="8"/>
  <c r="H46" i="8" s="1"/>
  <c r="G54" i="8"/>
  <c r="H54" i="8" s="1"/>
  <c r="G62" i="8"/>
  <c r="H62" i="8" s="1"/>
  <c r="G82" i="8"/>
  <c r="H82" i="8" s="1"/>
  <c r="G10" i="8"/>
  <c r="H10" i="8" s="1"/>
  <c r="G75" i="8"/>
  <c r="H75" i="8" s="1"/>
  <c r="G135" i="8"/>
  <c r="H135" i="8" s="1"/>
  <c r="G144" i="8"/>
  <c r="H144" i="8" s="1"/>
  <c r="G122" i="8"/>
  <c r="H122" i="8" s="1"/>
  <c r="G18" i="8"/>
  <c r="H18" i="8" s="1"/>
  <c r="G26" i="8"/>
  <c r="H26" i="8" s="1"/>
  <c r="G34" i="8"/>
  <c r="H34" i="8" s="1"/>
  <c r="G42" i="8"/>
  <c r="H42" i="8" s="1"/>
  <c r="G50" i="8"/>
  <c r="H50" i="8" s="1"/>
  <c r="G58" i="8"/>
  <c r="H58" i="8" s="1"/>
  <c r="G66" i="8"/>
  <c r="H66" i="8" s="1"/>
  <c r="G94" i="8"/>
  <c r="H94" i="8" s="1"/>
  <c r="G138" i="8"/>
  <c r="H138" i="8" s="1"/>
  <c r="G99" i="8"/>
  <c r="H99" i="8" s="1"/>
  <c r="G134" i="8"/>
  <c r="H134" i="8" s="1"/>
  <c r="G106" i="8"/>
  <c r="H106" i="8" s="1"/>
  <c r="G98" i="8"/>
  <c r="H98" i="8" s="1"/>
  <c r="G118" i="8"/>
  <c r="H118" i="8" s="1"/>
  <c r="G115" i="8"/>
  <c r="H115" i="8" s="1"/>
  <c r="G70" i="8"/>
  <c r="H70" i="8" s="1"/>
  <c r="G69" i="8"/>
  <c r="H69" i="8" s="1"/>
  <c r="G131" i="8"/>
  <c r="H131" i="8" s="1"/>
  <c r="G74" i="8"/>
  <c r="H74" i="8" s="1"/>
  <c r="G68" i="8"/>
  <c r="H68" i="8" s="1"/>
  <c r="G5" i="8"/>
  <c r="H5" i="8" s="1"/>
  <c r="G16" i="8"/>
  <c r="H16" i="8" s="1"/>
  <c r="G101" i="8"/>
  <c r="H101" i="8" s="1"/>
  <c r="G128" i="8"/>
  <c r="H128" i="8" s="1"/>
  <c r="G4" i="8"/>
  <c r="H4" i="8" s="1"/>
  <c r="G113" i="8"/>
  <c r="H113" i="8" s="1"/>
  <c r="G80" i="8"/>
  <c r="H80" i="8" s="1"/>
  <c r="G97" i="8"/>
  <c r="H97" i="8" s="1"/>
  <c r="G89" i="8"/>
  <c r="H89" i="8" s="1"/>
  <c r="G103" i="8"/>
  <c r="H103" i="8" s="1"/>
  <c r="G96" i="8"/>
  <c r="H96" i="8" s="1"/>
  <c r="G84" i="8"/>
  <c r="H84" i="8" s="1"/>
  <c r="G140" i="8"/>
  <c r="H140" i="8" s="1"/>
  <c r="G112" i="8"/>
  <c r="H112" i="8" s="1"/>
  <c r="G77" i="8"/>
  <c r="H77" i="8" s="1"/>
  <c r="G127" i="8"/>
  <c r="H127" i="8" s="1"/>
  <c r="G111" i="8"/>
  <c r="H111" i="8" s="1"/>
  <c r="G86" i="8"/>
  <c r="H86" i="8" s="1"/>
  <c r="G91" i="8"/>
  <c r="H91" i="8" s="1"/>
  <c r="G125" i="8"/>
  <c r="H125" i="8" s="1"/>
  <c r="G79" i="8"/>
  <c r="H79" i="8" s="1"/>
  <c r="G117" i="8"/>
  <c r="H117" i="8" s="1"/>
  <c r="G130" i="8"/>
  <c r="H130" i="8" s="1"/>
  <c r="G143" i="8"/>
  <c r="H143" i="8" s="1"/>
  <c r="G76" i="8"/>
  <c r="H76" i="8" s="1"/>
  <c r="G141" i="8"/>
  <c r="H141" i="8" s="1"/>
  <c r="G121" i="8"/>
  <c r="H121" i="8" s="1"/>
  <c r="G12" i="8"/>
  <c r="H12" i="8" s="1"/>
  <c r="G73" i="8"/>
  <c r="H73" i="8" s="1"/>
  <c r="G124" i="8"/>
  <c r="H124" i="8" s="1"/>
  <c r="G137" i="8"/>
  <c r="H137" i="8" s="1"/>
  <c r="G8" i="8"/>
  <c r="H8" i="8" s="1"/>
  <c r="G100" i="8"/>
  <c r="H100" i="8" s="1"/>
  <c r="G109" i="8"/>
  <c r="H109" i="8" s="1"/>
  <c r="G85" i="8"/>
  <c r="H85" i="8" s="1"/>
  <c r="G48" i="8"/>
  <c r="H48" i="8" s="1"/>
  <c r="G61" i="8"/>
  <c r="H61" i="8" s="1"/>
  <c r="G108" i="8"/>
  <c r="H108" i="8" s="1"/>
  <c r="G3" i="8"/>
  <c r="H3" i="8" s="1"/>
  <c r="G44" i="8"/>
  <c r="H44" i="8" s="1"/>
  <c r="G53" i="8"/>
  <c r="H53" i="8" s="1"/>
  <c r="G11" i="8"/>
  <c r="H11" i="8" s="1"/>
  <c r="G17" i="8"/>
  <c r="H17" i="8" s="1"/>
  <c r="G136" i="8"/>
  <c r="H136" i="8" s="1"/>
  <c r="G7" i="8"/>
  <c r="H7" i="8" s="1"/>
  <c r="G32" i="8"/>
  <c r="H32" i="8" s="1"/>
  <c r="G129" i="8"/>
  <c r="H129" i="8" s="1"/>
  <c r="G120" i="8"/>
  <c r="H120" i="8" s="1"/>
  <c r="G72" i="8"/>
  <c r="H72" i="8" s="1"/>
  <c r="G64" i="8"/>
  <c r="H64" i="8" s="1"/>
  <c r="G142" i="8"/>
  <c r="H142" i="8" s="1"/>
  <c r="G105" i="8"/>
  <c r="H105" i="8" s="1"/>
  <c r="G2" i="8"/>
  <c r="H2" i="8" s="1"/>
  <c r="G6" i="8"/>
  <c r="H6" i="8" s="1"/>
  <c r="G52" i="8"/>
  <c r="H52" i="8" s="1"/>
  <c r="G49" i="8"/>
  <c r="H49" i="8" s="1"/>
  <c r="G29" i="8"/>
  <c r="H29" i="8" s="1"/>
  <c r="G93" i="8"/>
  <c r="H93" i="8" s="1"/>
  <c r="G28" i="8"/>
  <c r="H28" i="8" s="1"/>
  <c r="G40" i="8"/>
  <c r="H40" i="8" s="1"/>
  <c r="G25" i="8"/>
  <c r="H25" i="8" s="1"/>
  <c r="G90" i="8"/>
  <c r="H90" i="8" s="1"/>
  <c r="G15" i="8"/>
  <c r="H15" i="8" s="1"/>
  <c r="G36" i="8"/>
  <c r="H36" i="8" s="1"/>
  <c r="G60" i="8"/>
  <c r="H60" i="8" s="1"/>
  <c r="G102" i="8"/>
  <c r="H102" i="8" s="1"/>
  <c r="G126" i="8"/>
  <c r="H126" i="8" s="1"/>
  <c r="G133" i="8"/>
  <c r="H133" i="8" s="1"/>
  <c r="G24" i="8"/>
  <c r="H24" i="8" s="1"/>
  <c r="G57" i="8"/>
  <c r="H57" i="8" s="1"/>
  <c r="G41" i="8"/>
  <c r="H41" i="8" s="1"/>
  <c r="G65" i="8"/>
  <c r="H65" i="8" s="1"/>
  <c r="G45" i="8"/>
  <c r="H45" i="8" s="1"/>
  <c r="G110" i="8"/>
  <c r="H110" i="8" s="1"/>
  <c r="G56" i="8"/>
  <c r="H56" i="8" s="1"/>
  <c r="G88" i="8"/>
  <c r="H88" i="8" s="1"/>
  <c r="G33" i="8"/>
  <c r="H33" i="8" s="1"/>
  <c r="G81" i="8"/>
  <c r="H81" i="8" s="1"/>
  <c r="G20" i="8"/>
  <c r="H20" i="8" s="1"/>
  <c r="G37" i="8"/>
  <c r="H37" i="8" s="1"/>
  <c r="G21" i="8"/>
  <c r="H21" i="8" s="1"/>
  <c r="H140" i="7"/>
  <c r="I140" i="7" s="1"/>
  <c r="M140" i="7" s="1"/>
  <c r="N140" i="7" s="1"/>
  <c r="O140" i="7" s="1"/>
  <c r="H143" i="7"/>
  <c r="I143" i="7" s="1"/>
  <c r="G141" i="7"/>
  <c r="G51" i="7"/>
  <c r="J142" i="7"/>
  <c r="T142" i="7" s="1"/>
  <c r="M142" i="7"/>
  <c r="N142" i="7" s="1"/>
  <c r="O142" i="7" s="1"/>
  <c r="J144" i="7"/>
  <c r="T144" i="7" s="1"/>
  <c r="M144" i="7"/>
  <c r="N144" i="7" s="1"/>
  <c r="O144" i="7" s="1"/>
  <c r="J141" i="7"/>
  <c r="T141" i="7" s="1"/>
  <c r="M141" i="7"/>
  <c r="N141" i="7" s="1"/>
  <c r="O141" i="7" s="1"/>
  <c r="J120" i="7"/>
  <c r="T120" i="7" s="1"/>
  <c r="E120" i="1" s="1"/>
  <c r="M120" i="7"/>
  <c r="J139" i="7"/>
  <c r="T139" i="7" s="1"/>
  <c r="M139" i="7"/>
  <c r="N139" i="7" s="1"/>
  <c r="O139" i="7" s="1"/>
  <c r="J104" i="7"/>
  <c r="T104" i="7" s="1"/>
  <c r="E104" i="1" s="1"/>
  <c r="M104" i="7"/>
  <c r="H57" i="9"/>
  <c r="H81" i="9"/>
  <c r="H89" i="9"/>
  <c r="J89" i="1" s="1"/>
  <c r="H105" i="9"/>
  <c r="J105" i="1" s="1"/>
  <c r="H113" i="9"/>
  <c r="J113" i="1" s="1"/>
  <c r="J24" i="1"/>
  <c r="H65" i="9"/>
  <c r="J65" i="1" s="1"/>
  <c r="H130" i="9"/>
  <c r="G39" i="9"/>
  <c r="H39" i="9" s="1"/>
  <c r="J39" i="1" s="1"/>
  <c r="H33" i="9"/>
  <c r="J33" i="1" s="1"/>
  <c r="H49" i="9"/>
  <c r="J49" i="1" s="1"/>
  <c r="H25" i="9"/>
  <c r="H41" i="9"/>
  <c r="J41" i="1" s="1"/>
  <c r="F136" i="7"/>
  <c r="G136" i="7" s="1"/>
  <c r="H62" i="7"/>
  <c r="I62" i="7" s="1"/>
  <c r="H69" i="7"/>
  <c r="I69" i="7" s="1"/>
  <c r="G118" i="7"/>
  <c r="G54" i="7"/>
  <c r="G126" i="7"/>
  <c r="H55" i="7"/>
  <c r="I55" i="7" s="1"/>
  <c r="G59" i="7"/>
  <c r="H23" i="7"/>
  <c r="I23" i="7" s="1"/>
  <c r="J86" i="1"/>
  <c r="J95" i="1"/>
  <c r="J8" i="1"/>
  <c r="J14" i="1"/>
  <c r="G14" i="7"/>
  <c r="G52" i="7"/>
  <c r="J46" i="1"/>
  <c r="H11" i="7"/>
  <c r="I11" i="7" s="1"/>
  <c r="F134" i="7"/>
  <c r="H134" i="7" s="1"/>
  <c r="I134" i="7" s="1"/>
  <c r="G70" i="7"/>
  <c r="G37" i="7"/>
  <c r="G96" i="7"/>
  <c r="G60" i="7"/>
  <c r="F133" i="7"/>
  <c r="G133" i="7" s="1"/>
  <c r="G65" i="7"/>
  <c r="G25" i="7"/>
  <c r="J104" i="1"/>
  <c r="J28" i="1"/>
  <c r="H78" i="7"/>
  <c r="I78" i="7" s="1"/>
  <c r="H6" i="7"/>
  <c r="I6" i="7" s="1"/>
  <c r="H29" i="7"/>
  <c r="I29" i="7" s="1"/>
  <c r="H112" i="7"/>
  <c r="I112" i="7" s="1"/>
  <c r="H121" i="7"/>
  <c r="I121" i="7" s="1"/>
  <c r="H64" i="7"/>
  <c r="I64" i="7" s="1"/>
  <c r="G16" i="7"/>
  <c r="G120" i="7"/>
  <c r="G24" i="7"/>
  <c r="G5" i="7"/>
  <c r="H102" i="7"/>
  <c r="I102" i="7" s="1"/>
  <c r="G102" i="7"/>
  <c r="H38" i="7"/>
  <c r="I38" i="7" s="1"/>
  <c r="H125" i="7"/>
  <c r="I125" i="7" s="1"/>
  <c r="H94" i="7"/>
  <c r="I94" i="7" s="1"/>
  <c r="H98" i="7"/>
  <c r="I98" i="7" s="1"/>
  <c r="G88" i="7"/>
  <c r="G100" i="7"/>
  <c r="G106" i="7"/>
  <c r="H46" i="7"/>
  <c r="I46" i="7" s="1"/>
  <c r="G86" i="7"/>
  <c r="G35" i="7"/>
  <c r="H110" i="7"/>
  <c r="I110" i="7" s="1"/>
  <c r="H127" i="7"/>
  <c r="I127" i="7" s="1"/>
  <c r="F135" i="7"/>
  <c r="H135" i="7" s="1"/>
  <c r="I135" i="7" s="1"/>
  <c r="G104" i="7"/>
  <c r="G9" i="7"/>
  <c r="G72" i="7"/>
  <c r="G3" i="7"/>
  <c r="H57" i="7"/>
  <c r="I57" i="7" s="1"/>
  <c r="H17" i="7"/>
  <c r="I17" i="7" s="1"/>
  <c r="G8" i="7"/>
  <c r="H27" i="7"/>
  <c r="I27" i="7" s="1"/>
  <c r="H116" i="7"/>
  <c r="I116" i="7" s="1"/>
  <c r="G44" i="7"/>
  <c r="H89" i="7"/>
  <c r="I89" i="7" s="1"/>
  <c r="H33" i="7"/>
  <c r="I33" i="7" s="1"/>
  <c r="G124" i="7"/>
  <c r="H66" i="7"/>
  <c r="I66" i="7" s="1"/>
  <c r="F130" i="7"/>
  <c r="H130" i="7" s="1"/>
  <c r="I130" i="7" s="1"/>
  <c r="G128" i="7"/>
  <c r="G13" i="7"/>
  <c r="H13" i="7"/>
  <c r="I13" i="7" s="1"/>
  <c r="H67" i="7"/>
  <c r="I67" i="7" s="1"/>
  <c r="G91" i="7"/>
  <c r="G43" i="7"/>
  <c r="H63" i="7"/>
  <c r="I63" i="7" s="1"/>
  <c r="H73" i="7"/>
  <c r="I73" i="7" s="1"/>
  <c r="G19" i="7"/>
  <c r="H101" i="7"/>
  <c r="I101" i="7" s="1"/>
  <c r="H32" i="7"/>
  <c r="I32" i="7" s="1"/>
  <c r="H109" i="7"/>
  <c r="I109" i="7" s="1"/>
  <c r="G41" i="7"/>
  <c r="G139" i="7"/>
  <c r="H47" i="7"/>
  <c r="I47" i="7" s="1"/>
  <c r="H49" i="7"/>
  <c r="I49" i="7" s="1"/>
  <c r="H10" i="7"/>
  <c r="I10" i="7" s="1"/>
  <c r="L10" i="7" s="1"/>
  <c r="G40" i="7"/>
  <c r="G30" i="7"/>
  <c r="H30" i="7"/>
  <c r="I30" i="7" s="1"/>
  <c r="G26" i="7"/>
  <c r="H105" i="7"/>
  <c r="I105" i="7" s="1"/>
  <c r="H50" i="7"/>
  <c r="I50" i="7" s="1"/>
  <c r="G71" i="7"/>
  <c r="G113" i="7"/>
  <c r="F132" i="7"/>
  <c r="H132" i="7" s="1"/>
  <c r="I132" i="7" s="1"/>
  <c r="F129" i="7"/>
  <c r="H129" i="7" s="1"/>
  <c r="I129" i="7" s="1"/>
  <c r="H79" i="7"/>
  <c r="I79" i="7" s="1"/>
  <c r="F137" i="7"/>
  <c r="H137" i="7" s="1"/>
  <c r="I137" i="7" s="1"/>
  <c r="G82" i="7"/>
  <c r="G81" i="7"/>
  <c r="H28" i="7"/>
  <c r="I28" i="7" s="1"/>
  <c r="H92" i="7"/>
  <c r="I92" i="7" s="1"/>
  <c r="H18" i="7"/>
  <c r="I18" i="7" s="1"/>
  <c r="H90" i="7"/>
  <c r="I90" i="7" s="1"/>
  <c r="J94" i="1"/>
  <c r="J36" i="1"/>
  <c r="J108" i="1"/>
  <c r="J7" i="1"/>
  <c r="J34" i="1"/>
  <c r="J111" i="1"/>
  <c r="J112" i="1"/>
  <c r="J102" i="1"/>
  <c r="J77" i="1"/>
  <c r="J85" i="1"/>
  <c r="J103" i="1"/>
  <c r="J23" i="1"/>
  <c r="J84" i="1"/>
  <c r="J32" i="1"/>
  <c r="J22" i="1"/>
  <c r="J47" i="1"/>
  <c r="J109" i="1"/>
  <c r="J80" i="1"/>
  <c r="J29" i="1"/>
  <c r="J114" i="1"/>
  <c r="J62" i="1"/>
  <c r="J69" i="1"/>
  <c r="J116" i="1"/>
  <c r="J106" i="1"/>
  <c r="J118" i="1"/>
  <c r="J54" i="1"/>
  <c r="J68" i="1"/>
  <c r="J61" i="1"/>
  <c r="J26" i="1"/>
  <c r="J37" i="1"/>
  <c r="J87" i="1"/>
  <c r="J63" i="1"/>
  <c r="J124" i="1"/>
  <c r="J13" i="1"/>
  <c r="J79" i="1"/>
  <c r="J119" i="1"/>
  <c r="J98" i="1"/>
  <c r="J25" i="1"/>
  <c r="J9" i="1"/>
  <c r="J83" i="1"/>
  <c r="J67" i="1"/>
  <c r="J72" i="1"/>
  <c r="J97" i="1"/>
  <c r="J93" i="1"/>
  <c r="J51" i="1"/>
  <c r="J18" i="1"/>
  <c r="J43" i="1"/>
  <c r="J35" i="1"/>
  <c r="J91" i="1"/>
  <c r="J75" i="1"/>
  <c r="J117" i="1"/>
  <c r="J57" i="1"/>
  <c r="J81" i="1"/>
  <c r="J17" i="1"/>
  <c r="J16" i="1"/>
  <c r="J73" i="1"/>
  <c r="J122" i="1"/>
  <c r="J58" i="1"/>
  <c r="J125" i="1"/>
  <c r="J45" i="1"/>
  <c r="J21" i="1"/>
  <c r="J6" i="1"/>
  <c r="J101" i="1"/>
  <c r="J121" i="1"/>
  <c r="H87" i="7"/>
  <c r="I87" i="7" s="1"/>
  <c r="G85" i="7"/>
  <c r="H85" i="7"/>
  <c r="I85" i="7" s="1"/>
  <c r="G117" i="7"/>
  <c r="H117" i="7"/>
  <c r="I117" i="7" s="1"/>
  <c r="H31" i="7"/>
  <c r="I31" i="7" s="1"/>
  <c r="G31" i="7"/>
  <c r="H122" i="7"/>
  <c r="I122" i="7" s="1"/>
  <c r="G122" i="7"/>
  <c r="H111" i="7"/>
  <c r="I111" i="7" s="1"/>
  <c r="G111" i="7"/>
  <c r="H114" i="7"/>
  <c r="I114" i="7" s="1"/>
  <c r="G114" i="7"/>
  <c r="H39" i="7"/>
  <c r="I39" i="7" s="1"/>
  <c r="G39" i="7"/>
  <c r="G61" i="7"/>
  <c r="H61" i="7"/>
  <c r="I61" i="7" s="1"/>
  <c r="H95" i="7"/>
  <c r="I95" i="7" s="1"/>
  <c r="G95" i="7"/>
  <c r="H15" i="7"/>
  <c r="I15" i="7" s="1"/>
  <c r="G93" i="7"/>
  <c r="H93" i="7"/>
  <c r="I93" i="7" s="1"/>
  <c r="H103" i="7"/>
  <c r="I103" i="7" s="1"/>
  <c r="G103" i="7"/>
  <c r="G75" i="7"/>
  <c r="H75" i="7"/>
  <c r="I75" i="7" s="1"/>
  <c r="H21" i="7"/>
  <c r="I21" i="7" s="1"/>
  <c r="H4" i="7"/>
  <c r="I4" i="7" s="1"/>
  <c r="G4" i="7"/>
  <c r="G22" i="7"/>
  <c r="H22" i="7"/>
  <c r="I22" i="7" s="1"/>
  <c r="G45" i="7"/>
  <c r="H45" i="7"/>
  <c r="I45" i="7" s="1"/>
  <c r="G12" i="7"/>
  <c r="H12" i="7"/>
  <c r="I12" i="7" s="1"/>
  <c r="H76" i="7"/>
  <c r="I76" i="7" s="1"/>
  <c r="G76" i="7"/>
  <c r="H74" i="7"/>
  <c r="I74" i="7" s="1"/>
  <c r="G74" i="7"/>
  <c r="H138" i="7"/>
  <c r="I138" i="7" s="1"/>
  <c r="G138" i="7"/>
  <c r="G56" i="7"/>
  <c r="H7" i="7"/>
  <c r="I7" i="7" s="1"/>
  <c r="G7" i="7"/>
  <c r="G53" i="7"/>
  <c r="H53" i="7"/>
  <c r="I53" i="7" s="1"/>
  <c r="H20" i="7"/>
  <c r="I20" i="7" s="1"/>
  <c r="G20" i="7"/>
  <c r="G84" i="7"/>
  <c r="H84" i="7"/>
  <c r="I84" i="7" s="1"/>
  <c r="G77" i="7"/>
  <c r="H77" i="7"/>
  <c r="I77" i="7" s="1"/>
  <c r="H131" i="7"/>
  <c r="I131" i="7" s="1"/>
  <c r="G131" i="7"/>
  <c r="N104" i="7" l="1"/>
  <c r="Z104" i="7" s="1"/>
  <c r="Y104" i="7"/>
  <c r="N120" i="7"/>
  <c r="Z120" i="7" s="1"/>
  <c r="Y120" i="7"/>
  <c r="G83" i="7"/>
  <c r="H51" i="7"/>
  <c r="I51" i="7" s="1"/>
  <c r="O120" i="7"/>
  <c r="S120" i="7" s="1"/>
  <c r="H120" i="1" s="1"/>
  <c r="D120" i="1" s="1"/>
  <c r="N120" i="1" s="1"/>
  <c r="O104" i="7"/>
  <c r="S104" i="7" s="1"/>
  <c r="H104" i="1" s="1"/>
  <c r="D104" i="1" s="1"/>
  <c r="N104" i="1" s="1"/>
  <c r="J140" i="7"/>
  <c r="T140" i="7" s="1"/>
  <c r="H70" i="7"/>
  <c r="I70" i="7" s="1"/>
  <c r="J70" i="7" s="1"/>
  <c r="T70" i="7" s="1"/>
  <c r="E70" i="1" s="1"/>
  <c r="M123" i="7"/>
  <c r="H42" i="7"/>
  <c r="I42" i="7" s="1"/>
  <c r="G123" i="7"/>
  <c r="G99" i="7"/>
  <c r="H96" i="7"/>
  <c r="I96" i="7" s="1"/>
  <c r="J96" i="7" s="1"/>
  <c r="T96" i="7" s="1"/>
  <c r="E96" i="1" s="1"/>
  <c r="K33" i="7"/>
  <c r="U33" i="7" s="1"/>
  <c r="F33" i="1" s="1"/>
  <c r="L33" i="7"/>
  <c r="V33" i="7" s="1"/>
  <c r="G33" i="1" s="1"/>
  <c r="K17" i="7"/>
  <c r="U17" i="7" s="1"/>
  <c r="F17" i="1" s="1"/>
  <c r="L17" i="7"/>
  <c r="V17" i="7" s="1"/>
  <c r="G17" i="1" s="1"/>
  <c r="K110" i="7"/>
  <c r="U110" i="7" s="1"/>
  <c r="F110" i="1" s="1"/>
  <c r="L110" i="7"/>
  <c r="V110" i="7" s="1"/>
  <c r="G110" i="1" s="1"/>
  <c r="K55" i="7"/>
  <c r="U55" i="7" s="1"/>
  <c r="F55" i="1" s="1"/>
  <c r="L55" i="7"/>
  <c r="V55" i="7" s="1"/>
  <c r="G55" i="1" s="1"/>
  <c r="J143" i="7"/>
  <c r="T143" i="7" s="1"/>
  <c r="K143" i="7"/>
  <c r="U143" i="7" s="1"/>
  <c r="L143" i="7"/>
  <c r="V143" i="7" s="1"/>
  <c r="K32" i="7"/>
  <c r="U32" i="7" s="1"/>
  <c r="F32" i="1" s="1"/>
  <c r="L32" i="7"/>
  <c r="V32" i="7" s="1"/>
  <c r="G32" i="1" s="1"/>
  <c r="K98" i="7"/>
  <c r="U98" i="7" s="1"/>
  <c r="F98" i="1" s="1"/>
  <c r="L98" i="7"/>
  <c r="V98" i="7" s="1"/>
  <c r="G98" i="1" s="1"/>
  <c r="L6" i="7"/>
  <c r="V6" i="7" s="1"/>
  <c r="G6" i="1" s="1"/>
  <c r="K6" i="7"/>
  <c r="U6" i="7" s="1"/>
  <c r="F6" i="1" s="1"/>
  <c r="K140" i="7"/>
  <c r="U140" i="7" s="1"/>
  <c r="L140" i="7"/>
  <c r="V140" i="7" s="1"/>
  <c r="K123" i="7"/>
  <c r="U123" i="7" s="1"/>
  <c r="F123" i="1" s="1"/>
  <c r="L123" i="7"/>
  <c r="V123" i="7" s="1"/>
  <c r="G123" i="1" s="1"/>
  <c r="K13" i="7"/>
  <c r="U13" i="7" s="1"/>
  <c r="F13" i="1" s="1"/>
  <c r="L13" i="7"/>
  <c r="V13" i="7" s="1"/>
  <c r="G13" i="1" s="1"/>
  <c r="K83" i="7"/>
  <c r="U83" i="7" s="1"/>
  <c r="F83" i="1" s="1"/>
  <c r="L83" i="7"/>
  <c r="V83" i="7" s="1"/>
  <c r="G83" i="1" s="1"/>
  <c r="K68" i="7"/>
  <c r="U68" i="7" s="1"/>
  <c r="F68" i="1" s="1"/>
  <c r="L68" i="7"/>
  <c r="V68" i="7" s="1"/>
  <c r="G68" i="1" s="1"/>
  <c r="K67" i="7"/>
  <c r="U67" i="7" s="1"/>
  <c r="F67" i="1" s="1"/>
  <c r="L67" i="7"/>
  <c r="V67" i="7" s="1"/>
  <c r="G67" i="1" s="1"/>
  <c r="K95" i="7"/>
  <c r="U95" i="7" s="1"/>
  <c r="F95" i="1" s="1"/>
  <c r="L95" i="7"/>
  <c r="V95" i="7" s="1"/>
  <c r="G95" i="1" s="1"/>
  <c r="K2" i="7"/>
  <c r="U2" i="7" s="1"/>
  <c r="F2" i="1" s="1"/>
  <c r="D2" i="1" s="1"/>
  <c r="L2" i="7"/>
  <c r="V2" i="7" s="1"/>
  <c r="G2" i="1" s="1"/>
  <c r="K12" i="7"/>
  <c r="U12" i="7" s="1"/>
  <c r="F12" i="1" s="1"/>
  <c r="L12" i="7"/>
  <c r="V12" i="7" s="1"/>
  <c r="G12" i="1" s="1"/>
  <c r="K51" i="7"/>
  <c r="U51" i="7" s="1"/>
  <c r="F51" i="1" s="1"/>
  <c r="L51" i="7"/>
  <c r="V51" i="7" s="1"/>
  <c r="G51" i="1" s="1"/>
  <c r="L129" i="7"/>
  <c r="V129" i="7" s="1"/>
  <c r="K129" i="7"/>
  <c r="U129" i="7" s="1"/>
  <c r="V10" i="7"/>
  <c r="G10" i="1" s="1"/>
  <c r="K10" i="7"/>
  <c r="U10" i="7" s="1"/>
  <c r="F10" i="1" s="1"/>
  <c r="L101" i="7"/>
  <c r="V101" i="7" s="1"/>
  <c r="G101" i="1" s="1"/>
  <c r="K101" i="7"/>
  <c r="U101" i="7" s="1"/>
  <c r="F101" i="1" s="1"/>
  <c r="K108" i="7"/>
  <c r="U108" i="7" s="1"/>
  <c r="F108" i="1" s="1"/>
  <c r="L108" i="7"/>
  <c r="V108" i="7" s="1"/>
  <c r="G108" i="1" s="1"/>
  <c r="K46" i="7"/>
  <c r="U46" i="7" s="1"/>
  <c r="F46" i="1" s="1"/>
  <c r="L46" i="7"/>
  <c r="V46" i="7" s="1"/>
  <c r="G46" i="1" s="1"/>
  <c r="L125" i="7"/>
  <c r="V125" i="7" s="1"/>
  <c r="G125" i="1" s="1"/>
  <c r="K125" i="7"/>
  <c r="U125" i="7" s="1"/>
  <c r="F125" i="1" s="1"/>
  <c r="K7" i="7"/>
  <c r="U7" i="7" s="1"/>
  <c r="F7" i="1" s="1"/>
  <c r="L7" i="7"/>
  <c r="V7" i="7" s="1"/>
  <c r="G7" i="1" s="1"/>
  <c r="K90" i="7"/>
  <c r="U90" i="7" s="1"/>
  <c r="F90" i="1" s="1"/>
  <c r="L90" i="7"/>
  <c r="V90" i="7" s="1"/>
  <c r="G90" i="1" s="1"/>
  <c r="K84" i="7"/>
  <c r="U84" i="7" s="1"/>
  <c r="F84" i="1" s="1"/>
  <c r="L84" i="7"/>
  <c r="V84" i="7" s="1"/>
  <c r="G84" i="1" s="1"/>
  <c r="K79" i="7"/>
  <c r="U79" i="7" s="1"/>
  <c r="F79" i="1" s="1"/>
  <c r="L79" i="7"/>
  <c r="V79" i="7" s="1"/>
  <c r="G79" i="1" s="1"/>
  <c r="K56" i="7"/>
  <c r="U56" i="7" s="1"/>
  <c r="F56" i="1" s="1"/>
  <c r="L56" i="7"/>
  <c r="V56" i="7" s="1"/>
  <c r="G56" i="1" s="1"/>
  <c r="K111" i="7"/>
  <c r="U111" i="7" s="1"/>
  <c r="F111" i="1" s="1"/>
  <c r="L111" i="7"/>
  <c r="V111" i="7" s="1"/>
  <c r="G111" i="1" s="1"/>
  <c r="L96" i="7"/>
  <c r="V96" i="7" s="1"/>
  <c r="G96" i="1" s="1"/>
  <c r="L89" i="7"/>
  <c r="V89" i="7" s="1"/>
  <c r="G89" i="1" s="1"/>
  <c r="K89" i="7"/>
  <c r="U89" i="7" s="1"/>
  <c r="F89" i="1" s="1"/>
  <c r="K94" i="7"/>
  <c r="U94" i="7" s="1"/>
  <c r="F94" i="1" s="1"/>
  <c r="L94" i="7"/>
  <c r="V94" i="7" s="1"/>
  <c r="G94" i="1" s="1"/>
  <c r="K78" i="7"/>
  <c r="U78" i="7" s="1"/>
  <c r="F78" i="1" s="1"/>
  <c r="L78" i="7"/>
  <c r="V78" i="7" s="1"/>
  <c r="G78" i="1" s="1"/>
  <c r="L21" i="7"/>
  <c r="V21" i="7" s="1"/>
  <c r="G21" i="1" s="1"/>
  <c r="K21" i="7"/>
  <c r="U21" i="7" s="1"/>
  <c r="F21" i="1" s="1"/>
  <c r="L61" i="7"/>
  <c r="V61" i="7" s="1"/>
  <c r="G61" i="1" s="1"/>
  <c r="K61" i="7"/>
  <c r="U61" i="7" s="1"/>
  <c r="F61" i="1" s="1"/>
  <c r="L28" i="7"/>
  <c r="V28" i="7" s="1"/>
  <c r="G28" i="1" s="1"/>
  <c r="K28" i="7"/>
  <c r="U28" i="7" s="1"/>
  <c r="F28" i="1" s="1"/>
  <c r="K20" i="7"/>
  <c r="U20" i="7" s="1"/>
  <c r="F20" i="1" s="1"/>
  <c r="L20" i="7"/>
  <c r="V20" i="7" s="1"/>
  <c r="G20" i="1" s="1"/>
  <c r="K138" i="7"/>
  <c r="U138" i="7" s="1"/>
  <c r="L138" i="7"/>
  <c r="V138" i="7" s="1"/>
  <c r="K122" i="7"/>
  <c r="U122" i="7" s="1"/>
  <c r="F122" i="1" s="1"/>
  <c r="L122" i="7"/>
  <c r="V122" i="7" s="1"/>
  <c r="G122" i="1" s="1"/>
  <c r="K87" i="7"/>
  <c r="U87" i="7" s="1"/>
  <c r="F87" i="1" s="1"/>
  <c r="L87" i="7"/>
  <c r="V87" i="7" s="1"/>
  <c r="G87" i="1" s="1"/>
  <c r="K99" i="7"/>
  <c r="U99" i="7" s="1"/>
  <c r="F99" i="1" s="1"/>
  <c r="L99" i="7"/>
  <c r="V99" i="7" s="1"/>
  <c r="G99" i="1" s="1"/>
  <c r="K49" i="7"/>
  <c r="U49" i="7" s="1"/>
  <c r="F49" i="1" s="1"/>
  <c r="L49" i="7"/>
  <c r="V49" i="7" s="1"/>
  <c r="G49" i="1" s="1"/>
  <c r="K119" i="7"/>
  <c r="U119" i="7" s="1"/>
  <c r="F119" i="1" s="1"/>
  <c r="L119" i="7"/>
  <c r="V119" i="7" s="1"/>
  <c r="G119" i="1" s="1"/>
  <c r="K38" i="7"/>
  <c r="U38" i="7" s="1"/>
  <c r="F38" i="1" s="1"/>
  <c r="L38" i="7"/>
  <c r="V38" i="7" s="1"/>
  <c r="G38" i="1" s="1"/>
  <c r="K64" i="7"/>
  <c r="U64" i="7" s="1"/>
  <c r="F64" i="1" s="1"/>
  <c r="L64" i="7"/>
  <c r="V64" i="7" s="1"/>
  <c r="G64" i="1" s="1"/>
  <c r="L69" i="7"/>
  <c r="V69" i="7" s="1"/>
  <c r="G69" i="1" s="1"/>
  <c r="K69" i="7"/>
  <c r="U69" i="7" s="1"/>
  <c r="F69" i="1" s="1"/>
  <c r="K114" i="7"/>
  <c r="U114" i="7" s="1"/>
  <c r="F114" i="1" s="1"/>
  <c r="L114" i="7"/>
  <c r="V114" i="7" s="1"/>
  <c r="G114" i="1" s="1"/>
  <c r="K50" i="7"/>
  <c r="U50" i="7" s="1"/>
  <c r="F50" i="1" s="1"/>
  <c r="L50" i="7"/>
  <c r="V50" i="7" s="1"/>
  <c r="G50" i="1" s="1"/>
  <c r="L93" i="7"/>
  <c r="V93" i="7" s="1"/>
  <c r="G93" i="1" s="1"/>
  <c r="K93" i="7"/>
  <c r="U93" i="7" s="1"/>
  <c r="F93" i="1" s="1"/>
  <c r="K18" i="7"/>
  <c r="U18" i="7" s="1"/>
  <c r="F18" i="1" s="1"/>
  <c r="L18" i="7"/>
  <c r="V18" i="7" s="1"/>
  <c r="G18" i="1" s="1"/>
  <c r="L57" i="7"/>
  <c r="V57" i="7" s="1"/>
  <c r="G57" i="1" s="1"/>
  <c r="K57" i="7"/>
  <c r="U57" i="7" s="1"/>
  <c r="F57" i="1" s="1"/>
  <c r="K4" i="7"/>
  <c r="U4" i="7" s="1"/>
  <c r="F4" i="1" s="1"/>
  <c r="D4" i="1" s="1"/>
  <c r="L4" i="7"/>
  <c r="V4" i="7" s="1"/>
  <c r="G4" i="1" s="1"/>
  <c r="K53" i="7"/>
  <c r="U53" i="7" s="1"/>
  <c r="F53" i="1" s="1"/>
  <c r="L53" i="7"/>
  <c r="V53" i="7" s="1"/>
  <c r="G53" i="1" s="1"/>
  <c r="K45" i="7"/>
  <c r="U45" i="7" s="1"/>
  <c r="F45" i="1" s="1"/>
  <c r="L45" i="7"/>
  <c r="V45" i="7" s="1"/>
  <c r="G45" i="1" s="1"/>
  <c r="K132" i="7"/>
  <c r="U132" i="7" s="1"/>
  <c r="L132" i="7"/>
  <c r="V132" i="7" s="1"/>
  <c r="L73" i="7"/>
  <c r="V73" i="7" s="1"/>
  <c r="G73" i="1" s="1"/>
  <c r="K73" i="7"/>
  <c r="U73" i="7" s="1"/>
  <c r="F73" i="1" s="1"/>
  <c r="K116" i="7"/>
  <c r="U116" i="7" s="1"/>
  <c r="F116" i="1" s="1"/>
  <c r="L116" i="7"/>
  <c r="V116" i="7" s="1"/>
  <c r="G116" i="1" s="1"/>
  <c r="L121" i="7"/>
  <c r="V121" i="7" s="1"/>
  <c r="G121" i="1" s="1"/>
  <c r="K121" i="7"/>
  <c r="U121" i="7" s="1"/>
  <c r="F121" i="1" s="1"/>
  <c r="K62" i="7"/>
  <c r="U62" i="7" s="1"/>
  <c r="F62" i="1" s="1"/>
  <c r="L62" i="7"/>
  <c r="V62" i="7" s="1"/>
  <c r="G62" i="1" s="1"/>
  <c r="M143" i="7"/>
  <c r="N143" i="7" s="1"/>
  <c r="K131" i="7"/>
  <c r="U131" i="7" s="1"/>
  <c r="L131" i="7"/>
  <c r="V131" i="7" s="1"/>
  <c r="K74" i="7"/>
  <c r="U74" i="7" s="1"/>
  <c r="F74" i="1" s="1"/>
  <c r="L74" i="7"/>
  <c r="V74" i="7" s="1"/>
  <c r="G74" i="1" s="1"/>
  <c r="K15" i="7"/>
  <c r="U15" i="7" s="1"/>
  <c r="F15" i="1" s="1"/>
  <c r="L15" i="7"/>
  <c r="V15" i="7" s="1"/>
  <c r="G15" i="1" s="1"/>
  <c r="K39" i="7"/>
  <c r="U39" i="7" s="1"/>
  <c r="F39" i="1" s="1"/>
  <c r="L39" i="7"/>
  <c r="V39" i="7" s="1"/>
  <c r="G39" i="1" s="1"/>
  <c r="K31" i="7"/>
  <c r="U31" i="7" s="1"/>
  <c r="F31" i="1" s="1"/>
  <c r="L31" i="7"/>
  <c r="V31" i="7" s="1"/>
  <c r="G31" i="1" s="1"/>
  <c r="L137" i="7"/>
  <c r="V137" i="7" s="1"/>
  <c r="K137" i="7"/>
  <c r="U137" i="7" s="1"/>
  <c r="K63" i="7"/>
  <c r="U63" i="7" s="1"/>
  <c r="F63" i="1" s="1"/>
  <c r="L63" i="7"/>
  <c r="V63" i="7" s="1"/>
  <c r="G63" i="1" s="1"/>
  <c r="K66" i="7"/>
  <c r="U66" i="7" s="1"/>
  <c r="F66" i="1" s="1"/>
  <c r="L66" i="7"/>
  <c r="V66" i="7" s="1"/>
  <c r="G66" i="1" s="1"/>
  <c r="K27" i="7"/>
  <c r="U27" i="7" s="1"/>
  <c r="F27" i="1" s="1"/>
  <c r="L27" i="7"/>
  <c r="V27" i="7" s="1"/>
  <c r="G27" i="1" s="1"/>
  <c r="K135" i="7"/>
  <c r="U135" i="7" s="1"/>
  <c r="L135" i="7"/>
  <c r="V135" i="7" s="1"/>
  <c r="K102" i="7"/>
  <c r="U102" i="7" s="1"/>
  <c r="F102" i="1" s="1"/>
  <c r="L102" i="7"/>
  <c r="V102" i="7" s="1"/>
  <c r="G102" i="1" s="1"/>
  <c r="K112" i="7"/>
  <c r="U112" i="7" s="1"/>
  <c r="F112" i="1" s="1"/>
  <c r="L112" i="7"/>
  <c r="V112" i="7" s="1"/>
  <c r="G112" i="1" s="1"/>
  <c r="K11" i="7"/>
  <c r="U11" i="7" s="1"/>
  <c r="F11" i="1" s="1"/>
  <c r="L11" i="7"/>
  <c r="V11" i="7" s="1"/>
  <c r="G11" i="1" s="1"/>
  <c r="K23" i="7"/>
  <c r="U23" i="7" s="1"/>
  <c r="F23" i="1" s="1"/>
  <c r="L23" i="7"/>
  <c r="V23" i="7" s="1"/>
  <c r="G23" i="1" s="1"/>
  <c r="K103" i="7"/>
  <c r="U103" i="7" s="1"/>
  <c r="F103" i="1" s="1"/>
  <c r="L103" i="7"/>
  <c r="V103" i="7" s="1"/>
  <c r="G103" i="1" s="1"/>
  <c r="L109" i="7"/>
  <c r="V109" i="7" s="1"/>
  <c r="G109" i="1" s="1"/>
  <c r="K109" i="7"/>
  <c r="U109" i="7" s="1"/>
  <c r="F109" i="1" s="1"/>
  <c r="L85" i="7"/>
  <c r="V85" i="7" s="1"/>
  <c r="G85" i="1" s="1"/>
  <c r="K85" i="7"/>
  <c r="U85" i="7" s="1"/>
  <c r="F85" i="1" s="1"/>
  <c r="L105" i="7"/>
  <c r="V105" i="7" s="1"/>
  <c r="G105" i="1" s="1"/>
  <c r="K105" i="7"/>
  <c r="U105" i="7" s="1"/>
  <c r="F105" i="1" s="1"/>
  <c r="K76" i="7"/>
  <c r="U76" i="7" s="1"/>
  <c r="F76" i="1" s="1"/>
  <c r="L76" i="7"/>
  <c r="V76" i="7" s="1"/>
  <c r="G76" i="1" s="1"/>
  <c r="K92" i="7"/>
  <c r="U92" i="7" s="1"/>
  <c r="F92" i="1" s="1"/>
  <c r="L92" i="7"/>
  <c r="V92" i="7" s="1"/>
  <c r="G92" i="1" s="1"/>
  <c r="K75" i="7"/>
  <c r="U75" i="7" s="1"/>
  <c r="F75" i="1" s="1"/>
  <c r="L75" i="7"/>
  <c r="V75" i="7" s="1"/>
  <c r="G75" i="1" s="1"/>
  <c r="K47" i="7"/>
  <c r="U47" i="7" s="1"/>
  <c r="F47" i="1" s="1"/>
  <c r="L47" i="7"/>
  <c r="V47" i="7" s="1"/>
  <c r="G47" i="1" s="1"/>
  <c r="K130" i="7"/>
  <c r="U130" i="7" s="1"/>
  <c r="L130" i="7"/>
  <c r="V130" i="7" s="1"/>
  <c r="K134" i="7"/>
  <c r="U134" i="7" s="1"/>
  <c r="L134" i="7"/>
  <c r="V134" i="7" s="1"/>
  <c r="L77" i="7"/>
  <c r="V77" i="7" s="1"/>
  <c r="G77" i="1" s="1"/>
  <c r="K77" i="7"/>
  <c r="U77" i="7" s="1"/>
  <c r="F77" i="1" s="1"/>
  <c r="K42" i="7"/>
  <c r="U42" i="7" s="1"/>
  <c r="F42" i="1" s="1"/>
  <c r="L42" i="7"/>
  <c r="V42" i="7" s="1"/>
  <c r="G42" i="1" s="1"/>
  <c r="K22" i="7"/>
  <c r="U22" i="7" s="1"/>
  <c r="F22" i="1" s="1"/>
  <c r="L22" i="7"/>
  <c r="V22" i="7" s="1"/>
  <c r="G22" i="1" s="1"/>
  <c r="L117" i="7"/>
  <c r="V117" i="7" s="1"/>
  <c r="G117" i="1" s="1"/>
  <c r="K117" i="7"/>
  <c r="U117" i="7" s="1"/>
  <c r="F117" i="1" s="1"/>
  <c r="K30" i="7"/>
  <c r="U30" i="7" s="1"/>
  <c r="F30" i="1" s="1"/>
  <c r="L30" i="7"/>
  <c r="V30" i="7" s="1"/>
  <c r="G30" i="1" s="1"/>
  <c r="K127" i="7"/>
  <c r="U127" i="7" s="1"/>
  <c r="L127" i="7"/>
  <c r="V127" i="7" s="1"/>
  <c r="K29" i="7"/>
  <c r="U29" i="7" s="1"/>
  <c r="F29" i="1" s="1"/>
  <c r="L29" i="7"/>
  <c r="V29" i="7" s="1"/>
  <c r="G29" i="1" s="1"/>
  <c r="H118" i="7"/>
  <c r="I118" i="7" s="1"/>
  <c r="J118" i="7" s="1"/>
  <c r="T118" i="7" s="1"/>
  <c r="E118" i="1" s="1"/>
  <c r="H126" i="7"/>
  <c r="I126" i="7" s="1"/>
  <c r="M126" i="7" s="1"/>
  <c r="G11" i="7"/>
  <c r="H52" i="7"/>
  <c r="I52" i="7" s="1"/>
  <c r="M52" i="7" s="1"/>
  <c r="G64" i="7"/>
  <c r="G38" i="7"/>
  <c r="H65" i="7"/>
  <c r="I65" i="7" s="1"/>
  <c r="G119" i="7"/>
  <c r="G130" i="7"/>
  <c r="H136" i="7"/>
  <c r="I136" i="7" s="1"/>
  <c r="H106" i="7"/>
  <c r="I106" i="7" s="1"/>
  <c r="G125" i="7"/>
  <c r="H36" i="7"/>
  <c r="I36" i="7" s="1"/>
  <c r="H25" i="7"/>
  <c r="I25" i="7" s="1"/>
  <c r="J25" i="7" s="1"/>
  <c r="T25" i="7" s="1"/>
  <c r="E25" i="1" s="1"/>
  <c r="H59" i="7"/>
  <c r="I59" i="7" s="1"/>
  <c r="G23" i="7"/>
  <c r="G62" i="7"/>
  <c r="H60" i="7"/>
  <c r="I60" i="7" s="1"/>
  <c r="M60" i="7" s="1"/>
  <c r="J76" i="7"/>
  <c r="T76" i="7" s="1"/>
  <c r="E76" i="1" s="1"/>
  <c r="M76" i="7"/>
  <c r="J75" i="7"/>
  <c r="T75" i="7" s="1"/>
  <c r="E75" i="1" s="1"/>
  <c r="M75" i="7"/>
  <c r="J87" i="7"/>
  <c r="T87" i="7" s="1"/>
  <c r="E87" i="1" s="1"/>
  <c r="M87" i="7"/>
  <c r="J92" i="7"/>
  <c r="T92" i="7" s="1"/>
  <c r="E92" i="1" s="1"/>
  <c r="M92" i="7"/>
  <c r="M49" i="7"/>
  <c r="J49" i="7"/>
  <c r="T49" i="7" s="1"/>
  <c r="E49" i="1" s="1"/>
  <c r="J108" i="7"/>
  <c r="T108" i="7" s="1"/>
  <c r="E108" i="1" s="1"/>
  <c r="M108" i="7"/>
  <c r="J46" i="7"/>
  <c r="T46" i="7" s="1"/>
  <c r="E46" i="1" s="1"/>
  <c r="M46" i="7"/>
  <c r="J125" i="7"/>
  <c r="T125" i="7" s="1"/>
  <c r="E125" i="1" s="1"/>
  <c r="M125" i="7"/>
  <c r="J20" i="7"/>
  <c r="T20" i="7" s="1"/>
  <c r="E20" i="1" s="1"/>
  <c r="M20" i="7"/>
  <c r="M138" i="7"/>
  <c r="N138" i="7" s="1"/>
  <c r="O138" i="7" s="1"/>
  <c r="J138" i="7"/>
  <c r="T138" i="7" s="1"/>
  <c r="J12" i="7"/>
  <c r="T12" i="7" s="1"/>
  <c r="E12" i="1" s="1"/>
  <c r="M12" i="7"/>
  <c r="J51" i="7"/>
  <c r="T51" i="7" s="1"/>
  <c r="E51" i="1" s="1"/>
  <c r="M51" i="7"/>
  <c r="J39" i="7"/>
  <c r="T39" i="7" s="1"/>
  <c r="E39" i="1" s="1"/>
  <c r="M39" i="7"/>
  <c r="J111" i="7"/>
  <c r="T111" i="7" s="1"/>
  <c r="E111" i="1" s="1"/>
  <c r="M111" i="7"/>
  <c r="J28" i="7"/>
  <c r="T28" i="7" s="1"/>
  <c r="E28" i="1" s="1"/>
  <c r="M28" i="7"/>
  <c r="J68" i="7"/>
  <c r="T68" i="7" s="1"/>
  <c r="E68" i="1" s="1"/>
  <c r="M68" i="7"/>
  <c r="J30" i="7"/>
  <c r="T30" i="7" s="1"/>
  <c r="E30" i="1" s="1"/>
  <c r="M30" i="7"/>
  <c r="J47" i="7"/>
  <c r="T47" i="7" s="1"/>
  <c r="E47" i="1" s="1"/>
  <c r="M47" i="7"/>
  <c r="M73" i="7"/>
  <c r="J73" i="7"/>
  <c r="T73" i="7" s="1"/>
  <c r="E73" i="1" s="1"/>
  <c r="J38" i="7"/>
  <c r="T38" i="7" s="1"/>
  <c r="E38" i="1" s="1"/>
  <c r="M38" i="7"/>
  <c r="J55" i="7"/>
  <c r="T55" i="7" s="1"/>
  <c r="E55" i="1" s="1"/>
  <c r="M55" i="7"/>
  <c r="J53" i="7"/>
  <c r="T53" i="7" s="1"/>
  <c r="E53" i="1" s="1"/>
  <c r="M53" i="7"/>
  <c r="J4" i="7"/>
  <c r="T4" i="7" s="1"/>
  <c r="E4" i="1" s="1"/>
  <c r="M4" i="1" s="1"/>
  <c r="M4" i="7"/>
  <c r="N4" i="7" s="1"/>
  <c r="J95" i="7"/>
  <c r="T95" i="7" s="1"/>
  <c r="E95" i="1" s="1"/>
  <c r="M95" i="7"/>
  <c r="J85" i="7"/>
  <c r="T85" i="7" s="1"/>
  <c r="E85" i="1" s="1"/>
  <c r="M85" i="7"/>
  <c r="J23" i="7"/>
  <c r="T23" i="7" s="1"/>
  <c r="E23" i="1" s="1"/>
  <c r="M23" i="7"/>
  <c r="J79" i="7"/>
  <c r="T79" i="7" s="1"/>
  <c r="E79" i="1" s="1"/>
  <c r="M79" i="7"/>
  <c r="M50" i="7"/>
  <c r="J50" i="7"/>
  <c r="T50" i="7" s="1"/>
  <c r="E50" i="1" s="1"/>
  <c r="J63" i="7"/>
  <c r="T63" i="7" s="1"/>
  <c r="E63" i="1" s="1"/>
  <c r="M63" i="7"/>
  <c r="M130" i="7"/>
  <c r="N130" i="7" s="1"/>
  <c r="O130" i="7" s="1"/>
  <c r="J130" i="7"/>
  <c r="T130" i="7" s="1"/>
  <c r="J116" i="7"/>
  <c r="T116" i="7" s="1"/>
  <c r="E116" i="1" s="1"/>
  <c r="M116" i="7"/>
  <c r="J121" i="7"/>
  <c r="T121" i="7" s="1"/>
  <c r="E121" i="1" s="1"/>
  <c r="M121" i="7"/>
  <c r="J131" i="7"/>
  <c r="T131" i="7" s="1"/>
  <c r="M131" i="7"/>
  <c r="N131" i="7" s="1"/>
  <c r="O131" i="7" s="1"/>
  <c r="J45" i="7"/>
  <c r="T45" i="7" s="1"/>
  <c r="E45" i="1" s="1"/>
  <c r="M45" i="7"/>
  <c r="J21" i="7"/>
  <c r="T21" i="7" s="1"/>
  <c r="E21" i="1" s="1"/>
  <c r="M21" i="7"/>
  <c r="J64" i="7"/>
  <c r="T64" i="7" s="1"/>
  <c r="E64" i="1" s="1"/>
  <c r="M64" i="7"/>
  <c r="J61" i="7"/>
  <c r="T61" i="7" s="1"/>
  <c r="E61" i="1" s="1"/>
  <c r="M61" i="7"/>
  <c r="M114" i="7"/>
  <c r="J114" i="7"/>
  <c r="T114" i="7" s="1"/>
  <c r="E114" i="1" s="1"/>
  <c r="M122" i="7"/>
  <c r="J122" i="7"/>
  <c r="T122" i="7" s="1"/>
  <c r="E122" i="1" s="1"/>
  <c r="M105" i="7"/>
  <c r="J105" i="7"/>
  <c r="T105" i="7" s="1"/>
  <c r="E105" i="1" s="1"/>
  <c r="M66" i="7"/>
  <c r="J66" i="7"/>
  <c r="T66" i="7" s="1"/>
  <c r="E66" i="1" s="1"/>
  <c r="J27" i="7"/>
  <c r="T27" i="7" s="1"/>
  <c r="E27" i="1" s="1"/>
  <c r="M27" i="7"/>
  <c r="J135" i="7"/>
  <c r="T135" i="7" s="1"/>
  <c r="M135" i="7"/>
  <c r="N135" i="7" s="1"/>
  <c r="O135" i="7" s="1"/>
  <c r="J102" i="7"/>
  <c r="T102" i="7" s="1"/>
  <c r="E102" i="1" s="1"/>
  <c r="M102" i="7"/>
  <c r="J112" i="7"/>
  <c r="T112" i="7" s="1"/>
  <c r="E112" i="1" s="1"/>
  <c r="M112" i="7"/>
  <c r="M74" i="7"/>
  <c r="J74" i="7"/>
  <c r="T74" i="7" s="1"/>
  <c r="E74" i="1" s="1"/>
  <c r="J77" i="7"/>
  <c r="T77" i="7" s="1"/>
  <c r="E77" i="1" s="1"/>
  <c r="M77" i="7"/>
  <c r="J109" i="7"/>
  <c r="T109" i="7" s="1"/>
  <c r="E109" i="1" s="1"/>
  <c r="M109" i="7"/>
  <c r="J134" i="7"/>
  <c r="T134" i="7" s="1"/>
  <c r="M134" i="7"/>
  <c r="N134" i="7" s="1"/>
  <c r="O134" i="7" s="1"/>
  <c r="J7" i="7"/>
  <c r="T7" i="7" s="1"/>
  <c r="E7" i="1" s="1"/>
  <c r="M7" i="7"/>
  <c r="M42" i="7"/>
  <c r="J42" i="7"/>
  <c r="T42" i="7" s="1"/>
  <c r="E42" i="1" s="1"/>
  <c r="J31" i="7"/>
  <c r="T31" i="7" s="1"/>
  <c r="E31" i="1" s="1"/>
  <c r="M31" i="7"/>
  <c r="J11" i="7"/>
  <c r="T11" i="7" s="1"/>
  <c r="E11" i="1" s="1"/>
  <c r="M11" i="7"/>
  <c r="M137" i="7"/>
  <c r="N137" i="7" s="1"/>
  <c r="O137" i="7" s="1"/>
  <c r="J137" i="7"/>
  <c r="T137" i="7" s="1"/>
  <c r="M129" i="7"/>
  <c r="N129" i="7" s="1"/>
  <c r="O129" i="7" s="1"/>
  <c r="J129" i="7"/>
  <c r="T129" i="7" s="1"/>
  <c r="G134" i="7"/>
  <c r="J32" i="7"/>
  <c r="T32" i="7" s="1"/>
  <c r="E32" i="1" s="1"/>
  <c r="M32" i="7"/>
  <c r="J67" i="7"/>
  <c r="T67" i="7" s="1"/>
  <c r="E67" i="1" s="1"/>
  <c r="M67" i="7"/>
  <c r="M33" i="7"/>
  <c r="J33" i="7"/>
  <c r="T33" i="7" s="1"/>
  <c r="E33" i="1" s="1"/>
  <c r="M17" i="7"/>
  <c r="J17" i="7"/>
  <c r="T17" i="7" s="1"/>
  <c r="E17" i="1" s="1"/>
  <c r="J110" i="7"/>
  <c r="T110" i="7" s="1"/>
  <c r="E110" i="1" s="1"/>
  <c r="M110" i="7"/>
  <c r="J6" i="7"/>
  <c r="T6" i="7" s="1"/>
  <c r="E6" i="1" s="1"/>
  <c r="M6" i="7"/>
  <c r="J69" i="7"/>
  <c r="T69" i="7" s="1"/>
  <c r="E69" i="1" s="1"/>
  <c r="M69" i="7"/>
  <c r="J127" i="7"/>
  <c r="T127" i="7" s="1"/>
  <c r="M127" i="7"/>
  <c r="J84" i="7"/>
  <c r="T84" i="7" s="1"/>
  <c r="E84" i="1" s="1"/>
  <c r="M84" i="7"/>
  <c r="J83" i="7"/>
  <c r="T83" i="7" s="1"/>
  <c r="E83" i="1" s="1"/>
  <c r="M83" i="7"/>
  <c r="H8" i="7"/>
  <c r="I8" i="7" s="1"/>
  <c r="J13" i="7"/>
  <c r="T13" i="7" s="1"/>
  <c r="E13" i="1" s="1"/>
  <c r="M13" i="7"/>
  <c r="M98" i="7"/>
  <c r="J98" i="7"/>
  <c r="T98" i="7" s="1"/>
  <c r="E98" i="1" s="1"/>
  <c r="J78" i="7"/>
  <c r="T78" i="7" s="1"/>
  <c r="E78" i="1" s="1"/>
  <c r="M78" i="7"/>
  <c r="J15" i="7"/>
  <c r="T15" i="7" s="1"/>
  <c r="E15" i="1" s="1"/>
  <c r="M15" i="7"/>
  <c r="J29" i="7"/>
  <c r="T29" i="7" s="1"/>
  <c r="E29" i="1" s="1"/>
  <c r="M29" i="7"/>
  <c r="J103" i="7"/>
  <c r="T103" i="7" s="1"/>
  <c r="E103" i="1" s="1"/>
  <c r="M103" i="7"/>
  <c r="J117" i="7"/>
  <c r="T117" i="7" s="1"/>
  <c r="E117" i="1" s="1"/>
  <c r="M117" i="7"/>
  <c r="M90" i="7"/>
  <c r="J90" i="7"/>
  <c r="T90" i="7" s="1"/>
  <c r="E90" i="1" s="1"/>
  <c r="J99" i="7"/>
  <c r="T99" i="7" s="1"/>
  <c r="E99" i="1" s="1"/>
  <c r="M99" i="7"/>
  <c r="J57" i="7"/>
  <c r="T57" i="7" s="1"/>
  <c r="E57" i="1" s="1"/>
  <c r="M57" i="7"/>
  <c r="J56" i="7"/>
  <c r="T56" i="7" s="1"/>
  <c r="E56" i="1" s="1"/>
  <c r="M56" i="7"/>
  <c r="J22" i="7"/>
  <c r="T22" i="7" s="1"/>
  <c r="E22" i="1" s="1"/>
  <c r="M22" i="7"/>
  <c r="J119" i="7"/>
  <c r="T119" i="7" s="1"/>
  <c r="E119" i="1" s="1"/>
  <c r="M119" i="7"/>
  <c r="J93" i="7"/>
  <c r="T93" i="7" s="1"/>
  <c r="E93" i="1" s="1"/>
  <c r="M93" i="7"/>
  <c r="M18" i="7"/>
  <c r="J18" i="7"/>
  <c r="T18" i="7" s="1"/>
  <c r="E18" i="1" s="1"/>
  <c r="J62" i="7"/>
  <c r="T62" i="7" s="1"/>
  <c r="E62" i="1" s="1"/>
  <c r="M62" i="7"/>
  <c r="J132" i="7"/>
  <c r="T132" i="7" s="1"/>
  <c r="M132" i="7"/>
  <c r="N132" i="7" s="1"/>
  <c r="O132" i="7" s="1"/>
  <c r="M10" i="7"/>
  <c r="J10" i="7"/>
  <c r="T10" i="7" s="1"/>
  <c r="E10" i="1" s="1"/>
  <c r="J101" i="7"/>
  <c r="T101" i="7" s="1"/>
  <c r="E101" i="1" s="1"/>
  <c r="M101" i="7"/>
  <c r="M89" i="7"/>
  <c r="J89" i="7"/>
  <c r="T89" i="7" s="1"/>
  <c r="E89" i="1" s="1"/>
  <c r="J94" i="7"/>
  <c r="T94" i="7" s="1"/>
  <c r="E94" i="1" s="1"/>
  <c r="M94" i="7"/>
  <c r="M2" i="7"/>
  <c r="N2" i="7" s="1"/>
  <c r="J2" i="7"/>
  <c r="T2" i="7" s="1"/>
  <c r="E2" i="1" s="1"/>
  <c r="M2" i="1" s="1"/>
  <c r="S140" i="7"/>
  <c r="P140" i="7"/>
  <c r="Q140" i="7" s="1"/>
  <c r="R140" i="7" s="1"/>
  <c r="S142" i="7"/>
  <c r="P142" i="7"/>
  <c r="Q142" i="7" s="1"/>
  <c r="R142" i="7" s="1"/>
  <c r="S141" i="7"/>
  <c r="P141" i="7"/>
  <c r="Q141" i="7" s="1"/>
  <c r="R141" i="7" s="1"/>
  <c r="P144" i="7"/>
  <c r="Q144" i="7" s="1"/>
  <c r="R144" i="7" s="1"/>
  <c r="S144" i="7"/>
  <c r="G66" i="7"/>
  <c r="G135" i="7"/>
  <c r="H41" i="7"/>
  <c r="I41" i="7" s="1"/>
  <c r="G127" i="7"/>
  <c r="H26" i="7"/>
  <c r="I26" i="7" s="1"/>
  <c r="H124" i="7"/>
  <c r="I124" i="7" s="1"/>
  <c r="H133" i="7"/>
  <c r="I133" i="7" s="1"/>
  <c r="H54" i="7"/>
  <c r="I54" i="7" s="1"/>
  <c r="G55" i="7"/>
  <c r="G121" i="7"/>
  <c r="G137" i="7"/>
  <c r="G6" i="7"/>
  <c r="G89" i="7"/>
  <c r="H86" i="7"/>
  <c r="I86" i="7" s="1"/>
  <c r="G2" i="7"/>
  <c r="G28" i="7"/>
  <c r="H24" i="7"/>
  <c r="I24" i="7" s="1"/>
  <c r="H14" i="7"/>
  <c r="I14" i="7" s="1"/>
  <c r="G67" i="7"/>
  <c r="G68" i="7"/>
  <c r="G50" i="7"/>
  <c r="G98" i="7"/>
  <c r="G17" i="7"/>
  <c r="G33" i="7"/>
  <c r="G78" i="7"/>
  <c r="G47" i="7"/>
  <c r="G116" i="7"/>
  <c r="H34" i="7"/>
  <c r="I34" i="7" s="1"/>
  <c r="H71" i="7"/>
  <c r="I71" i="7" s="1"/>
  <c r="G29" i="7"/>
  <c r="H97" i="7"/>
  <c r="I97" i="7" s="1"/>
  <c r="H58" i="7"/>
  <c r="I58" i="7" s="1"/>
  <c r="H37" i="7"/>
  <c r="I37" i="7" s="1"/>
  <c r="H5" i="7"/>
  <c r="I5" i="7" s="1"/>
  <c r="H35" i="7"/>
  <c r="I35" i="7" s="1"/>
  <c r="G27" i="7"/>
  <c r="G46" i="7"/>
  <c r="H16" i="7"/>
  <c r="I16" i="7" s="1"/>
  <c r="G49" i="7"/>
  <c r="G57" i="7"/>
  <c r="H19" i="7"/>
  <c r="I19" i="7" s="1"/>
  <c r="G129" i="7"/>
  <c r="H88" i="7"/>
  <c r="I88" i="7" s="1"/>
  <c r="G73" i="7"/>
  <c r="G94" i="7"/>
  <c r="G18" i="7"/>
  <c r="H100" i="7"/>
  <c r="I100" i="7" s="1"/>
  <c r="G110" i="7"/>
  <c r="H3" i="7"/>
  <c r="I3" i="7" s="1"/>
  <c r="G132" i="7"/>
  <c r="H43" i="7"/>
  <c r="I43" i="7" s="1"/>
  <c r="G63" i="7"/>
  <c r="G79" i="7"/>
  <c r="H113" i="7"/>
  <c r="I113" i="7" s="1"/>
  <c r="H72" i="7"/>
  <c r="I72" i="7" s="1"/>
  <c r="G32" i="7"/>
  <c r="H44" i="7"/>
  <c r="I44" i="7" s="1"/>
  <c r="H81" i="7"/>
  <c r="I81" i="7" s="1"/>
  <c r="H9" i="7"/>
  <c r="I9" i="7" s="1"/>
  <c r="H128" i="7"/>
  <c r="I128" i="7" s="1"/>
  <c r="G109" i="7"/>
  <c r="G108" i="7"/>
  <c r="G105" i="7"/>
  <c r="G90" i="7"/>
  <c r="G10" i="7"/>
  <c r="H40" i="7"/>
  <c r="I40" i="7" s="1"/>
  <c r="G101" i="7"/>
  <c r="H82" i="7"/>
  <c r="I82" i="7" s="1"/>
  <c r="H91" i="7"/>
  <c r="I91" i="7" s="1"/>
  <c r="G80" i="7"/>
  <c r="H80" i="7"/>
  <c r="I80" i="7" s="1"/>
  <c r="G92" i="7"/>
  <c r="G48" i="7"/>
  <c r="H48" i="7"/>
  <c r="I48" i="7" s="1"/>
  <c r="P139" i="7"/>
  <c r="Q139" i="7" s="1"/>
  <c r="R139" i="7" s="1"/>
  <c r="S139" i="7"/>
  <c r="G115" i="7"/>
  <c r="H115" i="7"/>
  <c r="I115" i="7" s="1"/>
  <c r="P104" i="7"/>
  <c r="Q104" i="7" s="1"/>
  <c r="X104" i="7" s="1"/>
  <c r="P120" i="7"/>
  <c r="Q120" i="7" s="1"/>
  <c r="X120" i="7" s="1"/>
  <c r="H107" i="7"/>
  <c r="I107" i="7" s="1"/>
  <c r="G107" i="7"/>
  <c r="N93" i="7" l="1"/>
  <c r="Z93" i="7" s="1"/>
  <c r="Y93" i="7"/>
  <c r="N64" i="7"/>
  <c r="Z64" i="7" s="1"/>
  <c r="Y64" i="7"/>
  <c r="N68" i="7"/>
  <c r="Z68" i="7" s="1"/>
  <c r="Y68" i="7"/>
  <c r="N126" i="7"/>
  <c r="Z126" i="7" s="1"/>
  <c r="Y126" i="7"/>
  <c r="N4" i="1"/>
  <c r="C4" i="1"/>
  <c r="N98" i="7"/>
  <c r="Z98" i="7" s="1"/>
  <c r="Y98" i="7"/>
  <c r="N50" i="7"/>
  <c r="Z50" i="7" s="1"/>
  <c r="Y50" i="7"/>
  <c r="N109" i="7"/>
  <c r="Z109" i="7" s="1"/>
  <c r="Y109" i="7"/>
  <c r="N29" i="7"/>
  <c r="Z29" i="7" s="1"/>
  <c r="Y29" i="7"/>
  <c r="N116" i="7"/>
  <c r="Z116" i="7" s="1"/>
  <c r="Y116" i="7"/>
  <c r="N69" i="7"/>
  <c r="Z69" i="7" s="1"/>
  <c r="Y69" i="7"/>
  <c r="N42" i="7"/>
  <c r="Z42" i="7" s="1"/>
  <c r="Y42" i="7"/>
  <c r="N122" i="7"/>
  <c r="Z122" i="7" s="1"/>
  <c r="Y122" i="7"/>
  <c r="N73" i="7"/>
  <c r="Z73" i="7" s="1"/>
  <c r="Y73" i="7"/>
  <c r="N95" i="7"/>
  <c r="Z95" i="7" s="1"/>
  <c r="Y95" i="7"/>
  <c r="N119" i="7"/>
  <c r="Z119" i="7" s="1"/>
  <c r="Y119" i="7"/>
  <c r="N21" i="7"/>
  <c r="Z21" i="7" s="1"/>
  <c r="Y21" i="7"/>
  <c r="N108" i="7"/>
  <c r="Z108" i="7" s="1"/>
  <c r="Y108" i="7"/>
  <c r="N103" i="7"/>
  <c r="Z103" i="7" s="1"/>
  <c r="Y103" i="7"/>
  <c r="N31" i="7"/>
  <c r="Z31" i="7" s="1"/>
  <c r="Y31" i="7"/>
  <c r="N125" i="7"/>
  <c r="Z125" i="7" s="1"/>
  <c r="Y125" i="7"/>
  <c r="N105" i="7"/>
  <c r="Z105" i="7" s="1"/>
  <c r="Y105" i="7"/>
  <c r="N13" i="7"/>
  <c r="Z13" i="7" s="1"/>
  <c r="Y13" i="7"/>
  <c r="N79" i="7"/>
  <c r="Z79" i="7" s="1"/>
  <c r="Y79" i="7"/>
  <c r="N28" i="7"/>
  <c r="Z28" i="7" s="1"/>
  <c r="Y28" i="7"/>
  <c r="N22" i="7"/>
  <c r="Z22" i="7" s="1"/>
  <c r="Y22" i="7"/>
  <c r="N33" i="7"/>
  <c r="Z33" i="7" s="1"/>
  <c r="Y33" i="7"/>
  <c r="N27" i="7"/>
  <c r="Z27" i="7" s="1"/>
  <c r="Y27" i="7"/>
  <c r="N23" i="7"/>
  <c r="Z23" i="7" s="1"/>
  <c r="Y23" i="7"/>
  <c r="N111" i="7"/>
  <c r="Z111" i="7" s="1"/>
  <c r="Y111" i="7"/>
  <c r="N83" i="7"/>
  <c r="Z83" i="7" s="1"/>
  <c r="Y83" i="7"/>
  <c r="N6" i="7"/>
  <c r="Z6" i="7" s="1"/>
  <c r="Y6" i="7"/>
  <c r="N67" i="7"/>
  <c r="Z67" i="7" s="1"/>
  <c r="Y67" i="7"/>
  <c r="N74" i="7"/>
  <c r="Z74" i="7" s="1"/>
  <c r="Y74" i="7"/>
  <c r="N114" i="7"/>
  <c r="Z114" i="7" s="1"/>
  <c r="Y114" i="7"/>
  <c r="N123" i="7"/>
  <c r="Z123" i="7" s="1"/>
  <c r="Y123" i="7"/>
  <c r="N102" i="7"/>
  <c r="Z102" i="7" s="1"/>
  <c r="Y102" i="7"/>
  <c r="N121" i="7"/>
  <c r="Z121" i="7" s="1"/>
  <c r="Y121" i="7"/>
  <c r="N51" i="7"/>
  <c r="Z51" i="7" s="1"/>
  <c r="Y51" i="7"/>
  <c r="N60" i="7"/>
  <c r="Z60" i="7" s="1"/>
  <c r="Y60" i="7"/>
  <c r="N99" i="7"/>
  <c r="Z99" i="7" s="1"/>
  <c r="Y99" i="7"/>
  <c r="N17" i="7"/>
  <c r="Z17" i="7" s="1"/>
  <c r="Y17" i="7"/>
  <c r="N77" i="7"/>
  <c r="Z77" i="7" s="1"/>
  <c r="Y77" i="7"/>
  <c r="N12" i="7"/>
  <c r="Z12" i="7" s="1"/>
  <c r="Y12" i="7"/>
  <c r="N46" i="7"/>
  <c r="Z46" i="7" s="1"/>
  <c r="Y46" i="7"/>
  <c r="N7" i="7"/>
  <c r="Z7" i="7" s="1"/>
  <c r="Y7" i="7"/>
  <c r="N47" i="7"/>
  <c r="Z47" i="7" s="1"/>
  <c r="Y47" i="7"/>
  <c r="N75" i="7"/>
  <c r="Z75" i="7" s="1"/>
  <c r="Y75" i="7"/>
  <c r="N89" i="7"/>
  <c r="Z89" i="7" s="1"/>
  <c r="Y89" i="7"/>
  <c r="N90" i="7"/>
  <c r="Z90" i="7" s="1"/>
  <c r="Y90" i="7"/>
  <c r="N101" i="7"/>
  <c r="Z101" i="7" s="1"/>
  <c r="Y101" i="7"/>
  <c r="N56" i="7"/>
  <c r="Z56" i="7" s="1"/>
  <c r="Y56" i="7"/>
  <c r="N117" i="7"/>
  <c r="Z117" i="7" s="1"/>
  <c r="Y117" i="7"/>
  <c r="N78" i="7"/>
  <c r="Z78" i="7" s="1"/>
  <c r="Y78" i="7"/>
  <c r="N11" i="7"/>
  <c r="Z11" i="7" s="1"/>
  <c r="Y11" i="7"/>
  <c r="N112" i="7"/>
  <c r="Z112" i="7" s="1"/>
  <c r="Y112" i="7"/>
  <c r="N61" i="7"/>
  <c r="Z61" i="7" s="1"/>
  <c r="Y61" i="7"/>
  <c r="N63" i="7"/>
  <c r="Z63" i="7" s="1"/>
  <c r="Y63" i="7"/>
  <c r="N85" i="7"/>
  <c r="Z85" i="7" s="1"/>
  <c r="Y85" i="7"/>
  <c r="N55" i="7"/>
  <c r="Z55" i="7" s="1"/>
  <c r="Y55" i="7"/>
  <c r="N30" i="7"/>
  <c r="Z30" i="7" s="1"/>
  <c r="Y30" i="7"/>
  <c r="N39" i="7"/>
  <c r="Z39" i="7" s="1"/>
  <c r="Y39" i="7"/>
  <c r="N20" i="7"/>
  <c r="Z20" i="7" s="1"/>
  <c r="Y20" i="7"/>
  <c r="N76" i="7"/>
  <c r="Z76" i="7" s="1"/>
  <c r="Y76" i="7"/>
  <c r="N52" i="7"/>
  <c r="Z52" i="7" s="1"/>
  <c r="Y52" i="7"/>
  <c r="N57" i="7"/>
  <c r="Z57" i="7" s="1"/>
  <c r="Y57" i="7"/>
  <c r="N38" i="7"/>
  <c r="Z38" i="7" s="1"/>
  <c r="Y38" i="7"/>
  <c r="N92" i="7"/>
  <c r="Z92" i="7" s="1"/>
  <c r="Y92" i="7"/>
  <c r="N10" i="7"/>
  <c r="Z10" i="7" s="1"/>
  <c r="Y10" i="7"/>
  <c r="N127" i="7"/>
  <c r="Z127" i="7" s="1"/>
  <c r="Y127" i="7"/>
  <c r="N94" i="7"/>
  <c r="Z94" i="7" s="1"/>
  <c r="Y94" i="7"/>
  <c r="N87" i="7"/>
  <c r="Z87" i="7" s="1"/>
  <c r="Y87" i="7"/>
  <c r="N62" i="7"/>
  <c r="Z62" i="7" s="1"/>
  <c r="Y62" i="7"/>
  <c r="N15" i="7"/>
  <c r="Z15" i="7" s="1"/>
  <c r="Y15" i="7"/>
  <c r="N45" i="7"/>
  <c r="Z45" i="7" s="1"/>
  <c r="Y45" i="7"/>
  <c r="N53" i="7"/>
  <c r="Z53" i="7" s="1"/>
  <c r="Y53" i="7"/>
  <c r="N18" i="7"/>
  <c r="Z18" i="7" s="1"/>
  <c r="Y18" i="7"/>
  <c r="N84" i="7"/>
  <c r="Z84" i="7" s="1"/>
  <c r="Y84" i="7"/>
  <c r="N110" i="7"/>
  <c r="Z110" i="7" s="1"/>
  <c r="Y110" i="7"/>
  <c r="N32" i="7"/>
  <c r="Z32" i="7" s="1"/>
  <c r="Y32" i="7"/>
  <c r="N66" i="7"/>
  <c r="Z66" i="7" s="1"/>
  <c r="Y66" i="7"/>
  <c r="N49" i="7"/>
  <c r="Z49" i="7" s="1"/>
  <c r="Y49" i="7"/>
  <c r="C2" i="1"/>
  <c r="N2" i="1"/>
  <c r="K96" i="7"/>
  <c r="U96" i="7" s="1"/>
  <c r="F96" i="1" s="1"/>
  <c r="L70" i="7"/>
  <c r="V70" i="7" s="1"/>
  <c r="G70" i="1" s="1"/>
  <c r="P2" i="7"/>
  <c r="Q2" i="7" s="1"/>
  <c r="O125" i="7"/>
  <c r="S125" i="7" s="1"/>
  <c r="H125" i="1" s="1"/>
  <c r="D125" i="1" s="1"/>
  <c r="N125" i="1" s="1"/>
  <c r="O22" i="7"/>
  <c r="S22" i="7" s="1"/>
  <c r="H22" i="1" s="1"/>
  <c r="D22" i="1" s="1"/>
  <c r="N22" i="1" s="1"/>
  <c r="O15" i="7"/>
  <c r="O33" i="7"/>
  <c r="S33" i="7" s="1"/>
  <c r="H33" i="1" s="1"/>
  <c r="D33" i="1" s="1"/>
  <c r="N33" i="1" s="1"/>
  <c r="O7" i="7"/>
  <c r="S7" i="7" s="1"/>
  <c r="H7" i="1" s="1"/>
  <c r="D7" i="1" s="1"/>
  <c r="N7" i="1" s="1"/>
  <c r="O21" i="7"/>
  <c r="O116" i="7"/>
  <c r="O4" i="7"/>
  <c r="O28" i="7"/>
  <c r="O12" i="7"/>
  <c r="O46" i="7"/>
  <c r="S46" i="7" s="1"/>
  <c r="H46" i="1" s="1"/>
  <c r="D46" i="1" s="1"/>
  <c r="N46" i="1" s="1"/>
  <c r="K70" i="7"/>
  <c r="U70" i="7" s="1"/>
  <c r="F70" i="1" s="1"/>
  <c r="O99" i="7"/>
  <c r="O64" i="7"/>
  <c r="S64" i="7" s="1"/>
  <c r="H64" i="1" s="1"/>
  <c r="D64" i="1" s="1"/>
  <c r="N64" i="1" s="1"/>
  <c r="O42" i="7"/>
  <c r="S42" i="7" s="1"/>
  <c r="H42" i="1" s="1"/>
  <c r="D42" i="1" s="1"/>
  <c r="N42" i="1" s="1"/>
  <c r="O51" i="7"/>
  <c r="S51" i="7" s="1"/>
  <c r="H51" i="1" s="1"/>
  <c r="D51" i="1" s="1"/>
  <c r="N51" i="1" s="1"/>
  <c r="O29" i="7"/>
  <c r="S29" i="7" s="1"/>
  <c r="H29" i="1" s="1"/>
  <c r="D29" i="1" s="1"/>
  <c r="N29" i="1" s="1"/>
  <c r="O77" i="7"/>
  <c r="S77" i="7" s="1"/>
  <c r="H77" i="1" s="1"/>
  <c r="D77" i="1" s="1"/>
  <c r="N77" i="1" s="1"/>
  <c r="O68" i="7"/>
  <c r="S68" i="7" s="1"/>
  <c r="H68" i="1" s="1"/>
  <c r="D68" i="1" s="1"/>
  <c r="N68" i="1" s="1"/>
  <c r="O50" i="7"/>
  <c r="O73" i="7"/>
  <c r="S73" i="7" s="1"/>
  <c r="H73" i="1" s="1"/>
  <c r="D73" i="1" s="1"/>
  <c r="N73" i="1" s="1"/>
  <c r="O101" i="7"/>
  <c r="S101" i="7" s="1"/>
  <c r="H101" i="1" s="1"/>
  <c r="D101" i="1" s="1"/>
  <c r="N101" i="1" s="1"/>
  <c r="O53" i="7"/>
  <c r="S53" i="7" s="1"/>
  <c r="H53" i="1" s="1"/>
  <c r="D53" i="1" s="1"/>
  <c r="N53" i="1" s="1"/>
  <c r="O18" i="7"/>
  <c r="S18" i="7" s="1"/>
  <c r="H18" i="1" s="1"/>
  <c r="D18" i="1" s="1"/>
  <c r="N18" i="1" s="1"/>
  <c r="O84" i="7"/>
  <c r="S84" i="7" s="1"/>
  <c r="H84" i="1" s="1"/>
  <c r="D84" i="1" s="1"/>
  <c r="N84" i="1" s="1"/>
  <c r="O66" i="7"/>
  <c r="S66" i="7" s="1"/>
  <c r="H66" i="1" s="1"/>
  <c r="D66" i="1" s="1"/>
  <c r="N66" i="1" s="1"/>
  <c r="O119" i="7"/>
  <c r="O17" i="7"/>
  <c r="S17" i="7" s="1"/>
  <c r="H17" i="1" s="1"/>
  <c r="D17" i="1" s="1"/>
  <c r="N17" i="1" s="1"/>
  <c r="O38" i="7"/>
  <c r="S38" i="7" s="1"/>
  <c r="H38" i="1" s="1"/>
  <c r="D38" i="1" s="1"/>
  <c r="N38" i="1" s="1"/>
  <c r="O60" i="7"/>
  <c r="O90" i="7"/>
  <c r="O74" i="7"/>
  <c r="S74" i="7" s="1"/>
  <c r="H74" i="1" s="1"/>
  <c r="D74" i="1" s="1"/>
  <c r="N74" i="1" s="1"/>
  <c r="O78" i="7"/>
  <c r="O11" i="7"/>
  <c r="S11" i="7" s="1"/>
  <c r="H11" i="1" s="1"/>
  <c r="D11" i="1" s="1"/>
  <c r="N11" i="1" s="1"/>
  <c r="O23" i="7"/>
  <c r="S23" i="7" s="1"/>
  <c r="H23" i="1" s="1"/>
  <c r="D23" i="1" s="1"/>
  <c r="N23" i="1" s="1"/>
  <c r="O111" i="7"/>
  <c r="S111" i="7" s="1"/>
  <c r="H111" i="1" s="1"/>
  <c r="D111" i="1" s="1"/>
  <c r="N111" i="1" s="1"/>
  <c r="O108" i="7"/>
  <c r="O93" i="7"/>
  <c r="S93" i="7" s="1"/>
  <c r="H93" i="1" s="1"/>
  <c r="D93" i="1" s="1"/>
  <c r="N93" i="1" s="1"/>
  <c r="O57" i="7"/>
  <c r="S57" i="7" s="1"/>
  <c r="H57" i="1" s="1"/>
  <c r="D57" i="1" s="1"/>
  <c r="N57" i="1" s="1"/>
  <c r="O31" i="7"/>
  <c r="S31" i="7" s="1"/>
  <c r="H31" i="1" s="1"/>
  <c r="D31" i="1" s="1"/>
  <c r="N31" i="1" s="1"/>
  <c r="O109" i="7"/>
  <c r="O102" i="7"/>
  <c r="S102" i="7" s="1"/>
  <c r="H102" i="1" s="1"/>
  <c r="M70" i="7"/>
  <c r="O61" i="7"/>
  <c r="O39" i="7"/>
  <c r="O20" i="7"/>
  <c r="S20" i="7" s="1"/>
  <c r="H20" i="1" s="1"/>
  <c r="D20" i="1" s="1"/>
  <c r="N20" i="1" s="1"/>
  <c r="O76" i="7"/>
  <c r="S76" i="7" s="1"/>
  <c r="H76" i="1" s="1"/>
  <c r="D76" i="1" s="1"/>
  <c r="N76" i="1" s="1"/>
  <c r="O52" i="7"/>
  <c r="O121" i="7"/>
  <c r="O105" i="7"/>
  <c r="S105" i="7" s="1"/>
  <c r="H105" i="1" s="1"/>
  <c r="D105" i="1" s="1"/>
  <c r="N105" i="1" s="1"/>
  <c r="O89" i="7"/>
  <c r="S89" i="7" s="1"/>
  <c r="H89" i="1" s="1"/>
  <c r="D89" i="1" s="1"/>
  <c r="N89" i="1" s="1"/>
  <c r="O67" i="7"/>
  <c r="S67" i="7" s="1"/>
  <c r="H67" i="1" s="1"/>
  <c r="D67" i="1" s="1"/>
  <c r="N67" i="1" s="1"/>
  <c r="O122" i="7"/>
  <c r="S122" i="7" s="1"/>
  <c r="H122" i="1" s="1"/>
  <c r="D122" i="1" s="1"/>
  <c r="N122" i="1" s="1"/>
  <c r="O117" i="7"/>
  <c r="O10" i="7"/>
  <c r="O98" i="7"/>
  <c r="O127" i="7"/>
  <c r="S127" i="7" s="1"/>
  <c r="O49" i="7"/>
  <c r="S49" i="7" s="1"/>
  <c r="H49" i="1" s="1"/>
  <c r="D49" i="1" s="1"/>
  <c r="N49" i="1" s="1"/>
  <c r="R120" i="7"/>
  <c r="R104" i="7"/>
  <c r="O94" i="7"/>
  <c r="S94" i="7" s="1"/>
  <c r="H94" i="1" s="1"/>
  <c r="O143" i="7"/>
  <c r="S143" i="7" s="1"/>
  <c r="P30" i="7"/>
  <c r="Q30" i="7" s="1"/>
  <c r="X30" i="7" s="1"/>
  <c r="O30" i="7"/>
  <c r="M96" i="7"/>
  <c r="J52" i="7"/>
  <c r="T52" i="7" s="1"/>
  <c r="E52" i="1" s="1"/>
  <c r="M118" i="7"/>
  <c r="P143" i="7"/>
  <c r="Q143" i="7" s="1"/>
  <c r="R143" i="7" s="1"/>
  <c r="K80" i="7"/>
  <c r="U80" i="7" s="1"/>
  <c r="F80" i="1" s="1"/>
  <c r="L80" i="7"/>
  <c r="V80" i="7" s="1"/>
  <c r="G80" i="1" s="1"/>
  <c r="K40" i="7"/>
  <c r="U40" i="7" s="1"/>
  <c r="F40" i="1" s="1"/>
  <c r="L40" i="7"/>
  <c r="V40" i="7" s="1"/>
  <c r="G40" i="1" s="1"/>
  <c r="K9" i="7"/>
  <c r="U9" i="7" s="1"/>
  <c r="F9" i="1" s="1"/>
  <c r="L9" i="7"/>
  <c r="V9" i="7" s="1"/>
  <c r="G9" i="1" s="1"/>
  <c r="K16" i="7"/>
  <c r="U16" i="7" s="1"/>
  <c r="F16" i="1" s="1"/>
  <c r="L16" i="7"/>
  <c r="V16" i="7" s="1"/>
  <c r="G16" i="1" s="1"/>
  <c r="K86" i="7"/>
  <c r="U86" i="7" s="1"/>
  <c r="F86" i="1" s="1"/>
  <c r="L86" i="7"/>
  <c r="V86" i="7" s="1"/>
  <c r="G86" i="1" s="1"/>
  <c r="K124" i="7"/>
  <c r="U124" i="7" s="1"/>
  <c r="F124" i="1" s="1"/>
  <c r="L124" i="7"/>
  <c r="V124" i="7" s="1"/>
  <c r="G124" i="1" s="1"/>
  <c r="M25" i="7"/>
  <c r="K25" i="7"/>
  <c r="U25" i="7" s="1"/>
  <c r="F25" i="1" s="1"/>
  <c r="L25" i="7"/>
  <c r="V25" i="7" s="1"/>
  <c r="G25" i="1" s="1"/>
  <c r="J36" i="7"/>
  <c r="T36" i="7" s="1"/>
  <c r="E36" i="1" s="1"/>
  <c r="K36" i="7"/>
  <c r="U36" i="7" s="1"/>
  <c r="F36" i="1" s="1"/>
  <c r="L36" i="7"/>
  <c r="V36" i="7" s="1"/>
  <c r="G36" i="1" s="1"/>
  <c r="K88" i="7"/>
  <c r="U88" i="7" s="1"/>
  <c r="F88" i="1" s="1"/>
  <c r="L88" i="7"/>
  <c r="V88" i="7" s="1"/>
  <c r="G88" i="1" s="1"/>
  <c r="L52" i="7"/>
  <c r="V52" i="7" s="1"/>
  <c r="G52" i="1" s="1"/>
  <c r="K52" i="7"/>
  <c r="U52" i="7" s="1"/>
  <c r="F52" i="1" s="1"/>
  <c r="L81" i="7"/>
  <c r="V81" i="7" s="1"/>
  <c r="G81" i="1" s="1"/>
  <c r="K81" i="7"/>
  <c r="U81" i="7" s="1"/>
  <c r="F81" i="1" s="1"/>
  <c r="M106" i="7"/>
  <c r="K106" i="7"/>
  <c r="U106" i="7" s="1"/>
  <c r="F106" i="1" s="1"/>
  <c r="L106" i="7"/>
  <c r="V106" i="7" s="1"/>
  <c r="G106" i="1" s="1"/>
  <c r="K43" i="7"/>
  <c r="U43" i="7" s="1"/>
  <c r="F43" i="1" s="1"/>
  <c r="L43" i="7"/>
  <c r="V43" i="7" s="1"/>
  <c r="G43" i="1" s="1"/>
  <c r="K26" i="7"/>
  <c r="U26" i="7" s="1"/>
  <c r="F26" i="1" s="1"/>
  <c r="L26" i="7"/>
  <c r="V26" i="7" s="1"/>
  <c r="G26" i="1" s="1"/>
  <c r="K35" i="7"/>
  <c r="U35" i="7" s="1"/>
  <c r="F35" i="1" s="1"/>
  <c r="L35" i="7"/>
  <c r="V35" i="7" s="1"/>
  <c r="G35" i="1" s="1"/>
  <c r="J60" i="7"/>
  <c r="T60" i="7" s="1"/>
  <c r="E60" i="1" s="1"/>
  <c r="K60" i="7"/>
  <c r="U60" i="7" s="1"/>
  <c r="F60" i="1" s="1"/>
  <c r="L60" i="7"/>
  <c r="V60" i="7" s="1"/>
  <c r="G60" i="1" s="1"/>
  <c r="M136" i="7"/>
  <c r="N136" i="7" s="1"/>
  <c r="K136" i="7"/>
  <c r="U136" i="7" s="1"/>
  <c r="L136" i="7"/>
  <c r="V136" i="7" s="1"/>
  <c r="K126" i="7"/>
  <c r="U126" i="7" s="1"/>
  <c r="L126" i="7"/>
  <c r="V126" i="7" s="1"/>
  <c r="K115" i="7"/>
  <c r="U115" i="7" s="1"/>
  <c r="F115" i="1" s="1"/>
  <c r="L115" i="7"/>
  <c r="V115" i="7" s="1"/>
  <c r="G115" i="1" s="1"/>
  <c r="K44" i="7"/>
  <c r="U44" i="7" s="1"/>
  <c r="F44" i="1" s="1"/>
  <c r="L44" i="7"/>
  <c r="V44" i="7" s="1"/>
  <c r="G44" i="1" s="1"/>
  <c r="K3" i="7"/>
  <c r="U3" i="7" s="1"/>
  <c r="F3" i="1" s="1"/>
  <c r="D3" i="1" s="1"/>
  <c r="L3" i="7"/>
  <c r="V3" i="7" s="1"/>
  <c r="G3" i="1" s="1"/>
  <c r="K41" i="7"/>
  <c r="U41" i="7" s="1"/>
  <c r="F41" i="1" s="1"/>
  <c r="L41" i="7"/>
  <c r="V41" i="7" s="1"/>
  <c r="G41" i="1" s="1"/>
  <c r="K107" i="7"/>
  <c r="U107" i="7" s="1"/>
  <c r="F107" i="1" s="1"/>
  <c r="L107" i="7"/>
  <c r="V107" i="7" s="1"/>
  <c r="G107" i="1" s="1"/>
  <c r="K91" i="7"/>
  <c r="U91" i="7" s="1"/>
  <c r="F91" i="1" s="1"/>
  <c r="L91" i="7"/>
  <c r="V91" i="7" s="1"/>
  <c r="G91" i="1" s="1"/>
  <c r="K72" i="7"/>
  <c r="U72" i="7" s="1"/>
  <c r="F72" i="1" s="1"/>
  <c r="L72" i="7"/>
  <c r="V72" i="7" s="1"/>
  <c r="G72" i="1" s="1"/>
  <c r="K19" i="7"/>
  <c r="U19" i="7" s="1"/>
  <c r="F19" i="1" s="1"/>
  <c r="L19" i="7"/>
  <c r="V19" i="7" s="1"/>
  <c r="G19" i="1" s="1"/>
  <c r="K48" i="7"/>
  <c r="U48" i="7" s="1"/>
  <c r="F48" i="1" s="1"/>
  <c r="L48" i="7"/>
  <c r="V48" i="7" s="1"/>
  <c r="G48" i="1" s="1"/>
  <c r="K82" i="7"/>
  <c r="U82" i="7" s="1"/>
  <c r="F82" i="1" s="1"/>
  <c r="L82" i="7"/>
  <c r="V82" i="7" s="1"/>
  <c r="G82" i="1" s="1"/>
  <c r="L113" i="7"/>
  <c r="V113" i="7" s="1"/>
  <c r="G113" i="1" s="1"/>
  <c r="K113" i="7"/>
  <c r="U113" i="7" s="1"/>
  <c r="F113" i="1" s="1"/>
  <c r="K100" i="7"/>
  <c r="U100" i="7" s="1"/>
  <c r="F100" i="1" s="1"/>
  <c r="L100" i="7"/>
  <c r="V100" i="7" s="1"/>
  <c r="G100" i="1" s="1"/>
  <c r="K58" i="7"/>
  <c r="U58" i="7" s="1"/>
  <c r="F58" i="1" s="1"/>
  <c r="L58" i="7"/>
  <c r="V58" i="7" s="1"/>
  <c r="G58" i="1" s="1"/>
  <c r="K24" i="7"/>
  <c r="U24" i="7" s="1"/>
  <c r="F24" i="1" s="1"/>
  <c r="L24" i="7"/>
  <c r="V24" i="7" s="1"/>
  <c r="G24" i="1" s="1"/>
  <c r="J126" i="7"/>
  <c r="T126" i="7" s="1"/>
  <c r="K118" i="7"/>
  <c r="U118" i="7" s="1"/>
  <c r="F118" i="1" s="1"/>
  <c r="L118" i="7"/>
  <c r="V118" i="7" s="1"/>
  <c r="G118" i="1" s="1"/>
  <c r="K34" i="7"/>
  <c r="U34" i="7" s="1"/>
  <c r="F34" i="1" s="1"/>
  <c r="L34" i="7"/>
  <c r="V34" i="7" s="1"/>
  <c r="G34" i="1" s="1"/>
  <c r="K5" i="7"/>
  <c r="U5" i="7" s="1"/>
  <c r="F5" i="1" s="1"/>
  <c r="L5" i="7"/>
  <c r="V5" i="7" s="1"/>
  <c r="G5" i="1" s="1"/>
  <c r="K37" i="7"/>
  <c r="U37" i="7" s="1"/>
  <c r="F37" i="1" s="1"/>
  <c r="L37" i="7"/>
  <c r="V37" i="7" s="1"/>
  <c r="G37" i="1" s="1"/>
  <c r="K71" i="7"/>
  <c r="U71" i="7" s="1"/>
  <c r="F71" i="1" s="1"/>
  <c r="L71" i="7"/>
  <c r="V71" i="7" s="1"/>
  <c r="G71" i="1" s="1"/>
  <c r="K54" i="7"/>
  <c r="U54" i="7" s="1"/>
  <c r="F54" i="1" s="1"/>
  <c r="L54" i="7"/>
  <c r="V54" i="7" s="1"/>
  <c r="G54" i="1" s="1"/>
  <c r="K14" i="7"/>
  <c r="U14" i="7" s="1"/>
  <c r="F14" i="1" s="1"/>
  <c r="L14" i="7"/>
  <c r="V14" i="7" s="1"/>
  <c r="G14" i="1" s="1"/>
  <c r="K128" i="7"/>
  <c r="U128" i="7" s="1"/>
  <c r="L128" i="7"/>
  <c r="V128" i="7" s="1"/>
  <c r="L97" i="7"/>
  <c r="V97" i="7" s="1"/>
  <c r="G97" i="1" s="1"/>
  <c r="K97" i="7"/>
  <c r="U97" i="7" s="1"/>
  <c r="F97" i="1" s="1"/>
  <c r="L133" i="7"/>
  <c r="V133" i="7" s="1"/>
  <c r="K133" i="7"/>
  <c r="U133" i="7" s="1"/>
  <c r="L8" i="7"/>
  <c r="V8" i="7" s="1"/>
  <c r="G8" i="1" s="1"/>
  <c r="K8" i="7"/>
  <c r="U8" i="7" s="1"/>
  <c r="F8" i="1" s="1"/>
  <c r="M59" i="7"/>
  <c r="K59" i="7"/>
  <c r="U59" i="7" s="1"/>
  <c r="F59" i="1" s="1"/>
  <c r="L59" i="7"/>
  <c r="V59" i="7" s="1"/>
  <c r="G59" i="1" s="1"/>
  <c r="M65" i="7"/>
  <c r="L65" i="7"/>
  <c r="V65" i="7" s="1"/>
  <c r="G65" i="1" s="1"/>
  <c r="K65" i="7"/>
  <c r="U65" i="7" s="1"/>
  <c r="F65" i="1" s="1"/>
  <c r="J65" i="7"/>
  <c r="T65" i="7" s="1"/>
  <c r="E65" i="1" s="1"/>
  <c r="J136" i="7"/>
  <c r="T136" i="7" s="1"/>
  <c r="J106" i="7"/>
  <c r="T106" i="7" s="1"/>
  <c r="E106" i="1" s="1"/>
  <c r="M120" i="1"/>
  <c r="M104" i="1"/>
  <c r="J59" i="7"/>
  <c r="T59" i="7" s="1"/>
  <c r="E59" i="1" s="1"/>
  <c r="M36" i="7"/>
  <c r="S99" i="7"/>
  <c r="H99" i="1" s="1"/>
  <c r="M99" i="1" s="1"/>
  <c r="P99" i="7"/>
  <c r="Q99" i="7" s="1"/>
  <c r="X99" i="7" s="1"/>
  <c r="P69" i="7"/>
  <c r="Q69" i="7" s="1"/>
  <c r="X69" i="7" s="1"/>
  <c r="P13" i="7"/>
  <c r="Q13" i="7" s="1"/>
  <c r="X13" i="7" s="1"/>
  <c r="J107" i="7"/>
  <c r="T107" i="7" s="1"/>
  <c r="E107" i="1" s="1"/>
  <c r="M107" i="7"/>
  <c r="M82" i="7"/>
  <c r="J82" i="7"/>
  <c r="T82" i="7" s="1"/>
  <c r="E82" i="1" s="1"/>
  <c r="J72" i="7"/>
  <c r="T72" i="7" s="1"/>
  <c r="E72" i="1" s="1"/>
  <c r="M72" i="7"/>
  <c r="J19" i="7"/>
  <c r="T19" i="7" s="1"/>
  <c r="E19" i="1" s="1"/>
  <c r="M19" i="7"/>
  <c r="M41" i="7"/>
  <c r="J41" i="7"/>
  <c r="T41" i="7" s="1"/>
  <c r="E41" i="1" s="1"/>
  <c r="M97" i="7"/>
  <c r="J97" i="7"/>
  <c r="T97" i="7" s="1"/>
  <c r="E97" i="1" s="1"/>
  <c r="J14" i="7"/>
  <c r="T14" i="7" s="1"/>
  <c r="E14" i="1" s="1"/>
  <c r="M14" i="7"/>
  <c r="J24" i="7"/>
  <c r="T24" i="7" s="1"/>
  <c r="E24" i="1" s="1"/>
  <c r="M24" i="7"/>
  <c r="J100" i="7"/>
  <c r="T100" i="7" s="1"/>
  <c r="E100" i="1" s="1"/>
  <c r="M100" i="7"/>
  <c r="J40" i="7"/>
  <c r="T40" i="7" s="1"/>
  <c r="E40" i="1" s="1"/>
  <c r="M40" i="7"/>
  <c r="J128" i="7"/>
  <c r="T128" i="7" s="1"/>
  <c r="M128" i="7"/>
  <c r="M58" i="7"/>
  <c r="J58" i="7"/>
  <c r="T58" i="7" s="1"/>
  <c r="E58" i="1" s="1"/>
  <c r="J54" i="7"/>
  <c r="T54" i="7" s="1"/>
  <c r="E54" i="1" s="1"/>
  <c r="M54" i="7"/>
  <c r="J16" i="7"/>
  <c r="T16" i="7" s="1"/>
  <c r="E16" i="1" s="1"/>
  <c r="M16" i="7"/>
  <c r="M9" i="7"/>
  <c r="J9" i="7"/>
  <c r="T9" i="7" s="1"/>
  <c r="E9" i="1" s="1"/>
  <c r="J71" i="7"/>
  <c r="T71" i="7" s="1"/>
  <c r="E71" i="1" s="1"/>
  <c r="M71" i="7"/>
  <c r="J133" i="7"/>
  <c r="T133" i="7" s="1"/>
  <c r="M133" i="7"/>
  <c r="N133" i="7" s="1"/>
  <c r="M113" i="7"/>
  <c r="J113" i="7"/>
  <c r="T113" i="7" s="1"/>
  <c r="E113" i="1" s="1"/>
  <c r="J35" i="7"/>
  <c r="T35" i="7" s="1"/>
  <c r="E35" i="1" s="1"/>
  <c r="M35" i="7"/>
  <c r="J80" i="7"/>
  <c r="T80" i="7" s="1"/>
  <c r="E80" i="1" s="1"/>
  <c r="M80" i="7"/>
  <c r="M81" i="7"/>
  <c r="J81" i="7"/>
  <c r="T81" i="7" s="1"/>
  <c r="E81" i="1" s="1"/>
  <c r="J43" i="7"/>
  <c r="T43" i="7" s="1"/>
  <c r="E43" i="1" s="1"/>
  <c r="M43" i="7"/>
  <c r="J88" i="7"/>
  <c r="T88" i="7" s="1"/>
  <c r="E88" i="1" s="1"/>
  <c r="M88" i="7"/>
  <c r="J5" i="7"/>
  <c r="T5" i="7" s="1"/>
  <c r="E5" i="1" s="1"/>
  <c r="M5" i="7"/>
  <c r="J86" i="7"/>
  <c r="T86" i="7" s="1"/>
  <c r="E86" i="1" s="1"/>
  <c r="M86" i="7"/>
  <c r="J124" i="7"/>
  <c r="T124" i="7" s="1"/>
  <c r="E124" i="1" s="1"/>
  <c r="M124" i="7"/>
  <c r="J44" i="7"/>
  <c r="T44" i="7" s="1"/>
  <c r="E44" i="1" s="1"/>
  <c r="M44" i="7"/>
  <c r="J37" i="7"/>
  <c r="T37" i="7" s="1"/>
  <c r="E37" i="1" s="1"/>
  <c r="M37" i="7"/>
  <c r="M26" i="7"/>
  <c r="J26" i="7"/>
  <c r="T26" i="7" s="1"/>
  <c r="E26" i="1" s="1"/>
  <c r="J115" i="7"/>
  <c r="T115" i="7" s="1"/>
  <c r="E115" i="1" s="1"/>
  <c r="M115" i="7"/>
  <c r="J48" i="7"/>
  <c r="T48" i="7" s="1"/>
  <c r="E48" i="1" s="1"/>
  <c r="M48" i="7"/>
  <c r="J91" i="7"/>
  <c r="T91" i="7" s="1"/>
  <c r="E91" i="1" s="1"/>
  <c r="M91" i="7"/>
  <c r="J3" i="7"/>
  <c r="T3" i="7" s="1"/>
  <c r="E3" i="1" s="1"/>
  <c r="M3" i="1" s="1"/>
  <c r="M3" i="7"/>
  <c r="N3" i="7" s="1"/>
  <c r="M34" i="7"/>
  <c r="J34" i="7"/>
  <c r="T34" i="7" s="1"/>
  <c r="E34" i="1" s="1"/>
  <c r="J8" i="7"/>
  <c r="T8" i="7" s="1"/>
  <c r="E8" i="1" s="1"/>
  <c r="M8" i="7"/>
  <c r="P6" i="7"/>
  <c r="Q6" i="7" s="1"/>
  <c r="X6" i="7" s="1"/>
  <c r="C120" i="1"/>
  <c r="C117" i="10" s="1"/>
  <c r="C104" i="1"/>
  <c r="C101" i="10" s="1"/>
  <c r="P94" i="7"/>
  <c r="Q94" i="7" s="1"/>
  <c r="X94" i="7" s="1"/>
  <c r="P112" i="7"/>
  <c r="Q112" i="7" s="1"/>
  <c r="X112" i="7" s="1"/>
  <c r="P110" i="7"/>
  <c r="Q110" i="7" s="1"/>
  <c r="X110" i="7" s="1"/>
  <c r="P134" i="7"/>
  <c r="Q134" i="7" s="1"/>
  <c r="R134" i="7" s="1"/>
  <c r="S134" i="7"/>
  <c r="P78" i="7"/>
  <c r="Q78" i="7" s="1"/>
  <c r="X78" i="7" s="1"/>
  <c r="S78" i="7"/>
  <c r="H78" i="1" s="1"/>
  <c r="D78" i="1" s="1"/>
  <c r="N78" i="1" s="1"/>
  <c r="S30" i="7"/>
  <c r="H30" i="1" s="1"/>
  <c r="D30" i="1" s="1"/>
  <c r="N30" i="1" s="1"/>
  <c r="P126" i="7"/>
  <c r="Q126" i="7" s="1"/>
  <c r="X126" i="7" s="1"/>
  <c r="P95" i="7"/>
  <c r="Q95" i="7" s="1"/>
  <c r="X95" i="7" s="1"/>
  <c r="S116" i="7"/>
  <c r="H116" i="1" s="1"/>
  <c r="D116" i="1" s="1"/>
  <c r="N116" i="1" s="1"/>
  <c r="P22" i="7"/>
  <c r="Q22" i="7" s="1"/>
  <c r="X22" i="7" s="1"/>
  <c r="P75" i="7"/>
  <c r="Q75" i="7" s="1"/>
  <c r="X75" i="7" s="1"/>
  <c r="P121" i="7"/>
  <c r="Q121" i="7" s="1"/>
  <c r="X121" i="7" s="1"/>
  <c r="S121" i="7"/>
  <c r="H121" i="1" s="1"/>
  <c r="D121" i="1" s="1"/>
  <c r="N121" i="1" s="1"/>
  <c r="P17" i="7"/>
  <c r="Q17" i="7" s="1"/>
  <c r="X17" i="7" s="1"/>
  <c r="P131" i="7"/>
  <c r="Q131" i="7" s="1"/>
  <c r="R131" i="7" s="1"/>
  <c r="S131" i="7"/>
  <c r="P23" i="7"/>
  <c r="Q23" i="7" s="1"/>
  <c r="X23" i="7" s="1"/>
  <c r="P27" i="7"/>
  <c r="Q27" i="7" s="1"/>
  <c r="X27" i="7" s="1"/>
  <c r="P62" i="7"/>
  <c r="Q62" i="7" s="1"/>
  <c r="X62" i="7" s="1"/>
  <c r="P10" i="7"/>
  <c r="Q10" i="7" s="1"/>
  <c r="X10" i="7" s="1"/>
  <c r="S10" i="7"/>
  <c r="H10" i="1" s="1"/>
  <c r="D10" i="1" s="1"/>
  <c r="N10" i="1" s="1"/>
  <c r="P85" i="7"/>
  <c r="Q85" i="7" s="1"/>
  <c r="X85" i="7" s="1"/>
  <c r="P138" i="7"/>
  <c r="Q138" i="7" s="1"/>
  <c r="R138" i="7" s="1"/>
  <c r="S138" i="7"/>
  <c r="P129" i="7"/>
  <c r="Q129" i="7" s="1"/>
  <c r="R129" i="7" s="1"/>
  <c r="S129" i="7"/>
  <c r="P98" i="7"/>
  <c r="Q98" i="7" s="1"/>
  <c r="X98" i="7" s="1"/>
  <c r="S98" i="7"/>
  <c r="H98" i="1" s="1"/>
  <c r="D98" i="1" s="1"/>
  <c r="N98" i="1" s="1"/>
  <c r="P50" i="7"/>
  <c r="Q50" i="7" s="1"/>
  <c r="X50" i="7" s="1"/>
  <c r="S50" i="7"/>
  <c r="H50" i="1" s="1"/>
  <c r="D50" i="1" s="1"/>
  <c r="N50" i="1" s="1"/>
  <c r="P15" i="7"/>
  <c r="Q15" i="7" s="1"/>
  <c r="X15" i="7" s="1"/>
  <c r="S15" i="7"/>
  <c r="H15" i="1" s="1"/>
  <c r="D15" i="1" s="1"/>
  <c r="N15" i="1" s="1"/>
  <c r="P51" i="7"/>
  <c r="Q51" i="7" s="1"/>
  <c r="X51" i="7" s="1"/>
  <c r="P12" i="7"/>
  <c r="Q12" i="7" s="1"/>
  <c r="X12" i="7" s="1"/>
  <c r="S12" i="7"/>
  <c r="H12" i="1" s="1"/>
  <c r="D12" i="1" s="1"/>
  <c r="N12" i="1" s="1"/>
  <c r="P92" i="7"/>
  <c r="Q92" i="7" s="1"/>
  <c r="X92" i="7" s="1"/>
  <c r="P61" i="7"/>
  <c r="Q61" i="7" s="1"/>
  <c r="X61" i="7" s="1"/>
  <c r="S61" i="7"/>
  <c r="H61" i="1" s="1"/>
  <c r="D61" i="1" s="1"/>
  <c r="N61" i="1" s="1"/>
  <c r="P31" i="7"/>
  <c r="Q31" i="7" s="1"/>
  <c r="X31" i="7" s="1"/>
  <c r="P109" i="7"/>
  <c r="Q109" i="7" s="1"/>
  <c r="X109" i="7" s="1"/>
  <c r="S109" i="7"/>
  <c r="H109" i="1" s="1"/>
  <c r="D109" i="1" s="1"/>
  <c r="N109" i="1" s="1"/>
  <c r="P67" i="7"/>
  <c r="Q67" i="7" s="1"/>
  <c r="X67" i="7" s="1"/>
  <c r="P11" i="7"/>
  <c r="Q11" i="7" s="1"/>
  <c r="X11" i="7" s="1"/>
  <c r="P101" i="7"/>
  <c r="Q101" i="7" s="1"/>
  <c r="X101" i="7" s="1"/>
  <c r="P7" i="7"/>
  <c r="Q7" i="7" s="1"/>
  <c r="X7" i="7" s="1"/>
  <c r="P89" i="7"/>
  <c r="Q89" i="7" s="1"/>
  <c r="X89" i="7" s="1"/>
  <c r="P39" i="7"/>
  <c r="Q39" i="7" s="1"/>
  <c r="X39" i="7" s="1"/>
  <c r="S39" i="7"/>
  <c r="H39" i="1" s="1"/>
  <c r="D39" i="1" s="1"/>
  <c r="N39" i="1" s="1"/>
  <c r="P105" i="7"/>
  <c r="Q105" i="7" s="1"/>
  <c r="X105" i="7" s="1"/>
  <c r="P137" i="7"/>
  <c r="Q137" i="7" s="1"/>
  <c r="R137" i="7" s="1"/>
  <c r="S137" i="7"/>
  <c r="P29" i="7"/>
  <c r="Q29" i="7" s="1"/>
  <c r="X29" i="7" s="1"/>
  <c r="P132" i="7"/>
  <c r="Q132" i="7" s="1"/>
  <c r="R132" i="7" s="1"/>
  <c r="S132" i="7"/>
  <c r="P28" i="7"/>
  <c r="Q28" i="7" s="1"/>
  <c r="X28" i="7" s="1"/>
  <c r="S28" i="7"/>
  <c r="H28" i="1" s="1"/>
  <c r="D28" i="1" s="1"/>
  <c r="N28" i="1" s="1"/>
  <c r="P21" i="7"/>
  <c r="Q21" i="7" s="1"/>
  <c r="X21" i="7" s="1"/>
  <c r="S21" i="7"/>
  <c r="H21" i="1" s="1"/>
  <c r="D21" i="1" s="1"/>
  <c r="N21" i="1" s="1"/>
  <c r="P63" i="7"/>
  <c r="Q63" i="7" s="1"/>
  <c r="X63" i="7" s="1"/>
  <c r="P125" i="7"/>
  <c r="Q125" i="7" s="1"/>
  <c r="X125" i="7" s="1"/>
  <c r="P52" i="7"/>
  <c r="Q52" i="7" s="1"/>
  <c r="X52" i="7" s="1"/>
  <c r="S52" i="7"/>
  <c r="H52" i="1" s="1"/>
  <c r="S60" i="7"/>
  <c r="H60" i="1" s="1"/>
  <c r="P122" i="7"/>
  <c r="Q122" i="7" s="1"/>
  <c r="X122" i="7" s="1"/>
  <c r="P117" i="7"/>
  <c r="Q117" i="7" s="1"/>
  <c r="X117" i="7" s="1"/>
  <c r="S117" i="7"/>
  <c r="H117" i="1" s="1"/>
  <c r="D117" i="1" s="1"/>
  <c r="N117" i="1" s="1"/>
  <c r="P119" i="7"/>
  <c r="Q119" i="7" s="1"/>
  <c r="X119" i="7" s="1"/>
  <c r="S119" i="7"/>
  <c r="H119" i="1" s="1"/>
  <c r="D119" i="1" s="1"/>
  <c r="N119" i="1" s="1"/>
  <c r="P32" i="7"/>
  <c r="Q32" i="7" s="1"/>
  <c r="X32" i="7" s="1"/>
  <c r="P90" i="7"/>
  <c r="Q90" i="7" s="1"/>
  <c r="X90" i="7" s="1"/>
  <c r="S90" i="7"/>
  <c r="H90" i="1" s="1"/>
  <c r="D90" i="1" s="1"/>
  <c r="N90" i="1" s="1"/>
  <c r="P4" i="7"/>
  <c r="Q4" i="7" s="1"/>
  <c r="S4" i="7"/>
  <c r="H4" i="1" s="1"/>
  <c r="P130" i="7"/>
  <c r="Q130" i="7" s="1"/>
  <c r="R130" i="7" s="1"/>
  <c r="S130" i="7"/>
  <c r="P20" i="7"/>
  <c r="Q20" i="7" s="1"/>
  <c r="X20" i="7" s="1"/>
  <c r="P108" i="7"/>
  <c r="Q108" i="7" s="1"/>
  <c r="X108" i="7" s="1"/>
  <c r="S108" i="7"/>
  <c r="H108" i="1" s="1"/>
  <c r="D108" i="1" s="1"/>
  <c r="N108" i="1" s="1"/>
  <c r="P135" i="7"/>
  <c r="Q135" i="7" s="1"/>
  <c r="R135" i="7" s="1"/>
  <c r="S135" i="7"/>
  <c r="N43" i="7" l="1"/>
  <c r="Z43" i="7" s="1"/>
  <c r="Y43" i="7"/>
  <c r="N9" i="7"/>
  <c r="Z9" i="7" s="1"/>
  <c r="Y9" i="7"/>
  <c r="N70" i="7"/>
  <c r="Z70" i="7" s="1"/>
  <c r="Y70" i="7"/>
  <c r="N16" i="7"/>
  <c r="Z16" i="7" s="1"/>
  <c r="Y16" i="7"/>
  <c r="N26" i="7"/>
  <c r="Z26" i="7" s="1"/>
  <c r="Y26" i="7"/>
  <c r="N81" i="7"/>
  <c r="Z81" i="7" s="1"/>
  <c r="Y81" i="7"/>
  <c r="N41" i="7"/>
  <c r="Z41" i="7" s="1"/>
  <c r="Y41" i="7"/>
  <c r="N65" i="7"/>
  <c r="Z65" i="7" s="1"/>
  <c r="Y65" i="7"/>
  <c r="O110" i="7"/>
  <c r="S110" i="7" s="1"/>
  <c r="H110" i="1" s="1"/>
  <c r="O75" i="7"/>
  <c r="S75" i="7" s="1"/>
  <c r="H75" i="1" s="1"/>
  <c r="D75" i="1" s="1"/>
  <c r="N75" i="1" s="1"/>
  <c r="O69" i="7"/>
  <c r="S69" i="7" s="1"/>
  <c r="H69" i="1" s="1"/>
  <c r="O55" i="7"/>
  <c r="S55" i="7" s="1"/>
  <c r="H55" i="1" s="1"/>
  <c r="D55" i="1" s="1"/>
  <c r="N55" i="1" s="1"/>
  <c r="O103" i="7"/>
  <c r="S103" i="7" s="1"/>
  <c r="H103" i="1" s="1"/>
  <c r="D103" i="1" s="1"/>
  <c r="N103" i="1" s="1"/>
  <c r="O56" i="7"/>
  <c r="S56" i="7" s="1"/>
  <c r="H56" i="1" s="1"/>
  <c r="D56" i="1" s="1"/>
  <c r="N56" i="1" s="1"/>
  <c r="O114" i="7"/>
  <c r="S114" i="7" s="1"/>
  <c r="H114" i="1" s="1"/>
  <c r="D114" i="1" s="1"/>
  <c r="N114" i="1" s="1"/>
  <c r="O83" i="7"/>
  <c r="S83" i="7" s="1"/>
  <c r="H83" i="1" s="1"/>
  <c r="D83" i="1" s="1"/>
  <c r="N83" i="1" s="1"/>
  <c r="O79" i="7"/>
  <c r="S79" i="7" s="1"/>
  <c r="H79" i="1" s="1"/>
  <c r="D79" i="1" s="1"/>
  <c r="N79" i="1" s="1"/>
  <c r="O62" i="7"/>
  <c r="S62" i="7" s="1"/>
  <c r="H62" i="1" s="1"/>
  <c r="D62" i="1" s="1"/>
  <c r="N62" i="1" s="1"/>
  <c r="N115" i="7"/>
  <c r="Z115" i="7" s="1"/>
  <c r="Y115" i="7"/>
  <c r="N40" i="7"/>
  <c r="Z40" i="7" s="1"/>
  <c r="Y40" i="7"/>
  <c r="N113" i="7"/>
  <c r="Z113" i="7" s="1"/>
  <c r="Y113" i="7"/>
  <c r="N82" i="7"/>
  <c r="Z82" i="7" s="1"/>
  <c r="Y82" i="7"/>
  <c r="N86" i="7"/>
  <c r="Z86" i="7" s="1"/>
  <c r="Y86" i="7"/>
  <c r="N54" i="7"/>
  <c r="Z54" i="7" s="1"/>
  <c r="Y54" i="7"/>
  <c r="N107" i="7"/>
  <c r="Z107" i="7" s="1"/>
  <c r="Y107" i="7"/>
  <c r="P45" i="7"/>
  <c r="Q45" i="7" s="1"/>
  <c r="X45" i="7" s="1"/>
  <c r="N91" i="7"/>
  <c r="Z91" i="7" s="1"/>
  <c r="Y91" i="7"/>
  <c r="N5" i="7"/>
  <c r="Z5" i="7" s="1"/>
  <c r="Y5" i="7"/>
  <c r="N71" i="7"/>
  <c r="Z71" i="7" s="1"/>
  <c r="Y71" i="7"/>
  <c r="N24" i="7"/>
  <c r="Z24" i="7" s="1"/>
  <c r="Y24" i="7"/>
  <c r="N118" i="7"/>
  <c r="Z118" i="7" s="1"/>
  <c r="Y118" i="7"/>
  <c r="O112" i="7"/>
  <c r="S112" i="7" s="1"/>
  <c r="H112" i="1" s="1"/>
  <c r="D112" i="1" s="1"/>
  <c r="N112" i="1" s="1"/>
  <c r="O47" i="7"/>
  <c r="S47" i="7" s="1"/>
  <c r="H47" i="1" s="1"/>
  <c r="D47" i="1" s="1"/>
  <c r="N47" i="1" s="1"/>
  <c r="O92" i="7"/>
  <c r="S92" i="7" s="1"/>
  <c r="H92" i="1" s="1"/>
  <c r="D92" i="1" s="1"/>
  <c r="N92" i="1" s="1"/>
  <c r="O85" i="7"/>
  <c r="S85" i="7" s="1"/>
  <c r="H85" i="1" s="1"/>
  <c r="D85" i="1" s="1"/>
  <c r="N85" i="1" s="1"/>
  <c r="N124" i="7"/>
  <c r="Z124" i="7" s="1"/>
  <c r="Y124" i="7"/>
  <c r="N34" i="7"/>
  <c r="Z34" i="7" s="1"/>
  <c r="Y34" i="7"/>
  <c r="N97" i="7"/>
  <c r="Z97" i="7" s="1"/>
  <c r="Y97" i="7"/>
  <c r="N100" i="7"/>
  <c r="Z100" i="7" s="1"/>
  <c r="Y100" i="7"/>
  <c r="P87" i="7"/>
  <c r="Q87" i="7" s="1"/>
  <c r="X87" i="7" s="1"/>
  <c r="P38" i="7"/>
  <c r="Q38" i="7" s="1"/>
  <c r="X38" i="7" s="1"/>
  <c r="N37" i="7"/>
  <c r="Z37" i="7" s="1"/>
  <c r="Y37" i="7"/>
  <c r="N80" i="7"/>
  <c r="Z80" i="7" s="1"/>
  <c r="Y80" i="7"/>
  <c r="N19" i="7"/>
  <c r="Z19" i="7" s="1"/>
  <c r="Y19" i="7"/>
  <c r="P53" i="7"/>
  <c r="Q53" i="7" s="1"/>
  <c r="X53" i="7" s="1"/>
  <c r="N58" i="7"/>
  <c r="Z58" i="7" s="1"/>
  <c r="Y58" i="7"/>
  <c r="C3" i="1"/>
  <c r="N3" i="1"/>
  <c r="O45" i="7"/>
  <c r="S45" i="7" s="1"/>
  <c r="H45" i="1" s="1"/>
  <c r="D45" i="1" s="1"/>
  <c r="N45" i="1" s="1"/>
  <c r="O95" i="7"/>
  <c r="S95" i="7" s="1"/>
  <c r="H95" i="1" s="1"/>
  <c r="D95" i="1" s="1"/>
  <c r="N95" i="1" s="1"/>
  <c r="O63" i="7"/>
  <c r="S63" i="7" s="1"/>
  <c r="H63" i="1" s="1"/>
  <c r="D63" i="1" s="1"/>
  <c r="N63" i="1" s="1"/>
  <c r="O6" i="7"/>
  <c r="S6" i="7" s="1"/>
  <c r="H6" i="1" s="1"/>
  <c r="O32" i="7"/>
  <c r="S32" i="7" s="1"/>
  <c r="H32" i="1" s="1"/>
  <c r="D32" i="1" s="1"/>
  <c r="N32" i="1" s="1"/>
  <c r="O126" i="7"/>
  <c r="S126" i="7" s="1"/>
  <c r="O13" i="7"/>
  <c r="S13" i="7" s="1"/>
  <c r="H13" i="1" s="1"/>
  <c r="D13" i="1" s="1"/>
  <c r="N13" i="1" s="1"/>
  <c r="L4" i="1"/>
  <c r="K4" i="1"/>
  <c r="N36" i="7"/>
  <c r="Z36" i="7" s="1"/>
  <c r="Y36" i="7"/>
  <c r="N106" i="7"/>
  <c r="Z106" i="7" s="1"/>
  <c r="Y106" i="7"/>
  <c r="N8" i="7"/>
  <c r="Z8" i="7" s="1"/>
  <c r="Y8" i="7"/>
  <c r="N48" i="7"/>
  <c r="Z48" i="7" s="1"/>
  <c r="Y48" i="7"/>
  <c r="N44" i="7"/>
  <c r="Z44" i="7" s="1"/>
  <c r="Y44" i="7"/>
  <c r="N88" i="7"/>
  <c r="Z88" i="7" s="1"/>
  <c r="Y88" i="7"/>
  <c r="N35" i="7"/>
  <c r="Z35" i="7" s="1"/>
  <c r="Y35" i="7"/>
  <c r="N128" i="7"/>
  <c r="Z128" i="7" s="1"/>
  <c r="Y128" i="7"/>
  <c r="N14" i="7"/>
  <c r="Z14" i="7" s="1"/>
  <c r="Y14" i="7"/>
  <c r="N72" i="7"/>
  <c r="Z72" i="7" s="1"/>
  <c r="Y72" i="7"/>
  <c r="N59" i="7"/>
  <c r="Z59" i="7" s="1"/>
  <c r="Y59" i="7"/>
  <c r="N25" i="7"/>
  <c r="Z25" i="7" s="1"/>
  <c r="Y25" i="7"/>
  <c r="N96" i="7"/>
  <c r="Z96" i="7" s="1"/>
  <c r="Y96" i="7"/>
  <c r="O87" i="7"/>
  <c r="S87" i="7" s="1"/>
  <c r="H87" i="1" s="1"/>
  <c r="D87" i="1" s="1"/>
  <c r="N87" i="1" s="1"/>
  <c r="O27" i="7"/>
  <c r="S27" i="7" s="1"/>
  <c r="H27" i="1" s="1"/>
  <c r="D27" i="1" s="1"/>
  <c r="N27" i="1" s="1"/>
  <c r="K2" i="1"/>
  <c r="L2" i="1"/>
  <c r="P116" i="7"/>
  <c r="Q116" i="7" s="1"/>
  <c r="X116" i="7" s="1"/>
  <c r="P18" i="7"/>
  <c r="Q18" i="7" s="1"/>
  <c r="X18" i="7" s="1"/>
  <c r="P77" i="7"/>
  <c r="Q77" i="7" s="1"/>
  <c r="X77" i="7" s="1"/>
  <c r="P57" i="7"/>
  <c r="Q57" i="7" s="1"/>
  <c r="X57" i="7" s="1"/>
  <c r="P74" i="7"/>
  <c r="Q74" i="7" s="1"/>
  <c r="X74" i="7" s="1"/>
  <c r="P66" i="7"/>
  <c r="Q66" i="7" s="1"/>
  <c r="X66" i="7" s="1"/>
  <c r="P33" i="7"/>
  <c r="Q33" i="7" s="1"/>
  <c r="X33" i="7" s="1"/>
  <c r="P64" i="7"/>
  <c r="Q64" i="7" s="1"/>
  <c r="P102" i="7"/>
  <c r="Q102" i="7" s="1"/>
  <c r="X102" i="7" s="1"/>
  <c r="P83" i="7"/>
  <c r="Q83" i="7" s="1"/>
  <c r="X83" i="7" s="1"/>
  <c r="P127" i="7"/>
  <c r="Q127" i="7" s="1"/>
  <c r="X127" i="7" s="1"/>
  <c r="P49" i="7"/>
  <c r="Q49" i="7" s="1"/>
  <c r="X49" i="7" s="1"/>
  <c r="P93" i="7"/>
  <c r="Q93" i="7" s="1"/>
  <c r="X93" i="7" s="1"/>
  <c r="P47" i="7"/>
  <c r="Q47" i="7" s="1"/>
  <c r="X47" i="7" s="1"/>
  <c r="O3" i="7"/>
  <c r="S3" i="7" s="1"/>
  <c r="H3" i="1" s="1"/>
  <c r="O26" i="7"/>
  <c r="S26" i="7" s="1"/>
  <c r="H26" i="1" s="1"/>
  <c r="O81" i="7"/>
  <c r="S81" i="7" s="1"/>
  <c r="H81" i="1" s="1"/>
  <c r="O41" i="7"/>
  <c r="S41" i="7" s="1"/>
  <c r="H41" i="1" s="1"/>
  <c r="M41" i="1" s="1"/>
  <c r="O107" i="7"/>
  <c r="P56" i="7"/>
  <c r="Q56" i="7" s="1"/>
  <c r="X56" i="7" s="1"/>
  <c r="O34" i="7"/>
  <c r="P113" i="7"/>
  <c r="Q113" i="7" s="1"/>
  <c r="X113" i="7" s="1"/>
  <c r="O91" i="7"/>
  <c r="S91" i="7" s="1"/>
  <c r="H91" i="1" s="1"/>
  <c r="D91" i="1" s="1"/>
  <c r="N91" i="1" s="1"/>
  <c r="O80" i="7"/>
  <c r="S80" i="7" s="1"/>
  <c r="H80" i="1" s="1"/>
  <c r="D80" i="1" s="1"/>
  <c r="N80" i="1" s="1"/>
  <c r="P55" i="7"/>
  <c r="Q55" i="7" s="1"/>
  <c r="P76" i="7"/>
  <c r="Q76" i="7" s="1"/>
  <c r="P58" i="7"/>
  <c r="Q58" i="7" s="1"/>
  <c r="X58" i="7" s="1"/>
  <c r="O65" i="7"/>
  <c r="S65" i="7" s="1"/>
  <c r="H65" i="1" s="1"/>
  <c r="M65" i="1" s="1"/>
  <c r="O48" i="7"/>
  <c r="S48" i="7" s="1"/>
  <c r="H48" i="1" s="1"/>
  <c r="D48" i="1" s="1"/>
  <c r="N48" i="1" s="1"/>
  <c r="O88" i="7"/>
  <c r="S88" i="7" s="1"/>
  <c r="H88" i="1" s="1"/>
  <c r="O128" i="7"/>
  <c r="S128" i="7" s="1"/>
  <c r="O72" i="7"/>
  <c r="S72" i="7" s="1"/>
  <c r="H72" i="1" s="1"/>
  <c r="D72" i="1" s="1"/>
  <c r="N72" i="1" s="1"/>
  <c r="P82" i="7"/>
  <c r="Q82" i="7" s="1"/>
  <c r="X82" i="7" s="1"/>
  <c r="P60" i="7"/>
  <c r="Q60" i="7" s="1"/>
  <c r="X60" i="7" s="1"/>
  <c r="O8" i="7"/>
  <c r="S8" i="7" s="1"/>
  <c r="H8" i="1" s="1"/>
  <c r="O35" i="7"/>
  <c r="S35" i="7" s="1"/>
  <c r="H35" i="1" s="1"/>
  <c r="P103" i="7"/>
  <c r="Q103" i="7" s="1"/>
  <c r="X103" i="7" s="1"/>
  <c r="P114" i="7"/>
  <c r="Q114" i="7" s="1"/>
  <c r="X114" i="7" s="1"/>
  <c r="P68" i="7"/>
  <c r="Q68" i="7" s="1"/>
  <c r="X68" i="7" s="1"/>
  <c r="P73" i="7"/>
  <c r="Q73" i="7" s="1"/>
  <c r="X73" i="7" s="1"/>
  <c r="P86" i="7"/>
  <c r="Q86" i="7" s="1"/>
  <c r="X86" i="7" s="1"/>
  <c r="P84" i="7"/>
  <c r="Q84" i="7" s="1"/>
  <c r="P5" i="7"/>
  <c r="Q5" i="7" s="1"/>
  <c r="X5" i="7" s="1"/>
  <c r="P42" i="7"/>
  <c r="Q42" i="7" s="1"/>
  <c r="X42" i="7" s="1"/>
  <c r="P46" i="7"/>
  <c r="Q46" i="7" s="1"/>
  <c r="P79" i="7"/>
  <c r="Q79" i="7" s="1"/>
  <c r="P111" i="7"/>
  <c r="Q111" i="7" s="1"/>
  <c r="O115" i="7"/>
  <c r="S115" i="7" s="1"/>
  <c r="H115" i="1" s="1"/>
  <c r="D115" i="1" s="1"/>
  <c r="N115" i="1" s="1"/>
  <c r="O43" i="7"/>
  <c r="S43" i="7" s="1"/>
  <c r="H43" i="1" s="1"/>
  <c r="D43" i="1" s="1"/>
  <c r="N43" i="1" s="1"/>
  <c r="O16" i="7"/>
  <c r="S16" i="7" s="1"/>
  <c r="H16" i="1" s="1"/>
  <c r="D16" i="1" s="1"/>
  <c r="N16" i="1" s="1"/>
  <c r="O40" i="7"/>
  <c r="S40" i="7" s="1"/>
  <c r="H40" i="1" s="1"/>
  <c r="D40" i="1" s="1"/>
  <c r="N40" i="1" s="1"/>
  <c r="P59" i="7"/>
  <c r="Q59" i="7" s="1"/>
  <c r="X59" i="7" s="1"/>
  <c r="O123" i="7"/>
  <c r="S123" i="7" s="1"/>
  <c r="H123" i="1" s="1"/>
  <c r="P123" i="7"/>
  <c r="Q123" i="7" s="1"/>
  <c r="X123" i="7" s="1"/>
  <c r="O2" i="7"/>
  <c r="S2" i="7" s="1"/>
  <c r="H2" i="1" s="1"/>
  <c r="R117" i="7"/>
  <c r="R101" i="7"/>
  <c r="R66" i="7"/>
  <c r="R121" i="7"/>
  <c r="R11" i="7"/>
  <c r="R126" i="7"/>
  <c r="R94" i="7"/>
  <c r="R32" i="7"/>
  <c r="R30" i="7"/>
  <c r="R125" i="7"/>
  <c r="R39" i="7"/>
  <c r="R85" i="7"/>
  <c r="R75" i="7"/>
  <c r="R122" i="7"/>
  <c r="R119" i="7"/>
  <c r="R57" i="7"/>
  <c r="R27" i="7"/>
  <c r="R31" i="7"/>
  <c r="R98" i="7"/>
  <c r="R13" i="7"/>
  <c r="R63" i="7"/>
  <c r="R78" i="7"/>
  <c r="R6" i="7"/>
  <c r="R69" i="7"/>
  <c r="R4" i="7"/>
  <c r="X4" i="7"/>
  <c r="R67" i="7"/>
  <c r="R92" i="7"/>
  <c r="R10" i="7"/>
  <c r="R53" i="7"/>
  <c r="R116" i="7"/>
  <c r="R38" i="7"/>
  <c r="R102" i="7"/>
  <c r="R110" i="7"/>
  <c r="R99" i="7"/>
  <c r="R20" i="7"/>
  <c r="R29" i="7"/>
  <c r="R51" i="7"/>
  <c r="R62" i="7"/>
  <c r="R28" i="7"/>
  <c r="R61" i="7"/>
  <c r="R108" i="7"/>
  <c r="R21" i="7"/>
  <c r="R89" i="7"/>
  <c r="R45" i="7"/>
  <c r="R90" i="7"/>
  <c r="R49" i="7"/>
  <c r="R52" i="7"/>
  <c r="R105" i="7"/>
  <c r="R7" i="7"/>
  <c r="R109" i="7"/>
  <c r="R12" i="7"/>
  <c r="R15" i="7"/>
  <c r="R50" i="7"/>
  <c r="R87" i="7"/>
  <c r="R23" i="7"/>
  <c r="R17" i="7"/>
  <c r="R22" i="7"/>
  <c r="R95" i="7"/>
  <c r="R112" i="7"/>
  <c r="R2" i="7"/>
  <c r="X2" i="7"/>
  <c r="M102" i="1"/>
  <c r="D102" i="1"/>
  <c r="N102" i="1" s="1"/>
  <c r="M110" i="1"/>
  <c r="D110" i="1"/>
  <c r="N110" i="1" s="1"/>
  <c r="M6" i="1"/>
  <c r="D6" i="1"/>
  <c r="N6" i="1" s="1"/>
  <c r="M94" i="1"/>
  <c r="D94" i="1"/>
  <c r="N94" i="1" s="1"/>
  <c r="M112" i="1"/>
  <c r="O133" i="7"/>
  <c r="S133" i="7" s="1"/>
  <c r="O136" i="7"/>
  <c r="S136" i="7" s="1"/>
  <c r="O9" i="7"/>
  <c r="S9" i="7" s="1"/>
  <c r="H9" i="1" s="1"/>
  <c r="O86" i="7"/>
  <c r="S86" i="7" s="1"/>
  <c r="H86" i="1" s="1"/>
  <c r="O37" i="7"/>
  <c r="S37" i="7" s="1"/>
  <c r="H37" i="1" s="1"/>
  <c r="P65" i="7"/>
  <c r="Q65" i="7" s="1"/>
  <c r="X65" i="7" s="1"/>
  <c r="O113" i="7"/>
  <c r="S113" i="7" s="1"/>
  <c r="H113" i="1" s="1"/>
  <c r="D99" i="1"/>
  <c r="N99" i="1" s="1"/>
  <c r="D60" i="1"/>
  <c r="N60" i="1" s="1"/>
  <c r="D69" i="1"/>
  <c r="N69" i="1" s="1"/>
  <c r="P136" i="7"/>
  <c r="Q136" i="7" s="1"/>
  <c r="R136" i="7" s="1"/>
  <c r="D52" i="1"/>
  <c r="N52" i="1" s="1"/>
  <c r="P133" i="7"/>
  <c r="Q133" i="7" s="1"/>
  <c r="R133" i="7" s="1"/>
  <c r="P26" i="7"/>
  <c r="Q26" i="7" s="1"/>
  <c r="X26" i="7" s="1"/>
  <c r="P41" i="7"/>
  <c r="Q41" i="7" s="1"/>
  <c r="X41" i="7" s="1"/>
  <c r="M13" i="1"/>
  <c r="M21" i="1"/>
  <c r="M49" i="1"/>
  <c r="M23" i="1"/>
  <c r="M53" i="1"/>
  <c r="M119" i="1"/>
  <c r="M61" i="1"/>
  <c r="M92" i="1"/>
  <c r="M42" i="1"/>
  <c r="M66" i="1"/>
  <c r="M17" i="1"/>
  <c r="M121" i="1"/>
  <c r="M105" i="1"/>
  <c r="M62" i="1"/>
  <c r="M74" i="1"/>
  <c r="M78" i="1"/>
  <c r="M114" i="1"/>
  <c r="M109" i="1"/>
  <c r="M30" i="1"/>
  <c r="M122" i="1"/>
  <c r="M18" i="1"/>
  <c r="M64" i="1"/>
  <c r="M12" i="1"/>
  <c r="M73" i="1"/>
  <c r="M69" i="1"/>
  <c r="M111" i="1"/>
  <c r="M15" i="1"/>
  <c r="M7" i="1"/>
  <c r="M31" i="1"/>
  <c r="M63" i="1"/>
  <c r="M28" i="1"/>
  <c r="M108" i="1"/>
  <c r="M84" i="1"/>
  <c r="M22" i="1"/>
  <c r="M20" i="1"/>
  <c r="M52" i="1"/>
  <c r="M117" i="1"/>
  <c r="M79" i="1"/>
  <c r="M10" i="1"/>
  <c r="M39" i="1"/>
  <c r="M93" i="1"/>
  <c r="M85" i="1"/>
  <c r="M11" i="1"/>
  <c r="M89" i="1"/>
  <c r="M68" i="1"/>
  <c r="M32" i="1"/>
  <c r="M56" i="1"/>
  <c r="M51" i="1"/>
  <c r="M87" i="1"/>
  <c r="M101" i="1"/>
  <c r="M33" i="1"/>
  <c r="M60" i="1"/>
  <c r="M77" i="1"/>
  <c r="M90" i="1"/>
  <c r="M27" i="1"/>
  <c r="M116" i="1"/>
  <c r="M67" i="1"/>
  <c r="M46" i="1"/>
  <c r="M76" i="1"/>
  <c r="M50" i="1"/>
  <c r="M57" i="1"/>
  <c r="M75" i="1"/>
  <c r="M29" i="1"/>
  <c r="M98" i="1"/>
  <c r="M38" i="1"/>
  <c r="M125" i="1"/>
  <c r="P8" i="7"/>
  <c r="Q8" i="7" s="1"/>
  <c r="X8" i="7" s="1"/>
  <c r="S34" i="7"/>
  <c r="H34" i="1" s="1"/>
  <c r="D34" i="1" s="1"/>
  <c r="N34" i="1" s="1"/>
  <c r="L104" i="1"/>
  <c r="K120" i="1"/>
  <c r="L120" i="1"/>
  <c r="K104" i="1"/>
  <c r="P81" i="7"/>
  <c r="Q81" i="7" s="1"/>
  <c r="X81" i="7" s="1"/>
  <c r="C17" i="1"/>
  <c r="C14" i="10" s="1"/>
  <c r="C12" i="1"/>
  <c r="C9" i="10" s="1"/>
  <c r="C108" i="1"/>
  <c r="C105" i="10" s="1"/>
  <c r="C57" i="1"/>
  <c r="C54" i="10" s="1"/>
  <c r="C68" i="1"/>
  <c r="C65" i="10" s="1"/>
  <c r="C22" i="1"/>
  <c r="C19" i="10" s="1"/>
  <c r="C90" i="1"/>
  <c r="C87" i="10" s="1"/>
  <c r="C28" i="1"/>
  <c r="C25" i="10" s="1"/>
  <c r="C27" i="1"/>
  <c r="C24" i="10" s="1"/>
  <c r="C13" i="1"/>
  <c r="C10" i="10" s="1"/>
  <c r="C78" i="1"/>
  <c r="C75" i="10" s="1"/>
  <c r="C51" i="1"/>
  <c r="C48" i="10" s="1"/>
  <c r="C63" i="1"/>
  <c r="C60" i="10" s="1"/>
  <c r="C29" i="1"/>
  <c r="C26" i="10" s="1"/>
  <c r="C67" i="1"/>
  <c r="C64" i="10" s="1"/>
  <c r="C114" i="1"/>
  <c r="C111" i="10" s="1"/>
  <c r="C74" i="1"/>
  <c r="C71" i="10" s="1"/>
  <c r="C21" i="1"/>
  <c r="C18" i="10" s="1"/>
  <c r="C7" i="1"/>
  <c r="C4" i="10" s="1"/>
  <c r="C10" i="1"/>
  <c r="C7" i="10" s="1"/>
  <c r="C75" i="1"/>
  <c r="C72" i="10" s="1"/>
  <c r="C32" i="1"/>
  <c r="C29" i="10" s="1"/>
  <c r="C98" i="1"/>
  <c r="C95" i="10" s="1"/>
  <c r="C64" i="1"/>
  <c r="C61" i="10" s="1"/>
  <c r="C23" i="1"/>
  <c r="C20" i="10" s="1"/>
  <c r="C18" i="1"/>
  <c r="C15" i="10" s="1"/>
  <c r="C42" i="1"/>
  <c r="C39" i="10" s="1"/>
  <c r="C105" i="1"/>
  <c r="C102" i="10" s="1"/>
  <c r="C31" i="1"/>
  <c r="C28" i="10" s="1"/>
  <c r="C39" i="1"/>
  <c r="C36" i="10" s="1"/>
  <c r="C33" i="1"/>
  <c r="C30" i="10" s="1"/>
  <c r="C93" i="1"/>
  <c r="C90" i="10" s="1"/>
  <c r="C20" i="1"/>
  <c r="C17" i="10" s="1"/>
  <c r="C61" i="1"/>
  <c r="C58" i="10" s="1"/>
  <c r="C101" i="1"/>
  <c r="C98" i="10" s="1"/>
  <c r="C76" i="1"/>
  <c r="C73" i="10" s="1"/>
  <c r="C111" i="1"/>
  <c r="C108" i="10" s="1"/>
  <c r="C30" i="1"/>
  <c r="C27" i="10" s="1"/>
  <c r="C122" i="1"/>
  <c r="C119" i="10" s="1"/>
  <c r="C84" i="1"/>
  <c r="C81" i="10" s="1"/>
  <c r="C15" i="1"/>
  <c r="C12" i="10" s="1"/>
  <c r="C119" i="1"/>
  <c r="C116" i="10" s="1"/>
  <c r="C46" i="1"/>
  <c r="C43" i="10" s="1"/>
  <c r="C50" i="1"/>
  <c r="C47" i="10" s="1"/>
  <c r="C121" i="1"/>
  <c r="C118" i="10" s="1"/>
  <c r="C49" i="1"/>
  <c r="C46" i="10" s="1"/>
  <c r="C56" i="1"/>
  <c r="C53" i="10" s="1"/>
  <c r="C79" i="1"/>
  <c r="C76" i="10" s="1"/>
  <c r="C109" i="1"/>
  <c r="C106" i="10" s="1"/>
  <c r="C117" i="1"/>
  <c r="C114" i="10" s="1"/>
  <c r="C125" i="1"/>
  <c r="C122" i="10" s="1"/>
  <c r="C77" i="1"/>
  <c r="C74" i="10" s="1"/>
  <c r="C89" i="1"/>
  <c r="C86" i="10" s="1"/>
  <c r="C11" i="1"/>
  <c r="C8" i="10" s="1"/>
  <c r="C85" i="1"/>
  <c r="C82" i="10" s="1"/>
  <c r="C66" i="1"/>
  <c r="C63" i="10" s="1"/>
  <c r="C62" i="1"/>
  <c r="C59" i="10" s="1"/>
  <c r="C55" i="1"/>
  <c r="C52" i="10" s="1"/>
  <c r="C53" i="1"/>
  <c r="C50" i="10" s="1"/>
  <c r="C73" i="1"/>
  <c r="C70" i="10" s="1"/>
  <c r="C116" i="1"/>
  <c r="C113" i="10" s="1"/>
  <c r="C38" i="1"/>
  <c r="C35" i="10" s="1"/>
  <c r="P9" i="7"/>
  <c r="Q9" i="7" s="1"/>
  <c r="X9" i="7" s="1"/>
  <c r="P37" i="7"/>
  <c r="Q37" i="7" s="1"/>
  <c r="X37" i="7" s="1"/>
  <c r="P100" i="7"/>
  <c r="Q100" i="7" s="1"/>
  <c r="X100" i="7" s="1"/>
  <c r="P88" i="7"/>
  <c r="Q88" i="7" s="1"/>
  <c r="X88" i="7" s="1"/>
  <c r="P107" i="7"/>
  <c r="Q107" i="7" s="1"/>
  <c r="X107" i="7" s="1"/>
  <c r="S107" i="7"/>
  <c r="H107" i="1" s="1"/>
  <c r="D107" i="1" s="1"/>
  <c r="N107" i="1" s="1"/>
  <c r="R111" i="7" l="1"/>
  <c r="X111" i="7"/>
  <c r="R55" i="7"/>
  <c r="X55" i="7"/>
  <c r="P71" i="7"/>
  <c r="Q71" i="7" s="1"/>
  <c r="X71" i="7" s="1"/>
  <c r="C47" i="1"/>
  <c r="C44" i="10" s="1"/>
  <c r="M95" i="1"/>
  <c r="M45" i="1"/>
  <c r="O100" i="7"/>
  <c r="S100" i="7" s="1"/>
  <c r="H100" i="1" s="1"/>
  <c r="R93" i="7"/>
  <c r="R83" i="7"/>
  <c r="O25" i="7"/>
  <c r="S25" i="7" s="1"/>
  <c r="H25" i="1" s="1"/>
  <c r="R79" i="7"/>
  <c r="X79" i="7"/>
  <c r="O14" i="7"/>
  <c r="S14" i="7" s="1"/>
  <c r="H14" i="1" s="1"/>
  <c r="D14" i="1" s="1"/>
  <c r="O24" i="7"/>
  <c r="S24" i="7" s="1"/>
  <c r="H24" i="1" s="1"/>
  <c r="D24" i="1" s="1"/>
  <c r="N24" i="1" s="1"/>
  <c r="P97" i="7"/>
  <c r="Q97" i="7" s="1"/>
  <c r="X97" i="7" s="1"/>
  <c r="C92" i="1"/>
  <c r="C89" i="10" s="1"/>
  <c r="P44" i="7"/>
  <c r="Q44" i="7" s="1"/>
  <c r="X44" i="7" s="1"/>
  <c r="C83" i="1"/>
  <c r="C80" i="10" s="1"/>
  <c r="C87" i="1"/>
  <c r="C84" i="10" s="1"/>
  <c r="M103" i="1"/>
  <c r="M55" i="1"/>
  <c r="M47" i="1"/>
  <c r="O44" i="7"/>
  <c r="S44" i="7" s="1"/>
  <c r="H44" i="1" s="1"/>
  <c r="O71" i="7"/>
  <c r="S71" i="7" s="1"/>
  <c r="H71" i="1" s="1"/>
  <c r="R18" i="7"/>
  <c r="R84" i="7"/>
  <c r="X84" i="7"/>
  <c r="P19" i="7"/>
  <c r="Q19" i="7" s="1"/>
  <c r="X19" i="7" s="1"/>
  <c r="O36" i="7"/>
  <c r="S36" i="7" s="1"/>
  <c r="H36" i="1" s="1"/>
  <c r="R64" i="7"/>
  <c r="X64" i="7"/>
  <c r="K3" i="1"/>
  <c r="L3" i="1"/>
  <c r="R46" i="7"/>
  <c r="X46" i="7"/>
  <c r="R127" i="7"/>
  <c r="P48" i="7"/>
  <c r="Q48" i="7" s="1"/>
  <c r="X48" i="7" s="1"/>
  <c r="C45" i="1"/>
  <c r="C42" i="10" s="1"/>
  <c r="P36" i="7"/>
  <c r="Q36" i="7" s="1"/>
  <c r="X36" i="7" s="1"/>
  <c r="R103" i="7"/>
  <c r="O124" i="7"/>
  <c r="S124" i="7" s="1"/>
  <c r="H124" i="1" s="1"/>
  <c r="D124" i="1" s="1"/>
  <c r="N124" i="1" s="1"/>
  <c r="C95" i="1"/>
  <c r="C92" i="10" s="1"/>
  <c r="P54" i="7"/>
  <c r="Q54" i="7" s="1"/>
  <c r="X54" i="7" s="1"/>
  <c r="P72" i="7"/>
  <c r="Q72" i="7" s="1"/>
  <c r="X72" i="7" s="1"/>
  <c r="C103" i="1"/>
  <c r="C100" i="10" s="1"/>
  <c r="M83" i="1"/>
  <c r="R77" i="7"/>
  <c r="R74" i="7"/>
  <c r="R76" i="7"/>
  <c r="X76" i="7"/>
  <c r="R47" i="7"/>
  <c r="R33" i="7"/>
  <c r="D65" i="1"/>
  <c r="N65" i="1" s="1"/>
  <c r="R56" i="7"/>
  <c r="O59" i="7"/>
  <c r="S59" i="7" s="1"/>
  <c r="H59" i="1" s="1"/>
  <c r="D59" i="1" s="1"/>
  <c r="C102" i="1"/>
  <c r="C99" i="10" s="1"/>
  <c r="O58" i="7"/>
  <c r="S58" i="7" s="1"/>
  <c r="H58" i="1" s="1"/>
  <c r="M58" i="1" s="1"/>
  <c r="P91" i="7"/>
  <c r="Q91" i="7" s="1"/>
  <c r="O5" i="7"/>
  <c r="S5" i="7" s="1"/>
  <c r="H5" i="1" s="1"/>
  <c r="M5" i="1" s="1"/>
  <c r="P3" i="7"/>
  <c r="Q3" i="7" s="1"/>
  <c r="X3" i="7" s="1"/>
  <c r="R60" i="7"/>
  <c r="R68" i="7"/>
  <c r="P128" i="7"/>
  <c r="Q128" i="7" s="1"/>
  <c r="O19" i="7"/>
  <c r="S19" i="7" s="1"/>
  <c r="H19" i="1" s="1"/>
  <c r="M19" i="1" s="1"/>
  <c r="R114" i="7"/>
  <c r="R73" i="7"/>
  <c r="P80" i="7"/>
  <c r="Q80" i="7" s="1"/>
  <c r="P16" i="7"/>
  <c r="Q16" i="7" s="1"/>
  <c r="P34" i="7"/>
  <c r="Q34" i="7" s="1"/>
  <c r="X34" i="7" s="1"/>
  <c r="P14" i="7"/>
  <c r="Q14" i="7" s="1"/>
  <c r="P35" i="7"/>
  <c r="Q35" i="7" s="1"/>
  <c r="O82" i="7"/>
  <c r="S82" i="7" s="1"/>
  <c r="H82" i="1" s="1"/>
  <c r="D82" i="1" s="1"/>
  <c r="N82" i="1" s="1"/>
  <c r="P115" i="7"/>
  <c r="Q115" i="7" s="1"/>
  <c r="P24" i="7"/>
  <c r="Q24" i="7" s="1"/>
  <c r="X24" i="7" s="1"/>
  <c r="O97" i="7"/>
  <c r="S97" i="7" s="1"/>
  <c r="H97" i="1" s="1"/>
  <c r="M97" i="1" s="1"/>
  <c r="O54" i="7"/>
  <c r="S54" i="7" s="1"/>
  <c r="H54" i="1" s="1"/>
  <c r="D54" i="1" s="1"/>
  <c r="C54" i="1" s="1"/>
  <c r="C51" i="10" s="1"/>
  <c r="O106" i="7"/>
  <c r="S106" i="7" s="1"/>
  <c r="H106" i="1" s="1"/>
  <c r="P106" i="7"/>
  <c r="Q106" i="7" s="1"/>
  <c r="X106" i="7" s="1"/>
  <c r="P40" i="7"/>
  <c r="Q40" i="7" s="1"/>
  <c r="P25" i="7"/>
  <c r="Q25" i="7" s="1"/>
  <c r="R42" i="7"/>
  <c r="R123" i="7"/>
  <c r="O118" i="7"/>
  <c r="S118" i="7" s="1"/>
  <c r="H118" i="1" s="1"/>
  <c r="P118" i="7"/>
  <c r="Q118" i="7" s="1"/>
  <c r="X118" i="7" s="1"/>
  <c r="M123" i="1"/>
  <c r="D123" i="1"/>
  <c r="P43" i="7"/>
  <c r="Q43" i="7" s="1"/>
  <c r="P124" i="7"/>
  <c r="Q124" i="7" s="1"/>
  <c r="O70" i="7"/>
  <c r="S70" i="7" s="1"/>
  <c r="H70" i="1" s="1"/>
  <c r="P70" i="7"/>
  <c r="Q70" i="7" s="1"/>
  <c r="X70" i="7" s="1"/>
  <c r="O96" i="7"/>
  <c r="S96" i="7" s="1"/>
  <c r="H96" i="1" s="1"/>
  <c r="P96" i="7"/>
  <c r="Q96" i="7" s="1"/>
  <c r="X96" i="7" s="1"/>
  <c r="R86" i="7"/>
  <c r="R58" i="7"/>
  <c r="R5" i="7"/>
  <c r="R88" i="7"/>
  <c r="R8" i="7"/>
  <c r="R9" i="7"/>
  <c r="R81" i="7"/>
  <c r="R44" i="7"/>
  <c r="R41" i="7"/>
  <c r="R36" i="7"/>
  <c r="R59" i="7"/>
  <c r="R100" i="7"/>
  <c r="R107" i="7"/>
  <c r="R97" i="7"/>
  <c r="R72" i="7"/>
  <c r="R37" i="7"/>
  <c r="R82" i="7"/>
  <c r="R26" i="7"/>
  <c r="R65" i="7"/>
  <c r="C110" i="1"/>
  <c r="C107" i="10" s="1"/>
  <c r="C112" i="1"/>
  <c r="C109" i="10" s="1"/>
  <c r="R113" i="7"/>
  <c r="M35" i="1"/>
  <c r="D35" i="1"/>
  <c r="N35" i="1" s="1"/>
  <c r="M8" i="1"/>
  <c r="D8" i="1"/>
  <c r="N8" i="1" s="1"/>
  <c r="M113" i="1"/>
  <c r="D113" i="1"/>
  <c r="N113" i="1" s="1"/>
  <c r="C6" i="1"/>
  <c r="L6" i="1" s="1"/>
  <c r="M71" i="1"/>
  <c r="D71" i="1"/>
  <c r="N71" i="1" s="1"/>
  <c r="M44" i="1"/>
  <c r="D44" i="1"/>
  <c r="N44" i="1" s="1"/>
  <c r="M100" i="1"/>
  <c r="D100" i="1"/>
  <c r="N100" i="1" s="1"/>
  <c r="D26" i="1"/>
  <c r="N26" i="1" s="1"/>
  <c r="M26" i="1"/>
  <c r="D88" i="1"/>
  <c r="N88" i="1" s="1"/>
  <c r="M88" i="1"/>
  <c r="D25" i="1"/>
  <c r="N25" i="1" s="1"/>
  <c r="M25" i="1"/>
  <c r="D9" i="1"/>
  <c r="N9" i="1" s="1"/>
  <c r="M9" i="1"/>
  <c r="M37" i="1"/>
  <c r="D37" i="1"/>
  <c r="N37" i="1" s="1"/>
  <c r="D81" i="1"/>
  <c r="N81" i="1" s="1"/>
  <c r="M81" i="1"/>
  <c r="M86" i="1"/>
  <c r="D86" i="1"/>
  <c r="N86" i="1" s="1"/>
  <c r="C94" i="1"/>
  <c r="C91" i="10" s="1"/>
  <c r="D41" i="1"/>
  <c r="D19" i="1"/>
  <c r="N19" i="1" s="1"/>
  <c r="C69" i="1"/>
  <c r="C66" i="10" s="1"/>
  <c r="C60" i="1"/>
  <c r="C57" i="10" s="1"/>
  <c r="C52" i="1"/>
  <c r="C49" i="10" s="1"/>
  <c r="C99" i="1"/>
  <c r="C96" i="10" s="1"/>
  <c r="C34" i="1"/>
  <c r="C31" i="10" s="1"/>
  <c r="C124" i="1"/>
  <c r="C121" i="10" s="1"/>
  <c r="M34" i="1"/>
  <c r="M48" i="1"/>
  <c r="M107" i="1"/>
  <c r="M91" i="1"/>
  <c r="M80" i="1"/>
  <c r="M16" i="1"/>
  <c r="M40" i="1"/>
  <c r="M43" i="1"/>
  <c r="M124" i="1"/>
  <c r="M72" i="1"/>
  <c r="M115" i="1"/>
  <c r="L76" i="1"/>
  <c r="L68" i="1"/>
  <c r="K29" i="1"/>
  <c r="K21" i="1"/>
  <c r="L108" i="1"/>
  <c r="K22" i="1"/>
  <c r="L66" i="1"/>
  <c r="L125" i="1"/>
  <c r="K39" i="1"/>
  <c r="L79" i="1"/>
  <c r="L64" i="1"/>
  <c r="L53" i="1"/>
  <c r="K98" i="1"/>
  <c r="K78" i="1"/>
  <c r="L17" i="1"/>
  <c r="K17" i="1"/>
  <c r="L90" i="1"/>
  <c r="L21" i="1"/>
  <c r="K90" i="1"/>
  <c r="K66" i="1"/>
  <c r="K7" i="1"/>
  <c r="K61" i="1"/>
  <c r="K108" i="1"/>
  <c r="L42" i="1"/>
  <c r="L29" i="1"/>
  <c r="K31" i="1"/>
  <c r="K55" i="1"/>
  <c r="K57" i="1"/>
  <c r="K75" i="1"/>
  <c r="L31" i="1"/>
  <c r="L55" i="1"/>
  <c r="K46" i="1"/>
  <c r="L33" i="1"/>
  <c r="L22" i="1"/>
  <c r="K56" i="1"/>
  <c r="L30" i="1"/>
  <c r="L75" i="1"/>
  <c r="K77" i="1"/>
  <c r="L51" i="1"/>
  <c r="K33" i="1"/>
  <c r="L56" i="1"/>
  <c r="L78" i="1"/>
  <c r="K53" i="1"/>
  <c r="L89" i="1"/>
  <c r="L121" i="1"/>
  <c r="K83" i="1"/>
  <c r="L61" i="1"/>
  <c r="L28" i="1"/>
  <c r="K121" i="1"/>
  <c r="L83" i="1"/>
  <c r="L46" i="1"/>
  <c r="K30" i="1"/>
  <c r="K18" i="1"/>
  <c r="K42" i="1"/>
  <c r="K111" i="1"/>
  <c r="L57" i="1"/>
  <c r="K76" i="1"/>
  <c r="L98" i="1"/>
  <c r="L62" i="1"/>
  <c r="L84" i="1"/>
  <c r="L95" i="1"/>
  <c r="K92" i="1"/>
  <c r="K84" i="1"/>
  <c r="K62" i="1"/>
  <c r="K117" i="1"/>
  <c r="K64" i="1"/>
  <c r="L92" i="1"/>
  <c r="K95" i="1"/>
  <c r="L117" i="1"/>
  <c r="K23" i="1"/>
  <c r="L87" i="1"/>
  <c r="L10" i="1"/>
  <c r="K12" i="1"/>
  <c r="L23" i="1"/>
  <c r="K67" i="1"/>
  <c r="L7" i="1"/>
  <c r="L12" i="1"/>
  <c r="K51" i="1"/>
  <c r="K28" i="1"/>
  <c r="L67" i="1"/>
  <c r="L77" i="1"/>
  <c r="K38" i="1"/>
  <c r="K79" i="1"/>
  <c r="C80" i="1"/>
  <c r="C77" i="10" s="1"/>
  <c r="C40" i="1"/>
  <c r="C37" i="10" s="1"/>
  <c r="C16" i="1"/>
  <c r="C13" i="10" s="1"/>
  <c r="L111" i="1"/>
  <c r="K116" i="1"/>
  <c r="K89" i="1"/>
  <c r="K85" i="1"/>
  <c r="K10" i="1"/>
  <c r="K15" i="1"/>
  <c r="L122" i="1"/>
  <c r="K109" i="1"/>
  <c r="L119" i="1"/>
  <c r="K73" i="1"/>
  <c r="L11" i="1"/>
  <c r="L39" i="1"/>
  <c r="C35" i="1"/>
  <c r="C32" i="10" s="1"/>
  <c r="C48" i="1"/>
  <c r="C45" i="10" s="1"/>
  <c r="K20" i="1"/>
  <c r="K93" i="1"/>
  <c r="K101" i="1"/>
  <c r="L15" i="1"/>
  <c r="K122" i="1"/>
  <c r="L109" i="1"/>
  <c r="K32" i="1"/>
  <c r="K63" i="1"/>
  <c r="K11" i="1"/>
  <c r="C91" i="1"/>
  <c r="C88" i="10" s="1"/>
  <c r="K102" i="1"/>
  <c r="L116" i="1"/>
  <c r="L73" i="1"/>
  <c r="C72" i="1"/>
  <c r="C69" i="10" s="1"/>
  <c r="K13" i="1"/>
  <c r="L50" i="1"/>
  <c r="L85" i="1"/>
  <c r="C115" i="1"/>
  <c r="C112" i="10" s="1"/>
  <c r="L13" i="1"/>
  <c r="K50" i="1"/>
  <c r="L20" i="1"/>
  <c r="L105" i="1"/>
  <c r="L93" i="1"/>
  <c r="K68" i="1"/>
  <c r="L74" i="1"/>
  <c r="L101" i="1"/>
  <c r="L38" i="1"/>
  <c r="L49" i="1"/>
  <c r="K27" i="1"/>
  <c r="L114" i="1"/>
  <c r="L32" i="1"/>
  <c r="L63" i="1"/>
  <c r="C43" i="1"/>
  <c r="C40" i="10" s="1"/>
  <c r="C107" i="1"/>
  <c r="C104" i="10" s="1"/>
  <c r="K119" i="1"/>
  <c r="K125" i="1"/>
  <c r="K105" i="1"/>
  <c r="L18" i="1"/>
  <c r="K74" i="1"/>
  <c r="K49" i="1"/>
  <c r="L27" i="1"/>
  <c r="K114" i="1"/>
  <c r="R16" i="7" l="1"/>
  <c r="X16" i="7"/>
  <c r="K87" i="1"/>
  <c r="C24" i="1"/>
  <c r="C21" i="10" s="1"/>
  <c r="M14" i="1"/>
  <c r="R91" i="7"/>
  <c r="X91" i="7"/>
  <c r="M24" i="1"/>
  <c r="R115" i="7"/>
  <c r="X115" i="7"/>
  <c r="K103" i="1"/>
  <c r="L103" i="1"/>
  <c r="K45" i="1"/>
  <c r="L47" i="1"/>
  <c r="R48" i="7"/>
  <c r="R71" i="7"/>
  <c r="R124" i="7"/>
  <c r="X124" i="7"/>
  <c r="R25" i="7"/>
  <c r="X25" i="7"/>
  <c r="R14" i="7"/>
  <c r="X14" i="7"/>
  <c r="M36" i="1"/>
  <c r="D36" i="1"/>
  <c r="R19" i="7"/>
  <c r="R80" i="7"/>
  <c r="X80" i="7"/>
  <c r="K47" i="1"/>
  <c r="L45" i="1"/>
  <c r="C65" i="1"/>
  <c r="C62" i="10" s="1"/>
  <c r="R54" i="7"/>
  <c r="R43" i="7"/>
  <c r="X43" i="7"/>
  <c r="R40" i="7"/>
  <c r="X40" i="7"/>
  <c r="R35" i="7"/>
  <c r="X35" i="7"/>
  <c r="R128" i="7"/>
  <c r="X128" i="7"/>
  <c r="R24" i="7"/>
  <c r="N59" i="1"/>
  <c r="C59" i="1"/>
  <c r="C56" i="10" s="1"/>
  <c r="D58" i="1"/>
  <c r="N58" i="1" s="1"/>
  <c r="L102" i="1"/>
  <c r="R34" i="7"/>
  <c r="M59" i="1"/>
  <c r="C37" i="1"/>
  <c r="K37" i="1" s="1"/>
  <c r="R3" i="7"/>
  <c r="N54" i="1"/>
  <c r="D5" i="1"/>
  <c r="N5" i="1" s="1"/>
  <c r="M82" i="1"/>
  <c r="M54" i="1"/>
  <c r="L110" i="1"/>
  <c r="C71" i="1"/>
  <c r="C68" i="10" s="1"/>
  <c r="M106" i="1"/>
  <c r="D106" i="1"/>
  <c r="D70" i="1"/>
  <c r="M70" i="1"/>
  <c r="D118" i="1"/>
  <c r="M118" i="1"/>
  <c r="D96" i="1"/>
  <c r="M96" i="1"/>
  <c r="R70" i="7"/>
  <c r="D97" i="1"/>
  <c r="N97" i="1" s="1"/>
  <c r="R118" i="7"/>
  <c r="N123" i="1"/>
  <c r="C123" i="1"/>
  <c r="R106" i="7"/>
  <c r="R96" i="7"/>
  <c r="K110" i="1"/>
  <c r="L112" i="1"/>
  <c r="K65" i="1"/>
  <c r="K112" i="1"/>
  <c r="C82" i="1"/>
  <c r="C79" i="10" s="1"/>
  <c r="C19" i="1"/>
  <c r="C16" i="10" s="1"/>
  <c r="C26" i="1"/>
  <c r="C23" i="10" s="1"/>
  <c r="C8" i="1"/>
  <c r="C5" i="10" s="1"/>
  <c r="C44" i="1"/>
  <c r="C41" i="10" s="1"/>
  <c r="C88" i="1"/>
  <c r="C85" i="10" s="1"/>
  <c r="K69" i="1"/>
  <c r="C86" i="1"/>
  <c r="K86" i="1" s="1"/>
  <c r="C3" i="10"/>
  <c r="K6" i="1"/>
  <c r="C100" i="1"/>
  <c r="L100" i="1" s="1"/>
  <c r="C9" i="1"/>
  <c r="C6" i="10" s="1"/>
  <c r="K24" i="1"/>
  <c r="K99" i="1"/>
  <c r="C113" i="1"/>
  <c r="C81" i="1"/>
  <c r="K81" i="1" s="1"/>
  <c r="N14" i="1"/>
  <c r="C14" i="1"/>
  <c r="C25" i="1"/>
  <c r="K25" i="1" s="1"/>
  <c r="K94" i="1"/>
  <c r="N41" i="1"/>
  <c r="C41" i="1"/>
  <c r="L94" i="1"/>
  <c r="L52" i="1"/>
  <c r="L60" i="1"/>
  <c r="K52" i="1"/>
  <c r="L59" i="1"/>
  <c r="L54" i="1"/>
  <c r="K54" i="1"/>
  <c r="L34" i="1"/>
  <c r="K34" i="1"/>
  <c r="L99" i="1"/>
  <c r="K124" i="1"/>
  <c r="L124" i="1"/>
  <c r="L69" i="1"/>
  <c r="K60" i="1"/>
  <c r="K35" i="1"/>
  <c r="L35" i="1"/>
  <c r="K80" i="1"/>
  <c r="L115" i="1"/>
  <c r="L107" i="1"/>
  <c r="K72" i="1"/>
  <c r="K115" i="1"/>
  <c r="K91" i="1"/>
  <c r="L16" i="1"/>
  <c r="K48" i="1"/>
  <c r="K43" i="1"/>
  <c r="K16" i="1"/>
  <c r="L72" i="1"/>
  <c r="L48" i="1"/>
  <c r="L91" i="1"/>
  <c r="L43" i="1"/>
  <c r="L80" i="1"/>
  <c r="K107" i="1"/>
  <c r="K40" i="1"/>
  <c r="L40" i="1"/>
  <c r="N36" i="1" l="1"/>
  <c r="C36" i="1"/>
  <c r="C34" i="10"/>
  <c r="L37" i="1"/>
  <c r="L65" i="1"/>
  <c r="K59" i="1"/>
  <c r="L24" i="1"/>
  <c r="C58" i="1"/>
  <c r="L58" i="1" s="1"/>
  <c r="L71" i="1"/>
  <c r="C5" i="1"/>
  <c r="C2" i="10" s="1"/>
  <c r="C97" i="1"/>
  <c r="C94" i="10" s="1"/>
  <c r="K71" i="1"/>
  <c r="N118" i="1"/>
  <c r="C118" i="1"/>
  <c r="N96" i="1"/>
  <c r="C96" i="1"/>
  <c r="N70" i="1"/>
  <c r="C70" i="1"/>
  <c r="C120" i="10"/>
  <c r="K123" i="1"/>
  <c r="L123" i="1"/>
  <c r="K88" i="1"/>
  <c r="N106" i="1"/>
  <c r="C106" i="1"/>
  <c r="L88" i="1"/>
  <c r="K44" i="1"/>
  <c r="L44" i="1"/>
  <c r="K82" i="1"/>
  <c r="L19" i="1"/>
  <c r="K19" i="1"/>
  <c r="K58" i="1"/>
  <c r="L8" i="1"/>
  <c r="K8" i="1"/>
  <c r="L82" i="1"/>
  <c r="K26" i="1"/>
  <c r="L26" i="1"/>
  <c r="L97" i="1"/>
  <c r="K100" i="1"/>
  <c r="C97" i="10"/>
  <c r="C110" i="10"/>
  <c r="L113" i="1"/>
  <c r="K113" i="1"/>
  <c r="K5" i="1"/>
  <c r="L5" i="1"/>
  <c r="L81" i="1"/>
  <c r="C83" i="10"/>
  <c r="L86" i="1"/>
  <c r="K9" i="1"/>
  <c r="L9" i="1"/>
  <c r="C78" i="10"/>
  <c r="C22" i="10"/>
  <c r="L25" i="1"/>
  <c r="C11" i="10"/>
  <c r="L14" i="1"/>
  <c r="K14" i="1"/>
  <c r="C38" i="10"/>
  <c r="K41" i="1"/>
  <c r="L41" i="1"/>
  <c r="C33" i="10" l="1"/>
  <c r="L36" i="1"/>
  <c r="K36" i="1"/>
  <c r="C55" i="10"/>
  <c r="K97" i="1"/>
  <c r="C67" i="10"/>
  <c r="K70" i="1"/>
  <c r="L70" i="1"/>
  <c r="C103" i="10"/>
  <c r="L106" i="1"/>
  <c r="K106" i="1"/>
  <c r="C93" i="10"/>
  <c r="K96" i="1"/>
  <c r="L96" i="1"/>
  <c r="C115" i="10"/>
  <c r="L118" i="1"/>
  <c r="K11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66D117-0A80-174D-BBBA-141567A7B8E9}" name="CREATeV_FARCG-Turbulent_T7-VLM2-Elev(g1_0)-12_6kg-x0_1m" type="6" refreshedVersion="8" background="1" saveData="1">
    <textPr sourceFile="/Users/williamkemp/Records/Masters/Projects/0_LinusProject/XFLR_Models/CREATeV_FARCG-Turbulent_T7-VLM2-Elev(g1_0)-12_6kg-x0_1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1F8EA1E-E076-C844-9DCD-BB1CFB28C382}" name="CREATeV-Turbulent_T7-VLM2-Elev(g1_0)-12_6kg-x0_1m" type="6" refreshedVersion="8" background="1" saveData="1">
    <textPr sourceFile="/Users/williamkemp/Records/Masters/Projects/0_LinusProject/XFLR_Models/CREATeV-Turbulent_T7-VLM2-Elev(g1_0)-12_6kg-x0_1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AAACD358-F44A-F047-8ED5-C4F788701594}" name="Performance" type="6" refreshedVersion="8" background="1" saveData="1">
    <textPr sourceFile="/Users/williamkemp/Downloads/Performance.txt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9478ECBA-6721-8C43-B4FF-418AA90AFED3}" name="T1-VLM2-10mps_CREATeVHStab_Turbulent" type="6" refreshedVersion="8" background="1" saveData="1">
    <textPr sourceFile="/Users/williamkemp/Records/Masters/Projects/0_LinusProject/XFLR_Models/T1-VLM2-10mps_CREATeVHStab_Turbulent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214F2E50-BD26-4947-8012-ECCEAC4689BA}" name="T2-VLM2-CREATeV-VStabTurb-WingN9-12_6kg-x0_128m" type="6" refreshedVersion="8" background="1" saveData="1">
    <textPr sourceFile="/Users/williamkemp/Records/Masters/Projects/0_LinusProject/XFLR_Models/T2-VLM2-CREATeV-VStabTurb-WingN9-12_6kg-x0_128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DD253DC8-3D0C-5349-86B7-09CE1CD01D61}" name="T2-VLM2-CREATeV-WingN9-12_6kg-x0_128m" type="6" refreshedVersion="8" background="1" saveData="1">
    <textPr sourceFile="/Users/williamkemp/Records/Masters/Projects/0_LinusProject/XFLR_Models/T2-VLM2-CREATeV-WingN9-12_6kg-x0_128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4076FCE6-72E4-EE42-AE76-D28C0023E4A6}" name="T2-VLM2-CREATeV-WingTurb-12_6kg-x0_128m" type="6" refreshedVersion="8" background="1" saveData="1">
    <textPr sourceFile="/Users/williamkemp/Records/Masters/Projects/0_LinusProject/XFLR_Models/T2-VLM2-CREATeV-WingTurb-12_6kg-x0_128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CF20276D-04A5-B648-91F6-C05E906E64AB}" name="T7-VLM2-Elev(g1_0)" type="6" refreshedVersion="8" background="1" saveData="1">
    <textPr sourceFile="/Users/williamkemp/Desktop/T7-VLM2-Elev(g1_0)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58FFD443-1D72-4F48-895A-B619DE5273E4}" name="tests" type="6" refreshedVersion="8" background="1" saveData="1">
    <textPr sourceFile="/Users/williamkemp/Records/Masters/Projects/0_LinusProject/XFLR_Models/tests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61DF2E60-0D71-1E48-89C4-64D4A1A56F74}" name="tests2" type="6" refreshedVersion="8" background="1" saveData="1">
    <textPr sourceFile="/Users/williamkemp/Records/Masters/Projects/0_LinusProject/XFLR_Models/tests2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<sst xmlns="http://schemas.openxmlformats.org/spreadsheetml/2006/main" count="269" uniqueCount="135">
  <si>
    <t>Alpha</t>
  </si>
  <si>
    <t>Angle Rad</t>
  </si>
  <si>
    <t>Velocity</t>
  </si>
  <si>
    <t>Dynamic P</t>
  </si>
  <si>
    <t>CD</t>
  </si>
  <si>
    <t>Vehicle Parameters</t>
  </si>
  <si>
    <t>Mass</t>
  </si>
  <si>
    <t>kg</t>
  </si>
  <si>
    <t>m</t>
  </si>
  <si>
    <t>Xcg</t>
  </si>
  <si>
    <t>S Wing</t>
  </si>
  <si>
    <t>m^2</t>
  </si>
  <si>
    <t>S Hstab</t>
  </si>
  <si>
    <t>Chord Wing</t>
  </si>
  <si>
    <t>Chord Hstab</t>
  </si>
  <si>
    <t>LE Wing to LE Tail</t>
  </si>
  <si>
    <t>Xwing AC</t>
  </si>
  <si>
    <t>Xtail AC</t>
  </si>
  <si>
    <t>Assuming it is 1/4 chord</t>
  </si>
  <si>
    <t>xflr5 v6.59</t>
  </si>
  <si>
    <t>Plane name :</t>
  </si>
  <si>
    <t>Polar name :</t>
  </si>
  <si>
    <t xml:space="preserve"> T2-VLM2-12.6kg-x0.1m</t>
  </si>
  <si>
    <t>Freestream speed :</t>
  </si>
  <si>
    <t xml:space="preserve"> 10.0 m/s</t>
  </si>
  <si>
    <t>alpha</t>
  </si>
  <si>
    <t xml:space="preserve"> Beta</t>
  </si>
  <si>
    <t xml:space="preserve"> CL</t>
  </si>
  <si>
    <t xml:space="preserve"> CDi</t>
  </si>
  <si>
    <t xml:space="preserve"> CDv</t>
  </si>
  <si>
    <t xml:space="preserve"> CD</t>
  </si>
  <si>
    <t xml:space="preserve"> CY</t>
  </si>
  <si>
    <t xml:space="preserve"> Cl</t>
  </si>
  <si>
    <t xml:space="preserve"> Cm</t>
  </si>
  <si>
    <t xml:space="preserve"> Cn</t>
  </si>
  <si>
    <t xml:space="preserve"> Cni</t>
  </si>
  <si>
    <t xml:space="preserve"> QInf</t>
  </si>
  <si>
    <t xml:space="preserve"> XCP</t>
  </si>
  <si>
    <t>Airspeed</t>
  </si>
  <si>
    <t>Airspeed (m/s)</t>
  </si>
  <si>
    <t>CL Wing</t>
  </si>
  <si>
    <t>Cm Wing</t>
  </si>
  <si>
    <t>CL Trim Tail I0</t>
  </si>
  <si>
    <t>L Tail I0</t>
  </si>
  <si>
    <t>Total L I0</t>
  </si>
  <si>
    <t>dL Wing</t>
  </si>
  <si>
    <t>CL Wing I1</t>
  </si>
  <si>
    <t>Cm Wing I1</t>
  </si>
  <si>
    <t>CL Trim Tail I1</t>
  </si>
  <si>
    <t>L Tail I1</t>
  </si>
  <si>
    <t>Total L I1</t>
  </si>
  <si>
    <t>CD Wing I1</t>
  </si>
  <si>
    <t>CD Trim Tail I1</t>
  </si>
  <si>
    <t xml:space="preserve"> T1-10.0 m/s-VLM2-0.0kg-x0.0m</t>
  </si>
  <si>
    <t>Hstab Drag</t>
  </si>
  <si>
    <t>Wing Drag</t>
  </si>
  <si>
    <t>H Stab Drag</t>
  </si>
  <si>
    <t>V Stab Drag</t>
  </si>
  <si>
    <t>Fuselage Drag</t>
  </si>
  <si>
    <t>Total Drag</t>
  </si>
  <si>
    <t>X_cr</t>
  </si>
  <si>
    <t>A'</t>
  </si>
  <si>
    <t>Fuselage</t>
  </si>
  <si>
    <t>Area Estimation</t>
  </si>
  <si>
    <t>Tail Boom</t>
  </si>
  <si>
    <t>Dimesions</t>
  </si>
  <si>
    <t>L</t>
  </si>
  <si>
    <t>Critical Re</t>
  </si>
  <si>
    <t>mu</t>
  </si>
  <si>
    <t>1.802*10^-5</t>
  </si>
  <si>
    <t>rho</t>
  </si>
  <si>
    <t>CL Total</t>
  </si>
  <si>
    <t>CD Total</t>
  </si>
  <si>
    <t>Y Points</t>
  </si>
  <si>
    <t>Chord Length</t>
  </si>
  <si>
    <t>Re Critical</t>
  </si>
  <si>
    <t>dy</t>
  </si>
  <si>
    <t>Assume fully laminar</t>
  </si>
  <si>
    <t>Area V Stab</t>
  </si>
  <si>
    <t>Area</t>
  </si>
  <si>
    <t>CD Bound+</t>
  </si>
  <si>
    <t>CD Bound-</t>
  </si>
  <si>
    <t>Width</t>
  </si>
  <si>
    <t>Total Area</t>
  </si>
  <si>
    <t>Approximation</t>
  </si>
  <si>
    <t>Length</t>
  </si>
  <si>
    <t>CD Viscous Laminar</t>
  </si>
  <si>
    <t>CL</t>
  </si>
  <si>
    <t xml:space="preserve"> T7-VLM2-Elev(g1.0)-12.6kg-x0.1m</t>
  </si>
  <si>
    <t xml:space="preserve"> VStab-Turbulent &amp; Wing-N9</t>
  </si>
  <si>
    <t xml:space="preserve"> Wing-N9</t>
  </si>
  <si>
    <t xml:space="preserve"> VStab-Turbulent</t>
  </si>
  <si>
    <t>Done using subtraction between two polars</t>
  </si>
  <si>
    <t>Vtail CD</t>
  </si>
  <si>
    <t>Drag V Stab XFLR5</t>
  </si>
  <si>
    <t>Drag V Stab Flat Plate</t>
  </si>
  <si>
    <t>CD No Fuse</t>
  </si>
  <si>
    <t>Wing Induced Drag</t>
  </si>
  <si>
    <t>Wing Profile Drag</t>
  </si>
  <si>
    <t>Cdi Wing I1</t>
  </si>
  <si>
    <t>CDv Wing I1</t>
  </si>
  <si>
    <t>P Required</t>
  </si>
  <si>
    <t xml:space="preserve"> Wing_Turbulent</t>
  </si>
  <si>
    <t xml:space="preserve"> H Stab-Turbulent</t>
  </si>
  <si>
    <t xml:space="preserve"> CREATeV-TurbulentW-TurbulentVstab-TurbulentHstab</t>
  </si>
  <si>
    <t xml:space="preserve"> CREATeV-TurbulentW-TurbulentVstab-TurbulentHstab_FARCG</t>
  </si>
  <si>
    <t xml:space="preserve"> T7-VLM2-Elev(g1.0)-12.6kg-x0.0m</t>
  </si>
  <si>
    <t>Output</t>
  </si>
  <si>
    <t>file</t>
  </si>
  <si>
    <t>of</t>
  </si>
  <si>
    <t>performance</t>
  </si>
  <si>
    <t>calculations</t>
  </si>
  <si>
    <t>Weight</t>
  </si>
  <si>
    <t>=</t>
  </si>
  <si>
    <t>Wing</t>
  </si>
  <si>
    <t>area</t>
  </si>
  <si>
    <t>cmac</t>
  </si>
  <si>
    <t>xcg</t>
  </si>
  <si>
    <t>ycg</t>
  </si>
  <si>
    <t>zcg</t>
  </si>
  <si>
    <t>Vinf</t>
  </si>
  <si>
    <t>Dtotal</t>
  </si>
  <si>
    <t>L/D</t>
  </si>
  <si>
    <t>wglide</t>
  </si>
  <si>
    <t>Preq</t>
  </si>
  <si>
    <t>Dind</t>
  </si>
  <si>
    <t>Dprof</t>
  </si>
  <si>
    <t>Dht</t>
  </si>
  <si>
    <t>Dvt</t>
  </si>
  <si>
    <t>Dfus</t>
  </si>
  <si>
    <t>Dinter</t>
  </si>
  <si>
    <t>Dmisc</t>
  </si>
  <si>
    <t>CMoWing</t>
  </si>
  <si>
    <t>Force Balance</t>
  </si>
  <si>
    <t>Moment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</si>
</sst>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2" fontId="0" fillId="0" borderId="0" xfId="0" applyNumberFormat="1"/>
    <xf numFmtId="0" fontId="2" fillId="0" borderId="0" xfId="0" applyFont="1"/>
    <xf numFmtId="164" fontId="0" fillId="0" borderId="0" xfId="1" applyNumberFormat="1" applyFont="1"/>
    <xf numFmtId="165" fontId="0" fillId="0" borderId="0" xfId="0" applyNumberFormat="1"/>
    <xf numFmtId="0" fontId="1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12375275509397"/>
          <c:y val="7.5773125598948818E-2"/>
          <c:w val="0.81154137678487059"/>
          <c:h val="0.84297216925676011"/>
        </c:manualLayout>
      </c:layout>
      <c:scatterChart>
        <c:scatterStyle val="lineMarker"/>
        <c:varyColors val="0"/>
        <c:ser>
          <c:idx val="4"/>
          <c:order val="0"/>
          <c:tx>
            <c:strRef>
              <c:f>Totals!$C$1</c:f>
              <c:strCache>
                <c:ptCount val="1"/>
                <c:pt idx="0">
                  <c:v>CD Total</c:v>
                </c:pt>
              </c:strCache>
            </c:strRef>
          </c:tx>
          <c:spPr>
            <a:ln w="25400"/>
          </c:spPr>
          <c:marker>
            <c:symbol val="none"/>
          </c:marker>
          <c:xVal>
            <c:numRef>
              <c:f>Totals!$C$2:$C$139</c:f>
              <c:numCache>
                <c:formatCode>General</c:formatCode>
                <c:ptCount val="13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1.9705368661206809E-2</c:v>
                </c:pt>
                <c:pt idx="4">
                  <c:v>1.9849586342056368E-2</c:v>
                </c:pt>
                <c:pt idx="5">
                  <c:v>1.9995450629894197E-2</c:v>
                </c:pt>
                <c:pt idx="6">
                  <c:v>2.0142418750901683E-2</c:v>
                </c:pt>
                <c:pt idx="7">
                  <c:v>2.0297334254481717E-2</c:v>
                </c:pt>
                <c:pt idx="8">
                  <c:v>2.0453063404336669E-2</c:v>
                </c:pt>
                <c:pt idx="9">
                  <c:v>2.0610115985801661E-2</c:v>
                </c:pt>
                <c:pt idx="10">
                  <c:v>2.0768229730406068E-2</c:v>
                </c:pt>
                <c:pt idx="11">
                  <c:v>2.0929914062503541E-2</c:v>
                </c:pt>
                <c:pt idx="12">
                  <c:v>2.1095222480867287E-2</c:v>
                </c:pt>
                <c:pt idx="13">
                  <c:v>2.1269578942476212E-2</c:v>
                </c:pt>
                <c:pt idx="14">
                  <c:v>2.1444060232454987E-2</c:v>
                </c:pt>
                <c:pt idx="15">
                  <c:v>2.1622198265509058E-2</c:v>
                </c:pt>
                <c:pt idx="16">
                  <c:v>2.1802653207248911E-2</c:v>
                </c:pt>
                <c:pt idx="17">
                  <c:v>2.1986695822031464E-2</c:v>
                </c:pt>
                <c:pt idx="18">
                  <c:v>2.2173042260157167E-2</c:v>
                </c:pt>
                <c:pt idx="19">
                  <c:v>2.2362137353359235E-2</c:v>
                </c:pt>
                <c:pt idx="20">
                  <c:v>2.2557021508133157E-2</c:v>
                </c:pt>
                <c:pt idx="21">
                  <c:v>2.2754760058600672E-2</c:v>
                </c:pt>
                <c:pt idx="22">
                  <c:v>2.2959982572740536E-2</c:v>
                </c:pt>
                <c:pt idx="23">
                  <c:v>2.3168532268541379E-2</c:v>
                </c:pt>
                <c:pt idx="24">
                  <c:v>2.3381674119324521E-2</c:v>
                </c:pt>
                <c:pt idx="25">
                  <c:v>2.3598569485319729E-2</c:v>
                </c:pt>
                <c:pt idx="26">
                  <c:v>2.3818460079036739E-2</c:v>
                </c:pt>
                <c:pt idx="27">
                  <c:v>2.4044496160982885E-2</c:v>
                </c:pt>
                <c:pt idx="28">
                  <c:v>2.427485626383586E-2</c:v>
                </c:pt>
                <c:pt idx="29">
                  <c:v>2.4509134603029413E-2</c:v>
                </c:pt>
                <c:pt idx="30">
                  <c:v>2.4748261371728173E-2</c:v>
                </c:pt>
                <c:pt idx="31">
                  <c:v>2.4990403164191669E-2</c:v>
                </c:pt>
                <c:pt idx="32">
                  <c:v>2.5241177179348338E-2</c:v>
                </c:pt>
                <c:pt idx="33">
                  <c:v>2.5500426177607911E-2</c:v>
                </c:pt>
                <c:pt idx="34">
                  <c:v>2.5765276935092053E-2</c:v>
                </c:pt>
                <c:pt idx="35">
                  <c:v>2.6033696588311797E-2</c:v>
                </c:pt>
                <c:pt idx="36">
                  <c:v>2.6305532273109184E-2</c:v>
                </c:pt>
                <c:pt idx="37">
                  <c:v>2.6581716459959246E-2</c:v>
                </c:pt>
                <c:pt idx="38">
                  <c:v>2.6864270856135953E-2</c:v>
                </c:pt>
                <c:pt idx="39">
                  <c:v>2.7149571089096075E-2</c:v>
                </c:pt>
                <c:pt idx="40">
                  <c:v>2.7439212550383795E-2</c:v>
                </c:pt>
                <c:pt idx="41">
                  <c:v>2.7732534204430673E-2</c:v>
                </c:pt>
                <c:pt idx="42">
                  <c:v>2.8029332532002432E-2</c:v>
                </c:pt>
                <c:pt idx="43">
                  <c:v>2.8333590796550442E-2</c:v>
                </c:pt>
                <c:pt idx="44">
                  <c:v>2.864119947988307E-2</c:v>
                </c:pt>
                <c:pt idx="45">
                  <c:v>2.8953108951661772E-2</c:v>
                </c:pt>
                <c:pt idx="46">
                  <c:v>2.9267617880510018E-2</c:v>
                </c:pt>
                <c:pt idx="47">
                  <c:v>2.9587968541217594E-2</c:v>
                </c:pt>
                <c:pt idx="48">
                  <c:v>2.9913807201347981E-2</c:v>
                </c:pt>
                <c:pt idx="49">
                  <c:v>3.0244890114789917E-2</c:v>
                </c:pt>
                <c:pt idx="50">
                  <c:v>3.057940697820747E-2</c:v>
                </c:pt>
                <c:pt idx="51">
                  <c:v>3.0920435328581006E-2</c:v>
                </c:pt>
                <c:pt idx="52">
                  <c:v>3.1263927254371236E-2</c:v>
                </c:pt>
                <c:pt idx="53">
                  <c:v>3.1612887058354182E-2</c:v>
                </c:pt>
                <c:pt idx="54">
                  <c:v>3.1968143520682724E-2</c:v>
                </c:pt>
                <c:pt idx="55">
                  <c:v>3.2327069015223739E-2</c:v>
                </c:pt>
                <c:pt idx="56">
                  <c:v>3.2691330678982757E-2</c:v>
                </c:pt>
                <c:pt idx="57">
                  <c:v>3.3059365096011671E-2</c:v>
                </c:pt>
                <c:pt idx="58">
                  <c:v>3.3432944412645049E-2</c:v>
                </c:pt>
                <c:pt idx="59">
                  <c:v>3.3813333834625973E-2</c:v>
                </c:pt>
                <c:pt idx="60">
                  <c:v>3.4197011452932927E-2</c:v>
                </c:pt>
                <c:pt idx="61">
                  <c:v>3.4585834789383374E-2</c:v>
                </c:pt>
                <c:pt idx="62">
                  <c:v>3.4979537765567371E-2</c:v>
                </c:pt>
                <c:pt idx="63">
                  <c:v>3.5378379102478701E-2</c:v>
                </c:pt>
                <c:pt idx="64">
                  <c:v>3.5781803447324137E-2</c:v>
                </c:pt>
                <c:pt idx="65">
                  <c:v>3.6189897524117588E-2</c:v>
                </c:pt>
                <c:pt idx="66">
                  <c:v>3.6604350454159551E-2</c:v>
                </c:pt>
                <c:pt idx="67">
                  <c:v>3.7021633567429373E-2</c:v>
                </c:pt>
                <c:pt idx="68">
                  <c:v>3.744349108288042E-2</c:v>
                </c:pt>
                <c:pt idx="69">
                  <c:v>3.7872413976440998E-2</c:v>
                </c:pt>
                <c:pt idx="70">
                  <c:v>3.8310247770684036E-2</c:v>
                </c:pt>
                <c:pt idx="71">
                  <c:v>3.8751197384887144E-2</c:v>
                </c:pt>
                <c:pt idx="72">
                  <c:v>3.9198223919038204E-2</c:v>
                </c:pt>
                <c:pt idx="73">
                  <c:v>3.9651749853222208E-2</c:v>
                </c:pt>
                <c:pt idx="74">
                  <c:v>4.0113812407723055E-2</c:v>
                </c:pt>
                <c:pt idx="75">
                  <c:v>4.0585812061484025E-2</c:v>
                </c:pt>
                <c:pt idx="76">
                  <c:v>4.1063574549874124E-2</c:v>
                </c:pt>
                <c:pt idx="77">
                  <c:v>4.1545487476685176E-2</c:v>
                </c:pt>
                <c:pt idx="78">
                  <c:v>4.2033765780181385E-2</c:v>
                </c:pt>
                <c:pt idx="79">
                  <c:v>4.2527639659879685E-2</c:v>
                </c:pt>
                <c:pt idx="80">
                  <c:v>4.3028299784064236E-2</c:v>
                </c:pt>
                <c:pt idx="81">
                  <c:v>4.3534542544504194E-2</c:v>
                </c:pt>
                <c:pt idx="82">
                  <c:v>4.4046931087781245E-2</c:v>
                </c:pt>
                <c:pt idx="83">
                  <c:v>4.4563172434331326E-2</c:v>
                </c:pt>
                <c:pt idx="84">
                  <c:v>4.5087694511954275E-2</c:v>
                </c:pt>
                <c:pt idx="85">
                  <c:v>4.5618783172828213E-2</c:v>
                </c:pt>
                <c:pt idx="86">
                  <c:v>4.6154324507216342E-2</c:v>
                </c:pt>
                <c:pt idx="87">
                  <c:v>4.6697693039137365E-2</c:v>
                </c:pt>
                <c:pt idx="88">
                  <c:v>4.7244947323587749E-2</c:v>
                </c:pt>
                <c:pt idx="89">
                  <c:v>4.7799917220288035E-2</c:v>
                </c:pt>
                <c:pt idx="90">
                  <c:v>4.8363700553823094E-2</c:v>
                </c:pt>
                <c:pt idx="91">
                  <c:v>4.8936353229893217E-2</c:v>
                </c:pt>
                <c:pt idx="92">
                  <c:v>4.9513947564767728E-2</c:v>
                </c:pt>
                <c:pt idx="93">
                  <c:v>5.0097990932874426E-2</c:v>
                </c:pt>
                <c:pt idx="94">
                  <c:v>5.0692008918754736E-2</c:v>
                </c:pt>
                <c:pt idx="95">
                  <c:v>5.1292881612398034E-2</c:v>
                </c:pt>
                <c:pt idx="96">
                  <c:v>5.1901325272969791E-2</c:v>
                </c:pt>
                <c:pt idx="97">
                  <c:v>5.2515051411751827E-2</c:v>
                </c:pt>
                <c:pt idx="98">
                  <c:v>5.313951099397092E-2</c:v>
                </c:pt>
                <c:pt idx="99">
                  <c:v>5.3773581347169558E-2</c:v>
                </c:pt>
                <c:pt idx="100">
                  <c:v>5.4415050036982923E-2</c:v>
                </c:pt>
                <c:pt idx="101">
                  <c:v>5.5060168728138834E-2</c:v>
                </c:pt>
                <c:pt idx="102">
                  <c:v>5.5696445140033857E-2</c:v>
                </c:pt>
                <c:pt idx="103">
                  <c:v>5.6320467186388612E-2</c:v>
                </c:pt>
                <c:pt idx="104">
                  <c:v>5.6937176464030827E-2</c:v>
                </c:pt>
                <c:pt idx="105">
                  <c:v>5.7549802004278387E-2</c:v>
                </c:pt>
                <c:pt idx="106">
                  <c:v>5.8160290464155273E-2</c:v>
                </c:pt>
                <c:pt idx="107">
                  <c:v>5.8768085383210204E-2</c:v>
                </c:pt>
                <c:pt idx="108">
                  <c:v>5.9403112593237273E-2</c:v>
                </c:pt>
                <c:pt idx="109">
                  <c:v>6.0097373022267135E-2</c:v>
                </c:pt>
                <c:pt idx="110">
                  <c:v>6.083923948582376E-2</c:v>
                </c:pt>
                <c:pt idx="111">
                  <c:v>6.1623873492004842E-2</c:v>
                </c:pt>
                <c:pt idx="112">
                  <c:v>6.2456258083814886E-2</c:v>
                </c:pt>
                <c:pt idx="113">
                  <c:v>6.3322894561642043E-2</c:v>
                </c:pt>
                <c:pt idx="114">
                  <c:v>6.4224749667570122E-2</c:v>
                </c:pt>
                <c:pt idx="115">
                  <c:v>6.5174966045511123E-2</c:v>
                </c:pt>
                <c:pt idx="116">
                  <c:v>6.6165120640652095E-2</c:v>
                </c:pt>
                <c:pt idx="117">
                  <c:v>6.7210145516654773E-2</c:v>
                </c:pt>
                <c:pt idx="118">
                  <c:v>6.8314147767404479E-2</c:v>
                </c:pt>
                <c:pt idx="119">
                  <c:v>6.9483583981174046E-2</c:v>
                </c:pt>
                <c:pt idx="120">
                  <c:v>7.0750890696283722E-2</c:v>
                </c:pt>
                <c:pt idx="121">
                  <c:v>7.2137272356723958E-2</c:v>
                </c:pt>
                <c:pt idx="122">
                  <c:v>7.3688678445383571E-2</c:v>
                </c:pt>
                <c:pt idx="123">
                  <c:v>7.5567989551763873E-2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0.20199653315818591</c:v>
                </c:pt>
                <c:pt idx="1">
                  <c:v>0.21126099455107161</c:v>
                </c:pt>
                <c:pt idx="2">
                  <c:v>0.22052405539682113</c:v>
                </c:pt>
                <c:pt idx="3">
                  <c:v>0.22978822848427308</c:v>
                </c:pt>
                <c:pt idx="4">
                  <c:v>0.2390513925709018</c:v>
                </c:pt>
                <c:pt idx="5">
                  <c:v>0.24831440713401917</c:v>
                </c:pt>
                <c:pt idx="6">
                  <c:v>0.25757472732343378</c:v>
                </c:pt>
                <c:pt idx="7">
                  <c:v>0.26683633018687025</c:v>
                </c:pt>
                <c:pt idx="8">
                  <c:v>0.27609432694013997</c:v>
                </c:pt>
                <c:pt idx="9">
                  <c:v>0.2853552098746524</c:v>
                </c:pt>
                <c:pt idx="10">
                  <c:v>0.29461418434411724</c:v>
                </c:pt>
                <c:pt idx="11">
                  <c:v>0.30387005737828821</c:v>
                </c:pt>
                <c:pt idx="12">
                  <c:v>0.31312561157004087</c:v>
                </c:pt>
                <c:pt idx="13">
                  <c:v>0.3223839020463854</c:v>
                </c:pt>
                <c:pt idx="14">
                  <c:v>0.33163924604167339</c:v>
                </c:pt>
                <c:pt idx="15">
                  <c:v>0.34089250316439129</c:v>
                </c:pt>
                <c:pt idx="16">
                  <c:v>0.35014300728505082</c:v>
                </c:pt>
                <c:pt idx="17">
                  <c:v>0.35939265988950714</c:v>
                </c:pt>
                <c:pt idx="18">
                  <c:v>0.3686461290978465</c:v>
                </c:pt>
                <c:pt idx="19">
                  <c:v>0.37789558558852882</c:v>
                </c:pt>
                <c:pt idx="20">
                  <c:v>0.38713940125838625</c:v>
                </c:pt>
                <c:pt idx="21">
                  <c:v>0.39638875643786053</c:v>
                </c:pt>
                <c:pt idx="22">
                  <c:v>0.40562960967503753</c:v>
                </c:pt>
                <c:pt idx="23">
                  <c:v>0.41487720446875587</c:v>
                </c:pt>
                <c:pt idx="24">
                  <c:v>0.42411984635583699</c:v>
                </c:pt>
                <c:pt idx="25">
                  <c:v>0.43335831635109617</c:v>
                </c:pt>
                <c:pt idx="26">
                  <c:v>0.44259489230888788</c:v>
                </c:pt>
                <c:pt idx="27">
                  <c:v>0.45183343634337969</c:v>
                </c:pt>
                <c:pt idx="28">
                  <c:v>0.46106559338124004</c:v>
                </c:pt>
                <c:pt idx="29">
                  <c:v>0.47030454090750384</c:v>
                </c:pt>
                <c:pt idx="30">
                  <c:v>0.47953665208838697</c:v>
                </c:pt>
                <c:pt idx="31">
                  <c:v>0.48876278897639741</c:v>
                </c:pt>
                <c:pt idx="32">
                  <c:v>0.49799268120092227</c:v>
                </c:pt>
                <c:pt idx="33">
                  <c:v>0.50721402333663757</c:v>
                </c:pt>
                <c:pt idx="34">
                  <c:v>0.51643863891883035</c:v>
                </c:pt>
                <c:pt idx="35">
                  <c:v>0.52566355404248477</c:v>
                </c:pt>
                <c:pt idx="36">
                  <c:v>0.53488618426368195</c:v>
                </c:pt>
                <c:pt idx="37">
                  <c:v>0.54410436449168442</c:v>
                </c:pt>
                <c:pt idx="38">
                  <c:v>0.55331637817063561</c:v>
                </c:pt>
                <c:pt idx="39">
                  <c:v>0.5625303423687058</c:v>
                </c:pt>
                <c:pt idx="40">
                  <c:v>0.571746213929195</c:v>
                </c:pt>
                <c:pt idx="41">
                  <c:v>0.58095467142603741</c:v>
                </c:pt>
                <c:pt idx="42">
                  <c:v>0.59015607838960971</c:v>
                </c:pt>
                <c:pt idx="43">
                  <c:v>0.59936167140953756</c:v>
                </c:pt>
                <c:pt idx="44">
                  <c:v>0.60856318879927662</c:v>
                </c:pt>
                <c:pt idx="45">
                  <c:v>0.61776282034493313</c:v>
                </c:pt>
                <c:pt idx="46">
                  <c:v>0.62696341079784523</c:v>
                </c:pt>
                <c:pt idx="47">
                  <c:v>0.63615723029769522</c:v>
                </c:pt>
                <c:pt idx="48">
                  <c:v>0.64534776786257131</c:v>
                </c:pt>
                <c:pt idx="49">
                  <c:v>0.65453922501782635</c:v>
                </c:pt>
                <c:pt idx="50">
                  <c:v>0.66372454553851834</c:v>
                </c:pt>
                <c:pt idx="51">
                  <c:v>0.67290867132128229</c:v>
                </c:pt>
                <c:pt idx="52">
                  <c:v>0.682084817583273</c:v>
                </c:pt>
                <c:pt idx="53">
                  <c:v>0.69125872048959791</c:v>
                </c:pt>
                <c:pt idx="54">
                  <c:v>0.70043691334930047</c:v>
                </c:pt>
                <c:pt idx="55">
                  <c:v>0.70961348992631124</c:v>
                </c:pt>
                <c:pt idx="56">
                  <c:v>0.71878234926325479</c:v>
                </c:pt>
                <c:pt idx="57">
                  <c:v>0.72793719927943723</c:v>
                </c:pt>
                <c:pt idx="58">
                  <c:v>0.73709962927029704</c:v>
                </c:pt>
                <c:pt idx="59">
                  <c:v>0.74626454883027737</c:v>
                </c:pt>
                <c:pt idx="60">
                  <c:v>0.7554267042780286</c:v>
                </c:pt>
                <c:pt idx="61">
                  <c:v>0.76458068107571175</c:v>
                </c:pt>
                <c:pt idx="62">
                  <c:v>0.77372090673217853</c:v>
                </c:pt>
                <c:pt idx="63">
                  <c:v>0.78287237707043167</c:v>
                </c:pt>
                <c:pt idx="64">
                  <c:v>0.79201519891087846</c:v>
                </c:pt>
                <c:pt idx="65">
                  <c:v>0.80116006691698349</c:v>
                </c:pt>
                <c:pt idx="66">
                  <c:v>0.81028627553349997</c:v>
                </c:pt>
                <c:pt idx="67">
                  <c:v>0.81942124417783957</c:v>
                </c:pt>
                <c:pt idx="68">
                  <c:v>0.82854428490817555</c:v>
                </c:pt>
                <c:pt idx="69">
                  <c:v>0.8376844938488075</c:v>
                </c:pt>
                <c:pt idx="70">
                  <c:v>0.84680394680936477</c:v>
                </c:pt>
                <c:pt idx="71">
                  <c:v>0.85591506018912211</c:v>
                </c:pt>
                <c:pt idx="72">
                  <c:v>0.8650312562128627</c:v>
                </c:pt>
                <c:pt idx="73">
                  <c:v>0.87414885331554615</c:v>
                </c:pt>
                <c:pt idx="74">
                  <c:v>0.8832456613004448</c:v>
                </c:pt>
                <c:pt idx="75">
                  <c:v>0.89235433427511168</c:v>
                </c:pt>
                <c:pt idx="76">
                  <c:v>0.90145277177083583</c:v>
                </c:pt>
                <c:pt idx="77">
                  <c:v>0.91055617260087374</c:v>
                </c:pt>
                <c:pt idx="78">
                  <c:v>0.91964168206221364</c:v>
                </c:pt>
                <c:pt idx="79">
                  <c:v>0.92872489696617633</c:v>
                </c:pt>
                <c:pt idx="80">
                  <c:v>0.9378023496112089</c:v>
                </c:pt>
                <c:pt idx="81">
                  <c:v>0.94689092430857769</c:v>
                </c:pt>
                <c:pt idx="82">
                  <c:v>0.95596714540516503</c:v>
                </c:pt>
                <c:pt idx="83">
                  <c:v>0.96502730641236001</c:v>
                </c:pt>
                <c:pt idx="84">
                  <c:v>0.97408894356980313</c:v>
                </c:pt>
                <c:pt idx="85">
                  <c:v>0.98314908885911034</c:v>
                </c:pt>
                <c:pt idx="86">
                  <c:v>0.99220470532893379</c:v>
                </c:pt>
                <c:pt idx="87">
                  <c:v>1.0012749073138927</c:v>
                </c:pt>
                <c:pt idx="88">
                  <c:v>1.0103123856616092</c:v>
                </c:pt>
                <c:pt idx="89">
                  <c:v>1.0193586451571679</c:v>
                </c:pt>
                <c:pt idx="90">
                  <c:v>1.0283881662818135</c:v>
                </c:pt>
                <c:pt idx="91">
                  <c:v>1.0374210183973032</c:v>
                </c:pt>
                <c:pt idx="92">
                  <c:v>1.0464546931528109</c:v>
                </c:pt>
                <c:pt idx="93">
                  <c:v>1.0554866265761649</c:v>
                </c:pt>
                <c:pt idx="94">
                  <c:v>1.0645141996661254</c:v>
                </c:pt>
                <c:pt idx="95">
                  <c:v>1.0735347390661749</c:v>
                </c:pt>
                <c:pt idx="96">
                  <c:v>1.0825455178216348</c:v>
                </c:pt>
                <c:pt idx="97">
                  <c:v>1.0915437562217967</c:v>
                </c:pt>
                <c:pt idx="98">
                  <c:v>1.1005522272380872</c:v>
                </c:pt>
                <c:pt idx="99">
                  <c:v>1.1095430719006145</c:v>
                </c:pt>
                <c:pt idx="100">
                  <c:v>1.1185395945537799</c:v>
                </c:pt>
                <c:pt idx="101">
                  <c:v>1.1275132127327745</c:v>
                </c:pt>
                <c:pt idx="102">
                  <c:v>1.1364877690378705</c:v>
                </c:pt>
                <c:pt idx="103">
                  <c:v>1.1454611441076674</c:v>
                </c:pt>
                <c:pt idx="104">
                  <c:v>1.1544311768373137</c:v>
                </c:pt>
                <c:pt idx="105">
                  <c:v>1.1633956648323003</c:v>
                </c:pt>
                <c:pt idx="106">
                  <c:v>1.1723523649145942</c:v>
                </c:pt>
                <c:pt idx="107">
                  <c:v>1.1813274681524248</c:v>
                </c:pt>
                <c:pt idx="108">
                  <c:v>1.1902620262359713</c:v>
                </c:pt>
                <c:pt idx="109">
                  <c:v>1.1992109522150836</c:v>
                </c:pt>
                <c:pt idx="110">
                  <c:v>1.208143373240314</c:v>
                </c:pt>
                <c:pt idx="111">
                  <c:v>1.2170866301894578</c:v>
                </c:pt>
                <c:pt idx="112">
                  <c:v>1.2260091277160929</c:v>
                </c:pt>
                <c:pt idx="113">
                  <c:v>1.2349387920646042</c:v>
                </c:pt>
                <c:pt idx="114">
                  <c:v>1.24384330296865</c:v>
                </c:pt>
                <c:pt idx="115">
                  <c:v>1.2527511776668148</c:v>
                </c:pt>
                <c:pt idx="116">
                  <c:v>1.2616607973193548</c:v>
                </c:pt>
                <c:pt idx="117">
                  <c:v>1.2705705134600092</c:v>
                </c:pt>
                <c:pt idx="118">
                  <c:v>1.2794465523377387</c:v>
                </c:pt>
                <c:pt idx="119">
                  <c:v>1.2883510630956396</c:v>
                </c:pt>
                <c:pt idx="120">
                  <c:v>1.2972177817670143</c:v>
                </c:pt>
                <c:pt idx="121">
                  <c:v>1.3061101404073023</c:v>
                </c:pt>
                <c:pt idx="122">
                  <c:v>1.3149604748495622</c:v>
                </c:pt>
                <c:pt idx="123">
                  <c:v>1.323833508812694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A38-E045-B792-58022A4B0AFC}"/>
            </c:ext>
          </c:extLst>
        </c:ser>
        <c:ser>
          <c:idx val="5"/>
          <c:order val="1"/>
          <c:tx>
            <c:strRef>
              <c:f>Totals!$K$1</c:f>
              <c:strCache>
                <c:ptCount val="1"/>
                <c:pt idx="0">
                  <c:v>CD Bound+</c:v>
                </c:pt>
              </c:strCache>
            </c:strRef>
          </c:tx>
          <c:spPr>
            <a:ln w="25400">
              <a:noFill/>
            </a:ln>
          </c:spPr>
          <c:marker>
            <c:symbol val="none"/>
          </c:marker>
          <c:xVal>
            <c:numRef>
              <c:f>Totals!$K$2:$K$139</c:f>
              <c:numCache>
                <c:formatCode>General</c:formatCode>
                <c:ptCount val="13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2.0690637094267151E-2</c:v>
                </c:pt>
                <c:pt idx="4">
                  <c:v>2.0842065659159185E-2</c:v>
                </c:pt>
                <c:pt idx="5">
                  <c:v>2.0995223161388906E-2</c:v>
                </c:pt>
                <c:pt idx="6">
                  <c:v>2.1149539688446767E-2</c:v>
                </c:pt>
                <c:pt idx="7">
                  <c:v>2.1312200967205801E-2</c:v>
                </c:pt>
                <c:pt idx="8">
                  <c:v>2.1475716574553501E-2</c:v>
                </c:pt>
                <c:pt idx="9">
                  <c:v>2.1640621785091744E-2</c:v>
                </c:pt>
                <c:pt idx="10">
                  <c:v>2.1806641216926371E-2</c:v>
                </c:pt>
                <c:pt idx="11">
                  <c:v>2.1976409765628719E-2</c:v>
                </c:pt>
                <c:pt idx="12">
                  <c:v>2.2149983604910651E-2</c:v>
                </c:pt>
                <c:pt idx="13">
                  <c:v>2.2333057889600022E-2</c:v>
                </c:pt>
                <c:pt idx="14">
                  <c:v>2.2516263244077735E-2</c:v>
                </c:pt>
                <c:pt idx="15">
                  <c:v>2.270330817878451E-2</c:v>
                </c:pt>
                <c:pt idx="16">
                  <c:v>2.2892785867611357E-2</c:v>
                </c:pt>
                <c:pt idx="17">
                  <c:v>2.3086030613133038E-2</c:v>
                </c:pt>
                <c:pt idx="18">
                  <c:v>2.3281694373165025E-2</c:v>
                </c:pt>
                <c:pt idx="19">
                  <c:v>2.3480244221027197E-2</c:v>
                </c:pt>
                <c:pt idx="20">
                  <c:v>2.3684872583539816E-2</c:v>
                </c:pt>
                <c:pt idx="21">
                  <c:v>2.3892498061530706E-2</c:v>
                </c:pt>
                <c:pt idx="22">
                  <c:v>2.4107981701377564E-2</c:v>
                </c:pt>
                <c:pt idx="23">
                  <c:v>2.4326958881968449E-2</c:v>
                </c:pt>
                <c:pt idx="24">
                  <c:v>2.4550757825290745E-2</c:v>
                </c:pt>
                <c:pt idx="25">
                  <c:v>2.4778497959585716E-2</c:v>
                </c:pt>
                <c:pt idx="26">
                  <c:v>2.5009383082988577E-2</c:v>
                </c:pt>
                <c:pt idx="27">
                  <c:v>2.5246720969032029E-2</c:v>
                </c:pt>
                <c:pt idx="28">
                  <c:v>2.5488599077027652E-2</c:v>
                </c:pt>
                <c:pt idx="29">
                  <c:v>2.5734591333180883E-2</c:v>
                </c:pt>
                <c:pt idx="30">
                  <c:v>2.5985674440314584E-2</c:v>
                </c:pt>
                <c:pt idx="31">
                  <c:v>2.6239923322401253E-2</c:v>
                </c:pt>
                <c:pt idx="32">
                  <c:v>2.6503236038315756E-2</c:v>
                </c:pt>
                <c:pt idx="33">
                  <c:v>2.6775447486488305E-2</c:v>
                </c:pt>
                <c:pt idx="34">
                  <c:v>2.7053540781846654E-2</c:v>
                </c:pt>
                <c:pt idx="35">
                  <c:v>2.7335381417727386E-2</c:v>
                </c:pt>
                <c:pt idx="36">
                  <c:v>2.7620808886764645E-2</c:v>
                </c:pt>
                <c:pt idx="37">
                  <c:v>2.7910802282957208E-2</c:v>
                </c:pt>
                <c:pt idx="38">
                  <c:v>2.8207484398942752E-2</c:v>
                </c:pt>
                <c:pt idx="39">
                  <c:v>2.8507049643550879E-2</c:v>
                </c:pt>
                <c:pt idx="40">
                  <c:v>2.8811173177902986E-2</c:v>
                </c:pt>
                <c:pt idx="41">
                  <c:v>2.9119160914652206E-2</c:v>
                </c:pt>
                <c:pt idx="42">
                  <c:v>2.9430799158602555E-2</c:v>
                </c:pt>
                <c:pt idx="43">
                  <c:v>2.9750270336377966E-2</c:v>
                </c:pt>
                <c:pt idx="44">
                  <c:v>3.0073259453877222E-2</c:v>
                </c:pt>
                <c:pt idx="45">
                  <c:v>3.040076439924486E-2</c:v>
                </c:pt>
                <c:pt idx="46">
                  <c:v>3.0730998774535518E-2</c:v>
                </c:pt>
                <c:pt idx="47">
                  <c:v>3.1067366968278474E-2</c:v>
                </c:pt>
                <c:pt idx="48">
                  <c:v>3.1409497561415381E-2</c:v>
                </c:pt>
                <c:pt idx="49">
                  <c:v>3.1757134620529412E-2</c:v>
                </c:pt>
                <c:pt idx="50">
                  <c:v>3.210837732711784E-2</c:v>
                </c:pt>
                <c:pt idx="51">
                  <c:v>3.2466457095010059E-2</c:v>
                </c:pt>
                <c:pt idx="52">
                  <c:v>3.2827123617089796E-2</c:v>
                </c:pt>
                <c:pt idx="53">
                  <c:v>3.319353141127189E-2</c:v>
                </c:pt>
                <c:pt idx="54">
                  <c:v>3.3566550696716858E-2</c:v>
                </c:pt>
                <c:pt idx="55">
                  <c:v>3.3943422465984925E-2</c:v>
                </c:pt>
                <c:pt idx="56">
                  <c:v>3.4325897212931895E-2</c:v>
                </c:pt>
                <c:pt idx="57">
                  <c:v>3.4712333350812252E-2</c:v>
                </c:pt>
                <c:pt idx="58">
                  <c:v>3.5104591633277303E-2</c:v>
                </c:pt>
                <c:pt idx="59">
                  <c:v>3.5504000526357271E-2</c:v>
                </c:pt>
                <c:pt idx="60">
                  <c:v>3.5906862025579571E-2</c:v>
                </c:pt>
                <c:pt idx="61">
                  <c:v>3.6315126528852541E-2</c:v>
                </c:pt>
                <c:pt idx="62">
                  <c:v>3.6728514653845738E-2</c:v>
                </c:pt>
                <c:pt idx="63">
                  <c:v>3.7147298057602633E-2</c:v>
                </c:pt>
                <c:pt idx="64">
                  <c:v>3.7570893619690342E-2</c:v>
                </c:pt>
                <c:pt idx="65">
                  <c:v>3.7999392400323469E-2</c:v>
                </c:pt>
                <c:pt idx="66">
                  <c:v>3.8434567976867527E-2</c:v>
                </c:pt>
                <c:pt idx="67">
                  <c:v>3.887271524580084E-2</c:v>
                </c:pt>
                <c:pt idx="68">
                  <c:v>3.931566563702444E-2</c:v>
                </c:pt>
                <c:pt idx="69">
                  <c:v>3.9766034675263046E-2</c:v>
                </c:pt>
                <c:pt idx="70">
                  <c:v>4.0225760159218235E-2</c:v>
                </c:pt>
                <c:pt idx="71">
                  <c:v>4.06887572541315E-2</c:v>
                </c:pt>
                <c:pt idx="72">
                  <c:v>4.1158135114990113E-2</c:v>
                </c:pt>
                <c:pt idx="73">
                  <c:v>4.1634337345883315E-2</c:v>
                </c:pt>
                <c:pt idx="74">
                  <c:v>4.2119503028109205E-2</c:v>
                </c:pt>
                <c:pt idx="75">
                  <c:v>4.261510266455823E-2</c:v>
                </c:pt>
                <c:pt idx="76">
                  <c:v>4.3116753277367831E-2</c:v>
                </c:pt>
                <c:pt idx="77">
                  <c:v>4.3622761850519436E-2</c:v>
                </c:pt>
                <c:pt idx="78">
                  <c:v>4.4135454069190456E-2</c:v>
                </c:pt>
                <c:pt idx="79">
                  <c:v>4.4654021642873666E-2</c:v>
                </c:pt>
                <c:pt idx="80">
                  <c:v>4.5179714773267446E-2</c:v>
                </c:pt>
                <c:pt idx="81">
                  <c:v>4.5711269671729407E-2</c:v>
                </c:pt>
                <c:pt idx="82">
                  <c:v>4.6249277642170308E-2</c:v>
                </c:pt>
                <c:pt idx="83">
                  <c:v>4.6791331056047894E-2</c:v>
                </c:pt>
                <c:pt idx="84">
                  <c:v>4.7342079237551987E-2</c:v>
                </c:pt>
                <c:pt idx="85">
                  <c:v>4.7899722331469621E-2</c:v>
                </c:pt>
                <c:pt idx="86">
                  <c:v>4.8462040732577157E-2</c:v>
                </c:pt>
                <c:pt idx="87">
                  <c:v>4.9032577691094231E-2</c:v>
                </c:pt>
                <c:pt idx="88">
                  <c:v>4.960719468976714E-2</c:v>
                </c:pt>
                <c:pt idx="89">
                  <c:v>5.018991308130244E-2</c:v>
                </c:pt>
                <c:pt idx="90">
                  <c:v>5.0781885581514252E-2</c:v>
                </c:pt>
                <c:pt idx="91">
                  <c:v>5.1383170891387879E-2</c:v>
                </c:pt>
                <c:pt idx="92">
                  <c:v>5.1989644943006112E-2</c:v>
                </c:pt>
                <c:pt idx="93">
                  <c:v>5.2602890479518147E-2</c:v>
                </c:pt>
                <c:pt idx="94">
                  <c:v>5.3226609364692472E-2</c:v>
                </c:pt>
                <c:pt idx="95">
                  <c:v>5.3857525693017938E-2</c:v>
                </c:pt>
                <c:pt idx="96">
                  <c:v>5.4496391536618283E-2</c:v>
                </c:pt>
                <c:pt idx="97">
                  <c:v>5.514080398233942E-2</c:v>
                </c:pt>
                <c:pt idx="98">
                  <c:v>5.5796486543669463E-2</c:v>
                </c:pt>
                <c:pt idx="99">
                  <c:v>5.6462260414528037E-2</c:v>
                </c:pt>
                <c:pt idx="100">
                  <c:v>5.7135802538832069E-2</c:v>
                </c:pt>
                <c:pt idx="101">
                  <c:v>5.7813177164545773E-2</c:v>
                </c:pt>
                <c:pt idx="102">
                  <c:v>5.8481267397035547E-2</c:v>
                </c:pt>
                <c:pt idx="103">
                  <c:v>5.9136490545708041E-2</c:v>
                </c:pt>
                <c:pt idx="104">
                  <c:v>5.9784035287232369E-2</c:v>
                </c:pt>
                <c:pt idx="105">
                  <c:v>6.0427292104492304E-2</c:v>
                </c:pt>
                <c:pt idx="106">
                  <c:v>6.1068304987363035E-2</c:v>
                </c:pt>
                <c:pt idx="107">
                  <c:v>6.1706489652370716E-2</c:v>
                </c:pt>
                <c:pt idx="108">
                  <c:v>6.2373268222899139E-2</c:v>
                </c:pt>
                <c:pt idx="109">
                  <c:v>6.3102241673380494E-2</c:v>
                </c:pt>
                <c:pt idx="110">
                  <c:v>6.3881201460114945E-2</c:v>
                </c:pt>
                <c:pt idx="111">
                  <c:v>6.4705067166605082E-2</c:v>
                </c:pt>
                <c:pt idx="112">
                  <c:v>6.5579070988005625E-2</c:v>
                </c:pt>
                <c:pt idx="113">
                  <c:v>6.6489039289724147E-2</c:v>
                </c:pt>
                <c:pt idx="114">
                  <c:v>6.7435987150948631E-2</c:v>
                </c:pt>
                <c:pt idx="115">
                  <c:v>6.8433714347786681E-2</c:v>
                </c:pt>
                <c:pt idx="116">
                  <c:v>6.9473376672684703E-2</c:v>
                </c:pt>
                <c:pt idx="117">
                  <c:v>7.0570652792487518E-2</c:v>
                </c:pt>
                <c:pt idx="118">
                  <c:v>7.1729855155774708E-2</c:v>
                </c:pt>
                <c:pt idx="119">
                  <c:v>7.2957763180232754E-2</c:v>
                </c:pt>
                <c:pt idx="120">
                  <c:v>7.4288435231097905E-2</c:v>
                </c:pt>
                <c:pt idx="121">
                  <c:v>7.5744135974560159E-2</c:v>
                </c:pt>
                <c:pt idx="122">
                  <c:v>7.7373112367652749E-2</c:v>
                </c:pt>
                <c:pt idx="123">
                  <c:v>7.9346389029352066E-2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0.20199653315818591</c:v>
                </c:pt>
                <c:pt idx="1">
                  <c:v>0.21126099455107161</c:v>
                </c:pt>
                <c:pt idx="2">
                  <c:v>0.22052405539682113</c:v>
                </c:pt>
                <c:pt idx="3">
                  <c:v>0.22978822848427308</c:v>
                </c:pt>
                <c:pt idx="4">
                  <c:v>0.2390513925709018</c:v>
                </c:pt>
                <c:pt idx="5">
                  <c:v>0.24831440713401917</c:v>
                </c:pt>
                <c:pt idx="6">
                  <c:v>0.25757472732343378</c:v>
                </c:pt>
                <c:pt idx="7">
                  <c:v>0.26683633018687025</c:v>
                </c:pt>
                <c:pt idx="8">
                  <c:v>0.27609432694013997</c:v>
                </c:pt>
                <c:pt idx="9">
                  <c:v>0.2853552098746524</c:v>
                </c:pt>
                <c:pt idx="10">
                  <c:v>0.29461418434411724</c:v>
                </c:pt>
                <c:pt idx="11">
                  <c:v>0.30387005737828821</c:v>
                </c:pt>
                <c:pt idx="12">
                  <c:v>0.31312561157004087</c:v>
                </c:pt>
                <c:pt idx="13">
                  <c:v>0.3223839020463854</c:v>
                </c:pt>
                <c:pt idx="14">
                  <c:v>0.33163924604167339</c:v>
                </c:pt>
                <c:pt idx="15">
                  <c:v>0.34089250316439129</c:v>
                </c:pt>
                <c:pt idx="16">
                  <c:v>0.35014300728505082</c:v>
                </c:pt>
                <c:pt idx="17">
                  <c:v>0.35939265988950714</c:v>
                </c:pt>
                <c:pt idx="18">
                  <c:v>0.3686461290978465</c:v>
                </c:pt>
                <c:pt idx="19">
                  <c:v>0.37789558558852882</c:v>
                </c:pt>
                <c:pt idx="20">
                  <c:v>0.38713940125838625</c:v>
                </c:pt>
                <c:pt idx="21">
                  <c:v>0.39638875643786053</c:v>
                </c:pt>
                <c:pt idx="22">
                  <c:v>0.40562960967503753</c:v>
                </c:pt>
                <c:pt idx="23">
                  <c:v>0.41487720446875587</c:v>
                </c:pt>
                <c:pt idx="24">
                  <c:v>0.42411984635583699</c:v>
                </c:pt>
                <c:pt idx="25">
                  <c:v>0.43335831635109617</c:v>
                </c:pt>
                <c:pt idx="26">
                  <c:v>0.44259489230888788</c:v>
                </c:pt>
                <c:pt idx="27">
                  <c:v>0.45183343634337969</c:v>
                </c:pt>
                <c:pt idx="28">
                  <c:v>0.46106559338124004</c:v>
                </c:pt>
                <c:pt idx="29">
                  <c:v>0.47030454090750384</c:v>
                </c:pt>
                <c:pt idx="30">
                  <c:v>0.47953665208838697</c:v>
                </c:pt>
                <c:pt idx="31">
                  <c:v>0.48876278897639741</c:v>
                </c:pt>
                <c:pt idx="32">
                  <c:v>0.49799268120092227</c:v>
                </c:pt>
                <c:pt idx="33">
                  <c:v>0.50721402333663757</c:v>
                </c:pt>
                <c:pt idx="34">
                  <c:v>0.51643863891883035</c:v>
                </c:pt>
                <c:pt idx="35">
                  <c:v>0.52566355404248477</c:v>
                </c:pt>
                <c:pt idx="36">
                  <c:v>0.53488618426368195</c:v>
                </c:pt>
                <c:pt idx="37">
                  <c:v>0.54410436449168442</c:v>
                </c:pt>
                <c:pt idx="38">
                  <c:v>0.55331637817063561</c:v>
                </c:pt>
                <c:pt idx="39">
                  <c:v>0.5625303423687058</c:v>
                </c:pt>
                <c:pt idx="40">
                  <c:v>0.571746213929195</c:v>
                </c:pt>
                <c:pt idx="41">
                  <c:v>0.58095467142603741</c:v>
                </c:pt>
                <c:pt idx="42">
                  <c:v>0.59015607838960971</c:v>
                </c:pt>
                <c:pt idx="43">
                  <c:v>0.59936167140953756</c:v>
                </c:pt>
                <c:pt idx="44">
                  <c:v>0.60856318879927662</c:v>
                </c:pt>
                <c:pt idx="45">
                  <c:v>0.61776282034493313</c:v>
                </c:pt>
                <c:pt idx="46">
                  <c:v>0.62696341079784523</c:v>
                </c:pt>
                <c:pt idx="47">
                  <c:v>0.63615723029769522</c:v>
                </c:pt>
                <c:pt idx="48">
                  <c:v>0.64534776786257131</c:v>
                </c:pt>
                <c:pt idx="49">
                  <c:v>0.65453922501782635</c:v>
                </c:pt>
                <c:pt idx="50">
                  <c:v>0.66372454553851834</c:v>
                </c:pt>
                <c:pt idx="51">
                  <c:v>0.67290867132128229</c:v>
                </c:pt>
                <c:pt idx="52">
                  <c:v>0.682084817583273</c:v>
                </c:pt>
                <c:pt idx="53">
                  <c:v>0.69125872048959791</c:v>
                </c:pt>
                <c:pt idx="54">
                  <c:v>0.70043691334930047</c:v>
                </c:pt>
                <c:pt idx="55">
                  <c:v>0.70961348992631124</c:v>
                </c:pt>
                <c:pt idx="56">
                  <c:v>0.71878234926325479</c:v>
                </c:pt>
                <c:pt idx="57">
                  <c:v>0.72793719927943723</c:v>
                </c:pt>
                <c:pt idx="58">
                  <c:v>0.73709962927029704</c:v>
                </c:pt>
                <c:pt idx="59">
                  <c:v>0.74626454883027737</c:v>
                </c:pt>
                <c:pt idx="60">
                  <c:v>0.7554267042780286</c:v>
                </c:pt>
                <c:pt idx="61">
                  <c:v>0.76458068107571175</c:v>
                </c:pt>
                <c:pt idx="62">
                  <c:v>0.77372090673217853</c:v>
                </c:pt>
                <c:pt idx="63">
                  <c:v>0.78287237707043167</c:v>
                </c:pt>
                <c:pt idx="64">
                  <c:v>0.79201519891087846</c:v>
                </c:pt>
                <c:pt idx="65">
                  <c:v>0.80116006691698349</c:v>
                </c:pt>
                <c:pt idx="66">
                  <c:v>0.81028627553349997</c:v>
                </c:pt>
                <c:pt idx="67">
                  <c:v>0.81942124417783957</c:v>
                </c:pt>
                <c:pt idx="68">
                  <c:v>0.82854428490817555</c:v>
                </c:pt>
                <c:pt idx="69">
                  <c:v>0.8376844938488075</c:v>
                </c:pt>
                <c:pt idx="70">
                  <c:v>0.84680394680936477</c:v>
                </c:pt>
                <c:pt idx="71">
                  <c:v>0.85591506018912211</c:v>
                </c:pt>
                <c:pt idx="72">
                  <c:v>0.8650312562128627</c:v>
                </c:pt>
                <c:pt idx="73">
                  <c:v>0.87414885331554615</c:v>
                </c:pt>
                <c:pt idx="74">
                  <c:v>0.8832456613004448</c:v>
                </c:pt>
                <c:pt idx="75">
                  <c:v>0.89235433427511168</c:v>
                </c:pt>
                <c:pt idx="76">
                  <c:v>0.90145277177083583</c:v>
                </c:pt>
                <c:pt idx="77">
                  <c:v>0.91055617260087374</c:v>
                </c:pt>
                <c:pt idx="78">
                  <c:v>0.91964168206221364</c:v>
                </c:pt>
                <c:pt idx="79">
                  <c:v>0.92872489696617633</c:v>
                </c:pt>
                <c:pt idx="80">
                  <c:v>0.9378023496112089</c:v>
                </c:pt>
                <c:pt idx="81">
                  <c:v>0.94689092430857769</c:v>
                </c:pt>
                <c:pt idx="82">
                  <c:v>0.95596714540516503</c:v>
                </c:pt>
                <c:pt idx="83">
                  <c:v>0.96502730641236001</c:v>
                </c:pt>
                <c:pt idx="84">
                  <c:v>0.97408894356980313</c:v>
                </c:pt>
                <c:pt idx="85">
                  <c:v>0.98314908885911034</c:v>
                </c:pt>
                <c:pt idx="86">
                  <c:v>0.99220470532893379</c:v>
                </c:pt>
                <c:pt idx="87">
                  <c:v>1.0012749073138927</c:v>
                </c:pt>
                <c:pt idx="88">
                  <c:v>1.0103123856616092</c:v>
                </c:pt>
                <c:pt idx="89">
                  <c:v>1.0193586451571679</c:v>
                </c:pt>
                <c:pt idx="90">
                  <c:v>1.0283881662818135</c:v>
                </c:pt>
                <c:pt idx="91">
                  <c:v>1.0374210183973032</c:v>
                </c:pt>
                <c:pt idx="92">
                  <c:v>1.0464546931528109</c:v>
                </c:pt>
                <c:pt idx="93">
                  <c:v>1.0554866265761649</c:v>
                </c:pt>
                <c:pt idx="94">
                  <c:v>1.0645141996661254</c:v>
                </c:pt>
                <c:pt idx="95">
                  <c:v>1.0735347390661749</c:v>
                </c:pt>
                <c:pt idx="96">
                  <c:v>1.0825455178216348</c:v>
                </c:pt>
                <c:pt idx="97">
                  <c:v>1.0915437562217967</c:v>
                </c:pt>
                <c:pt idx="98">
                  <c:v>1.1005522272380872</c:v>
                </c:pt>
                <c:pt idx="99">
                  <c:v>1.1095430719006145</c:v>
                </c:pt>
                <c:pt idx="100">
                  <c:v>1.1185395945537799</c:v>
                </c:pt>
                <c:pt idx="101">
                  <c:v>1.1275132127327745</c:v>
                </c:pt>
                <c:pt idx="102">
                  <c:v>1.1364877690378705</c:v>
                </c:pt>
                <c:pt idx="103">
                  <c:v>1.1454611441076674</c:v>
                </c:pt>
                <c:pt idx="104">
                  <c:v>1.1544311768373137</c:v>
                </c:pt>
                <c:pt idx="105">
                  <c:v>1.1633956648323003</c:v>
                </c:pt>
                <c:pt idx="106">
                  <c:v>1.1723523649145942</c:v>
                </c:pt>
                <c:pt idx="107">
                  <c:v>1.1813274681524248</c:v>
                </c:pt>
                <c:pt idx="108">
                  <c:v>1.1902620262359713</c:v>
                </c:pt>
                <c:pt idx="109">
                  <c:v>1.1992109522150836</c:v>
                </c:pt>
                <c:pt idx="110">
                  <c:v>1.208143373240314</c:v>
                </c:pt>
                <c:pt idx="111">
                  <c:v>1.2170866301894578</c:v>
                </c:pt>
                <c:pt idx="112">
                  <c:v>1.2260091277160929</c:v>
                </c:pt>
                <c:pt idx="113">
                  <c:v>1.2349387920646042</c:v>
                </c:pt>
                <c:pt idx="114">
                  <c:v>1.24384330296865</c:v>
                </c:pt>
                <c:pt idx="115">
                  <c:v>1.2527511776668148</c:v>
                </c:pt>
                <c:pt idx="116">
                  <c:v>1.2616607973193548</c:v>
                </c:pt>
                <c:pt idx="117">
                  <c:v>1.2705705134600092</c:v>
                </c:pt>
                <c:pt idx="118">
                  <c:v>1.2794465523377387</c:v>
                </c:pt>
                <c:pt idx="119">
                  <c:v>1.2883510630956396</c:v>
                </c:pt>
                <c:pt idx="120">
                  <c:v>1.2972177817670143</c:v>
                </c:pt>
                <c:pt idx="121">
                  <c:v>1.3061101404073023</c:v>
                </c:pt>
                <c:pt idx="122">
                  <c:v>1.3149604748495622</c:v>
                </c:pt>
                <c:pt idx="123">
                  <c:v>1.323833508812694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A38-E045-B792-58022A4B0AFC}"/>
            </c:ext>
          </c:extLst>
        </c:ser>
        <c:ser>
          <c:idx val="6"/>
          <c:order val="2"/>
          <c:tx>
            <c:strRef>
              <c:f>Totals!$L$1</c:f>
              <c:strCache>
                <c:ptCount val="1"/>
                <c:pt idx="0">
                  <c:v>CD Bound-</c:v>
                </c:pt>
              </c:strCache>
            </c:strRef>
          </c:tx>
          <c:spPr>
            <a:ln w="25400">
              <a:noFill/>
            </a:ln>
          </c:spPr>
          <c:marker>
            <c:symbol val="none"/>
          </c:marker>
          <c:xVal>
            <c:numRef>
              <c:f>Totals!$L$2:$L$139</c:f>
              <c:numCache>
                <c:formatCode>General</c:formatCode>
                <c:ptCount val="13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1.8720100228146467E-2</c:v>
                </c:pt>
                <c:pt idx="4">
                  <c:v>1.8857107024953551E-2</c:v>
                </c:pt>
                <c:pt idx="5">
                  <c:v>1.8995678098399488E-2</c:v>
                </c:pt>
                <c:pt idx="6">
                  <c:v>1.91352978133566E-2</c:v>
                </c:pt>
                <c:pt idx="7">
                  <c:v>1.9282467541757633E-2</c:v>
                </c:pt>
                <c:pt idx="8">
                  <c:v>1.9430410234119837E-2</c:v>
                </c:pt>
                <c:pt idx="9">
                  <c:v>1.9579610186511578E-2</c:v>
                </c:pt>
                <c:pt idx="10">
                  <c:v>1.9729818243885765E-2</c:v>
                </c:pt>
                <c:pt idx="11">
                  <c:v>1.9883418359378364E-2</c:v>
                </c:pt>
                <c:pt idx="12">
                  <c:v>2.0040461356823924E-2</c:v>
                </c:pt>
                <c:pt idx="13">
                  <c:v>2.0206099995352403E-2</c:v>
                </c:pt>
                <c:pt idx="14">
                  <c:v>2.0371857220832238E-2</c:v>
                </c:pt>
                <c:pt idx="15">
                  <c:v>2.0541088352233606E-2</c:v>
                </c:pt>
                <c:pt idx="16">
                  <c:v>2.0712520546886465E-2</c:v>
                </c:pt>
                <c:pt idx="17">
                  <c:v>2.0887361030929891E-2</c:v>
                </c:pt>
                <c:pt idx="18">
                  <c:v>2.1064390147149309E-2</c:v>
                </c:pt>
                <c:pt idx="19">
                  <c:v>2.1244030485691272E-2</c:v>
                </c:pt>
                <c:pt idx="20">
                  <c:v>2.1429170432726498E-2</c:v>
                </c:pt>
                <c:pt idx="21">
                  <c:v>2.1617022055670638E-2</c:v>
                </c:pt>
                <c:pt idx="22">
                  <c:v>2.1811983444103508E-2</c:v>
                </c:pt>
                <c:pt idx="23">
                  <c:v>2.2010105655114309E-2</c:v>
                </c:pt>
                <c:pt idx="24">
                  <c:v>2.2212590413358296E-2</c:v>
                </c:pt>
                <c:pt idx="25">
                  <c:v>2.2418641011053741E-2</c:v>
                </c:pt>
                <c:pt idx="26">
                  <c:v>2.26275370750849E-2</c:v>
                </c:pt>
                <c:pt idx="27">
                  <c:v>2.2842271352933742E-2</c:v>
                </c:pt>
                <c:pt idx="28">
                  <c:v>2.3061113450644068E-2</c:v>
                </c:pt>
                <c:pt idx="29">
                  <c:v>2.3283677872877943E-2</c:v>
                </c:pt>
                <c:pt idx="30">
                  <c:v>2.3510848303141763E-2</c:v>
                </c:pt>
                <c:pt idx="31">
                  <c:v>2.3740883005982084E-2</c:v>
                </c:pt>
                <c:pt idx="32">
                  <c:v>2.397911832038092E-2</c:v>
                </c:pt>
                <c:pt idx="33">
                  <c:v>2.4225404868727516E-2</c:v>
                </c:pt>
                <c:pt idx="34">
                  <c:v>2.4477013088337451E-2</c:v>
                </c:pt>
                <c:pt idx="35">
                  <c:v>2.4732011758896208E-2</c:v>
                </c:pt>
                <c:pt idx="36">
                  <c:v>2.4990255659453724E-2</c:v>
                </c:pt>
                <c:pt idx="37">
                  <c:v>2.5252630636961284E-2</c:v>
                </c:pt>
                <c:pt idx="38">
                  <c:v>2.5521057313329154E-2</c:v>
                </c:pt>
                <c:pt idx="39">
                  <c:v>2.5792092534641271E-2</c:v>
                </c:pt>
                <c:pt idx="40">
                  <c:v>2.6067251922864604E-2</c:v>
                </c:pt>
                <c:pt idx="41">
                  <c:v>2.6345907494209141E-2</c:v>
                </c:pt>
                <c:pt idx="42">
                  <c:v>2.6627865905402309E-2</c:v>
                </c:pt>
                <c:pt idx="43">
                  <c:v>2.6916911256722919E-2</c:v>
                </c:pt>
                <c:pt idx="44">
                  <c:v>2.7209139505888918E-2</c:v>
                </c:pt>
                <c:pt idx="45">
                  <c:v>2.7505453504078684E-2</c:v>
                </c:pt>
                <c:pt idx="46">
                  <c:v>2.7804236986484519E-2</c:v>
                </c:pt>
                <c:pt idx="47">
                  <c:v>2.8108570114156715E-2</c:v>
                </c:pt>
                <c:pt idx="48">
                  <c:v>2.841811684128058E-2</c:v>
                </c:pt>
                <c:pt idx="49">
                  <c:v>2.8732645609050422E-2</c:v>
                </c:pt>
                <c:pt idx="50">
                  <c:v>2.9050436629297096E-2</c:v>
                </c:pt>
                <c:pt idx="51">
                  <c:v>2.9374413562151955E-2</c:v>
                </c:pt>
                <c:pt idx="52">
                  <c:v>2.9700730891652673E-2</c:v>
                </c:pt>
                <c:pt idx="53">
                  <c:v>3.0032242705436474E-2</c:v>
                </c:pt>
                <c:pt idx="54">
                  <c:v>3.0369736344648589E-2</c:v>
                </c:pt>
                <c:pt idx="55">
                  <c:v>3.0710715564462553E-2</c:v>
                </c:pt>
                <c:pt idx="56">
                  <c:v>3.1056764145033618E-2</c:v>
                </c:pt>
                <c:pt idx="57">
                  <c:v>3.140639684121109E-2</c:v>
                </c:pt>
                <c:pt idx="58">
                  <c:v>3.1761297192012795E-2</c:v>
                </c:pt>
                <c:pt idx="59">
                  <c:v>3.2122667142894676E-2</c:v>
                </c:pt>
                <c:pt idx="60">
                  <c:v>3.2487160880286282E-2</c:v>
                </c:pt>
                <c:pt idx="61">
                  <c:v>3.2856543049914207E-2</c:v>
                </c:pt>
                <c:pt idx="62">
                  <c:v>3.3230560877289005E-2</c:v>
                </c:pt>
                <c:pt idx="63">
                  <c:v>3.3609460147354768E-2</c:v>
                </c:pt>
                <c:pt idx="64">
                  <c:v>3.3992713274957932E-2</c:v>
                </c:pt>
                <c:pt idx="65">
                  <c:v>3.4380402647911708E-2</c:v>
                </c:pt>
                <c:pt idx="66">
                  <c:v>3.4774132931451575E-2</c:v>
                </c:pt>
                <c:pt idx="67">
                  <c:v>3.5170551889057905E-2</c:v>
                </c:pt>
                <c:pt idx="68">
                  <c:v>3.5571316528736401E-2</c:v>
                </c:pt>
                <c:pt idx="69">
                  <c:v>3.5978793277618951E-2</c:v>
                </c:pt>
                <c:pt idx="70">
                  <c:v>3.6394735382149837E-2</c:v>
                </c:pt>
                <c:pt idx="71">
                  <c:v>3.6813637515642789E-2</c:v>
                </c:pt>
                <c:pt idx="72">
                  <c:v>3.7238312723086295E-2</c:v>
                </c:pt>
                <c:pt idx="73">
                  <c:v>3.7669162360561101E-2</c:v>
                </c:pt>
                <c:pt idx="74">
                  <c:v>3.8108121787336906E-2</c:v>
                </c:pt>
                <c:pt idx="75">
                  <c:v>3.855652145840982E-2</c:v>
                </c:pt>
                <c:pt idx="76">
                  <c:v>3.9010395822380417E-2</c:v>
                </c:pt>
                <c:pt idx="77">
                  <c:v>3.9468213102850917E-2</c:v>
                </c:pt>
                <c:pt idx="78">
                  <c:v>3.9932077491172314E-2</c:v>
                </c:pt>
                <c:pt idx="79">
                  <c:v>4.0401257676885703E-2</c:v>
                </c:pt>
                <c:pt idx="80">
                  <c:v>4.0876884794861026E-2</c:v>
                </c:pt>
                <c:pt idx="81">
                  <c:v>4.1357815417278981E-2</c:v>
                </c:pt>
                <c:pt idx="82">
                  <c:v>4.1844584533392182E-2</c:v>
                </c:pt>
                <c:pt idx="83">
                  <c:v>4.2335013812614758E-2</c:v>
                </c:pt>
                <c:pt idx="84">
                  <c:v>4.2833309786356563E-2</c:v>
                </c:pt>
                <c:pt idx="85">
                  <c:v>4.3337844014186805E-2</c:v>
                </c:pt>
                <c:pt idx="86">
                  <c:v>4.3846608281855527E-2</c:v>
                </c:pt>
                <c:pt idx="87">
                  <c:v>4.43628083871805E-2</c:v>
                </c:pt>
                <c:pt idx="88">
                  <c:v>4.4882699957408359E-2</c:v>
                </c:pt>
                <c:pt idx="89">
                  <c:v>4.5409921359273631E-2</c:v>
                </c:pt>
                <c:pt idx="90">
                  <c:v>4.5945515526131936E-2</c:v>
                </c:pt>
                <c:pt idx="91">
                  <c:v>4.6489535568398556E-2</c:v>
                </c:pt>
                <c:pt idx="92">
                  <c:v>4.7038250186529344E-2</c:v>
                </c:pt>
                <c:pt idx="93">
                  <c:v>4.7593091386230704E-2</c:v>
                </c:pt>
                <c:pt idx="94">
                  <c:v>4.8157408472817E-2</c:v>
                </c:pt>
                <c:pt idx="95">
                  <c:v>4.8728237531778129E-2</c:v>
                </c:pt>
                <c:pt idx="96">
                  <c:v>4.9306259009321299E-2</c:v>
                </c:pt>
                <c:pt idx="97">
                  <c:v>4.9889298841164234E-2</c:v>
                </c:pt>
                <c:pt idx="98">
                  <c:v>5.0482535444272378E-2</c:v>
                </c:pt>
                <c:pt idx="99">
                  <c:v>5.1084902279811079E-2</c:v>
                </c:pt>
                <c:pt idx="100">
                  <c:v>5.1694297535133778E-2</c:v>
                </c:pt>
                <c:pt idx="101">
                  <c:v>5.2307160291731894E-2</c:v>
                </c:pt>
                <c:pt idx="102">
                  <c:v>5.2911622883032167E-2</c:v>
                </c:pt>
                <c:pt idx="103">
                  <c:v>5.3504443827069183E-2</c:v>
                </c:pt>
                <c:pt idx="104">
                  <c:v>5.4090317640829284E-2</c:v>
                </c:pt>
                <c:pt idx="105">
                  <c:v>5.467231190406447E-2</c:v>
                </c:pt>
                <c:pt idx="106">
                  <c:v>5.5252275940947511E-2</c:v>
                </c:pt>
                <c:pt idx="107">
                  <c:v>5.5829681114049692E-2</c:v>
                </c:pt>
                <c:pt idx="108">
                  <c:v>5.6432956963575406E-2</c:v>
                </c:pt>
                <c:pt idx="109">
                  <c:v>5.7092504371153777E-2</c:v>
                </c:pt>
                <c:pt idx="110">
                  <c:v>5.7797277511532574E-2</c:v>
                </c:pt>
                <c:pt idx="111">
                  <c:v>5.8542679817404603E-2</c:v>
                </c:pt>
                <c:pt idx="112">
                  <c:v>5.933344517962414E-2</c:v>
                </c:pt>
                <c:pt idx="113">
                  <c:v>6.0156749833559939E-2</c:v>
                </c:pt>
                <c:pt idx="114">
                  <c:v>6.1013512184191612E-2</c:v>
                </c:pt>
                <c:pt idx="115">
                  <c:v>6.1916217743235566E-2</c:v>
                </c:pt>
                <c:pt idx="116">
                  <c:v>6.2856864608619487E-2</c:v>
                </c:pt>
                <c:pt idx="117">
                  <c:v>6.3849638240822029E-2</c:v>
                </c:pt>
                <c:pt idx="118">
                  <c:v>6.489844037903425E-2</c:v>
                </c:pt>
                <c:pt idx="119">
                  <c:v>6.6009404782115338E-2</c:v>
                </c:pt>
                <c:pt idx="120">
                  <c:v>6.7213346161469539E-2</c:v>
                </c:pt>
                <c:pt idx="121">
                  <c:v>6.8530408738887758E-2</c:v>
                </c:pt>
                <c:pt idx="122">
                  <c:v>7.0004244523114392E-2</c:v>
                </c:pt>
                <c:pt idx="123">
                  <c:v>7.178959007417568E-2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0.20199653315818591</c:v>
                </c:pt>
                <c:pt idx="1">
                  <c:v>0.21126099455107161</c:v>
                </c:pt>
                <c:pt idx="2">
                  <c:v>0.22052405539682113</c:v>
                </c:pt>
                <c:pt idx="3">
                  <c:v>0.22978822848427308</c:v>
                </c:pt>
                <c:pt idx="4">
                  <c:v>0.2390513925709018</c:v>
                </c:pt>
                <c:pt idx="5">
                  <c:v>0.24831440713401917</c:v>
                </c:pt>
                <c:pt idx="6">
                  <c:v>0.25757472732343378</c:v>
                </c:pt>
                <c:pt idx="7">
                  <c:v>0.26683633018687025</c:v>
                </c:pt>
                <c:pt idx="8">
                  <c:v>0.27609432694013997</c:v>
                </c:pt>
                <c:pt idx="9">
                  <c:v>0.2853552098746524</c:v>
                </c:pt>
                <c:pt idx="10">
                  <c:v>0.29461418434411724</c:v>
                </c:pt>
                <c:pt idx="11">
                  <c:v>0.30387005737828821</c:v>
                </c:pt>
                <c:pt idx="12">
                  <c:v>0.31312561157004087</c:v>
                </c:pt>
                <c:pt idx="13">
                  <c:v>0.3223839020463854</c:v>
                </c:pt>
                <c:pt idx="14">
                  <c:v>0.33163924604167339</c:v>
                </c:pt>
                <c:pt idx="15">
                  <c:v>0.34089250316439129</c:v>
                </c:pt>
                <c:pt idx="16">
                  <c:v>0.35014300728505082</c:v>
                </c:pt>
                <c:pt idx="17">
                  <c:v>0.35939265988950714</c:v>
                </c:pt>
                <c:pt idx="18">
                  <c:v>0.3686461290978465</c:v>
                </c:pt>
                <c:pt idx="19">
                  <c:v>0.37789558558852882</c:v>
                </c:pt>
                <c:pt idx="20">
                  <c:v>0.38713940125838625</c:v>
                </c:pt>
                <c:pt idx="21">
                  <c:v>0.39638875643786053</c:v>
                </c:pt>
                <c:pt idx="22">
                  <c:v>0.40562960967503753</c:v>
                </c:pt>
                <c:pt idx="23">
                  <c:v>0.41487720446875587</c:v>
                </c:pt>
                <c:pt idx="24">
                  <c:v>0.42411984635583699</c:v>
                </c:pt>
                <c:pt idx="25">
                  <c:v>0.43335831635109617</c:v>
                </c:pt>
                <c:pt idx="26">
                  <c:v>0.44259489230888788</c:v>
                </c:pt>
                <c:pt idx="27">
                  <c:v>0.45183343634337969</c:v>
                </c:pt>
                <c:pt idx="28">
                  <c:v>0.46106559338124004</c:v>
                </c:pt>
                <c:pt idx="29">
                  <c:v>0.47030454090750384</c:v>
                </c:pt>
                <c:pt idx="30">
                  <c:v>0.47953665208838697</c:v>
                </c:pt>
                <c:pt idx="31">
                  <c:v>0.48876278897639741</c:v>
                </c:pt>
                <c:pt idx="32">
                  <c:v>0.49799268120092227</c:v>
                </c:pt>
                <c:pt idx="33">
                  <c:v>0.50721402333663757</c:v>
                </c:pt>
                <c:pt idx="34">
                  <c:v>0.51643863891883035</c:v>
                </c:pt>
                <c:pt idx="35">
                  <c:v>0.52566355404248477</c:v>
                </c:pt>
                <c:pt idx="36">
                  <c:v>0.53488618426368195</c:v>
                </c:pt>
                <c:pt idx="37">
                  <c:v>0.54410436449168442</c:v>
                </c:pt>
                <c:pt idx="38">
                  <c:v>0.55331637817063561</c:v>
                </c:pt>
                <c:pt idx="39">
                  <c:v>0.5625303423687058</c:v>
                </c:pt>
                <c:pt idx="40">
                  <c:v>0.571746213929195</c:v>
                </c:pt>
                <c:pt idx="41">
                  <c:v>0.58095467142603741</c:v>
                </c:pt>
                <c:pt idx="42">
                  <c:v>0.59015607838960971</c:v>
                </c:pt>
                <c:pt idx="43">
                  <c:v>0.59936167140953756</c:v>
                </c:pt>
                <c:pt idx="44">
                  <c:v>0.60856318879927662</c:v>
                </c:pt>
                <c:pt idx="45">
                  <c:v>0.61776282034493313</c:v>
                </c:pt>
                <c:pt idx="46">
                  <c:v>0.62696341079784523</c:v>
                </c:pt>
                <c:pt idx="47">
                  <c:v>0.63615723029769522</c:v>
                </c:pt>
                <c:pt idx="48">
                  <c:v>0.64534776786257131</c:v>
                </c:pt>
                <c:pt idx="49">
                  <c:v>0.65453922501782635</c:v>
                </c:pt>
                <c:pt idx="50">
                  <c:v>0.66372454553851834</c:v>
                </c:pt>
                <c:pt idx="51">
                  <c:v>0.67290867132128229</c:v>
                </c:pt>
                <c:pt idx="52">
                  <c:v>0.682084817583273</c:v>
                </c:pt>
                <c:pt idx="53">
                  <c:v>0.69125872048959791</c:v>
                </c:pt>
                <c:pt idx="54">
                  <c:v>0.70043691334930047</c:v>
                </c:pt>
                <c:pt idx="55">
                  <c:v>0.70961348992631124</c:v>
                </c:pt>
                <c:pt idx="56">
                  <c:v>0.71878234926325479</c:v>
                </c:pt>
                <c:pt idx="57">
                  <c:v>0.72793719927943723</c:v>
                </c:pt>
                <c:pt idx="58">
                  <c:v>0.73709962927029704</c:v>
                </c:pt>
                <c:pt idx="59">
                  <c:v>0.74626454883027737</c:v>
                </c:pt>
                <c:pt idx="60">
                  <c:v>0.7554267042780286</c:v>
                </c:pt>
                <c:pt idx="61">
                  <c:v>0.76458068107571175</c:v>
                </c:pt>
                <c:pt idx="62">
                  <c:v>0.77372090673217853</c:v>
                </c:pt>
                <c:pt idx="63">
                  <c:v>0.78287237707043167</c:v>
                </c:pt>
                <c:pt idx="64">
                  <c:v>0.79201519891087846</c:v>
                </c:pt>
                <c:pt idx="65">
                  <c:v>0.80116006691698349</c:v>
                </c:pt>
                <c:pt idx="66">
                  <c:v>0.81028627553349997</c:v>
                </c:pt>
                <c:pt idx="67">
                  <c:v>0.81942124417783957</c:v>
                </c:pt>
                <c:pt idx="68">
                  <c:v>0.82854428490817555</c:v>
                </c:pt>
                <c:pt idx="69">
                  <c:v>0.8376844938488075</c:v>
                </c:pt>
                <c:pt idx="70">
                  <c:v>0.84680394680936477</c:v>
                </c:pt>
                <c:pt idx="71">
                  <c:v>0.85591506018912211</c:v>
                </c:pt>
                <c:pt idx="72">
                  <c:v>0.8650312562128627</c:v>
                </c:pt>
                <c:pt idx="73">
                  <c:v>0.87414885331554615</c:v>
                </c:pt>
                <c:pt idx="74">
                  <c:v>0.8832456613004448</c:v>
                </c:pt>
                <c:pt idx="75">
                  <c:v>0.89235433427511168</c:v>
                </c:pt>
                <c:pt idx="76">
                  <c:v>0.90145277177083583</c:v>
                </c:pt>
                <c:pt idx="77">
                  <c:v>0.91055617260087374</c:v>
                </c:pt>
                <c:pt idx="78">
                  <c:v>0.91964168206221364</c:v>
                </c:pt>
                <c:pt idx="79">
                  <c:v>0.92872489696617633</c:v>
                </c:pt>
                <c:pt idx="80">
                  <c:v>0.9378023496112089</c:v>
                </c:pt>
                <c:pt idx="81">
                  <c:v>0.94689092430857769</c:v>
                </c:pt>
                <c:pt idx="82">
                  <c:v>0.95596714540516503</c:v>
                </c:pt>
                <c:pt idx="83">
                  <c:v>0.96502730641236001</c:v>
                </c:pt>
                <c:pt idx="84">
                  <c:v>0.97408894356980313</c:v>
                </c:pt>
                <c:pt idx="85">
                  <c:v>0.98314908885911034</c:v>
                </c:pt>
                <c:pt idx="86">
                  <c:v>0.99220470532893379</c:v>
                </c:pt>
                <c:pt idx="87">
                  <c:v>1.0012749073138927</c:v>
                </c:pt>
                <c:pt idx="88">
                  <c:v>1.0103123856616092</c:v>
                </c:pt>
                <c:pt idx="89">
                  <c:v>1.0193586451571679</c:v>
                </c:pt>
                <c:pt idx="90">
                  <c:v>1.0283881662818135</c:v>
                </c:pt>
                <c:pt idx="91">
                  <c:v>1.0374210183973032</c:v>
                </c:pt>
                <c:pt idx="92">
                  <c:v>1.0464546931528109</c:v>
                </c:pt>
                <c:pt idx="93">
                  <c:v>1.0554866265761649</c:v>
                </c:pt>
                <c:pt idx="94">
                  <c:v>1.0645141996661254</c:v>
                </c:pt>
                <c:pt idx="95">
                  <c:v>1.0735347390661749</c:v>
                </c:pt>
                <c:pt idx="96">
                  <c:v>1.0825455178216348</c:v>
                </c:pt>
                <c:pt idx="97">
                  <c:v>1.0915437562217967</c:v>
                </c:pt>
                <c:pt idx="98">
                  <c:v>1.1005522272380872</c:v>
                </c:pt>
                <c:pt idx="99">
                  <c:v>1.1095430719006145</c:v>
                </c:pt>
                <c:pt idx="100">
                  <c:v>1.1185395945537799</c:v>
                </c:pt>
                <c:pt idx="101">
                  <c:v>1.1275132127327745</c:v>
                </c:pt>
                <c:pt idx="102">
                  <c:v>1.1364877690378705</c:v>
                </c:pt>
                <c:pt idx="103">
                  <c:v>1.1454611441076674</c:v>
                </c:pt>
                <c:pt idx="104">
                  <c:v>1.1544311768373137</c:v>
                </c:pt>
                <c:pt idx="105">
                  <c:v>1.1633956648323003</c:v>
                </c:pt>
                <c:pt idx="106">
                  <c:v>1.1723523649145942</c:v>
                </c:pt>
                <c:pt idx="107">
                  <c:v>1.1813274681524248</c:v>
                </c:pt>
                <c:pt idx="108">
                  <c:v>1.1902620262359713</c:v>
                </c:pt>
                <c:pt idx="109">
                  <c:v>1.1992109522150836</c:v>
                </c:pt>
                <c:pt idx="110">
                  <c:v>1.208143373240314</c:v>
                </c:pt>
                <c:pt idx="111">
                  <c:v>1.2170866301894578</c:v>
                </c:pt>
                <c:pt idx="112">
                  <c:v>1.2260091277160929</c:v>
                </c:pt>
                <c:pt idx="113">
                  <c:v>1.2349387920646042</c:v>
                </c:pt>
                <c:pt idx="114">
                  <c:v>1.24384330296865</c:v>
                </c:pt>
                <c:pt idx="115">
                  <c:v>1.2527511776668148</c:v>
                </c:pt>
                <c:pt idx="116">
                  <c:v>1.2616607973193548</c:v>
                </c:pt>
                <c:pt idx="117">
                  <c:v>1.2705705134600092</c:v>
                </c:pt>
                <c:pt idx="118">
                  <c:v>1.2794465523377387</c:v>
                </c:pt>
                <c:pt idx="119">
                  <c:v>1.2883510630956396</c:v>
                </c:pt>
                <c:pt idx="120">
                  <c:v>1.2972177817670143</c:v>
                </c:pt>
                <c:pt idx="121">
                  <c:v>1.3061101404073023</c:v>
                </c:pt>
                <c:pt idx="122">
                  <c:v>1.3149604748495622</c:v>
                </c:pt>
                <c:pt idx="123">
                  <c:v>1.323833508812694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A38-E045-B792-58022A4B0AFC}"/>
            </c:ext>
          </c:extLst>
        </c:ser>
        <c:ser>
          <c:idx val="2"/>
          <c:order val="3"/>
          <c:tx>
            <c:strRef>
              <c:f>Totals!$M$1</c:f>
              <c:strCache>
                <c:ptCount val="1"/>
                <c:pt idx="0">
                  <c:v>CD No Fuse</c:v>
                </c:pt>
              </c:strCache>
            </c:strRef>
          </c:tx>
          <c:marker>
            <c:symbol val="none"/>
          </c:marker>
          <c:xVal>
            <c:numRef>
              <c:f>Totals!$M$2:$M$139</c:f>
              <c:numCache>
                <c:formatCode>General</c:formatCode>
                <c:ptCount val="13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1.9052102269555921E-2</c:v>
                </c:pt>
                <c:pt idx="4">
                  <c:v>1.9194473247750213E-2</c:v>
                </c:pt>
                <c:pt idx="5">
                  <c:v>1.9338556151211092E-2</c:v>
                </c:pt>
                <c:pt idx="6">
                  <c:v>1.948380404915671E-2</c:v>
                </c:pt>
                <c:pt idx="7">
                  <c:v>1.9637055600376579E-2</c:v>
                </c:pt>
                <c:pt idx="8">
                  <c:v>1.9791174204353931E-2</c:v>
                </c:pt>
                <c:pt idx="9">
                  <c:v>1.9946665148644835E-2</c:v>
                </c:pt>
                <c:pt idx="10">
                  <c:v>2.0104257838817245E-2</c:v>
                </c:pt>
                <c:pt idx="11">
                  <c:v>2.026347737579905E-2</c:v>
                </c:pt>
                <c:pt idx="12">
                  <c:v>2.04273559812552E-2</c:v>
                </c:pt>
                <c:pt idx="13">
                  <c:v>2.0600320943132792E-2</c:v>
                </c:pt>
                <c:pt idx="14">
                  <c:v>2.077330288092067E-2</c:v>
                </c:pt>
                <c:pt idx="15">
                  <c:v>2.094944596021879E-2</c:v>
                </c:pt>
                <c:pt idx="16">
                  <c:v>2.1129649442623907E-2</c:v>
                </c:pt>
                <c:pt idx="17">
                  <c:v>2.131297335552175E-2</c:v>
                </c:pt>
                <c:pt idx="18">
                  <c:v>2.1497627241695304E-2</c:v>
                </c:pt>
                <c:pt idx="19">
                  <c:v>2.1685603333164549E-2</c:v>
                </c:pt>
                <c:pt idx="20">
                  <c:v>2.1878309653468198E-2</c:v>
                </c:pt>
                <c:pt idx="21">
                  <c:v>2.2075549950063306E-2</c:v>
                </c:pt>
                <c:pt idx="22">
                  <c:v>2.227965351449171E-2</c:v>
                </c:pt>
                <c:pt idx="23">
                  <c:v>2.2487106894531862E-2</c:v>
                </c:pt>
                <c:pt idx="24">
                  <c:v>2.2699175459676153E-2</c:v>
                </c:pt>
                <c:pt idx="25">
                  <c:v>2.2914491022856889E-2</c:v>
                </c:pt>
                <c:pt idx="26">
                  <c:v>2.3133443160347933E-2</c:v>
                </c:pt>
                <c:pt idx="27">
                  <c:v>2.3358904766242208E-2</c:v>
                </c:pt>
                <c:pt idx="28">
                  <c:v>2.3588273634784777E-2</c:v>
                </c:pt>
                <c:pt idx="29">
                  <c:v>2.382157829234743E-2</c:v>
                </c:pt>
                <c:pt idx="30">
                  <c:v>2.4059749682482628E-2</c:v>
                </c:pt>
                <c:pt idx="31">
                  <c:v>2.4300953627391157E-2</c:v>
                </c:pt>
                <c:pt idx="32">
                  <c:v>2.4550805720072885E-2</c:v>
                </c:pt>
                <c:pt idx="33">
                  <c:v>2.4809958686499343E-2</c:v>
                </c:pt>
                <c:pt idx="34">
                  <c:v>2.5073265040002186E-2</c:v>
                </c:pt>
                <c:pt idx="35">
                  <c:v>2.5340653363516961E-2</c:v>
                </c:pt>
                <c:pt idx="36">
                  <c:v>2.5611627525503035E-2</c:v>
                </c:pt>
                <c:pt idx="37">
                  <c:v>2.5887914597282784E-2</c:v>
                </c:pt>
                <c:pt idx="38">
                  <c:v>2.6167713469912736E-2</c:v>
                </c:pt>
                <c:pt idx="39">
                  <c:v>2.6453164225706344E-2</c:v>
                </c:pt>
                <c:pt idx="40">
                  <c:v>2.6741996881506424E-2</c:v>
                </c:pt>
                <c:pt idx="41">
                  <c:v>2.7034522382725766E-2</c:v>
                </c:pt>
                <c:pt idx="42">
                  <c:v>2.7330409323973289E-2</c:v>
                </c:pt>
                <c:pt idx="43">
                  <c:v>2.7633184945557304E-2</c:v>
                </c:pt>
                <c:pt idx="44">
                  <c:v>2.7940869008269732E-2</c:v>
                </c:pt>
                <c:pt idx="45">
                  <c:v>2.8252261490960447E-2</c:v>
                </c:pt>
                <c:pt idx="46">
                  <c:v>2.8566795747821526E-2</c:v>
                </c:pt>
                <c:pt idx="47">
                  <c:v>2.8886111074823622E-2</c:v>
                </c:pt>
                <c:pt idx="48">
                  <c:v>2.9210534752450449E-2</c:v>
                </c:pt>
                <c:pt idx="49">
                  <c:v>2.9540906892859532E-2</c:v>
                </c:pt>
                <c:pt idx="50">
                  <c:v>2.9874722657089375E-2</c:v>
                </c:pt>
                <c:pt idx="51">
                  <c:v>3.0215058950016395E-2</c:v>
                </c:pt>
                <c:pt idx="52">
                  <c:v>3.0557384394029535E-2</c:v>
                </c:pt>
                <c:pt idx="53">
                  <c:v>3.090567338449985E-2</c:v>
                </c:pt>
                <c:pt idx="54">
                  <c:v>3.1260188697242453E-2</c:v>
                </c:pt>
                <c:pt idx="55">
                  <c:v>3.1618602902611419E-2</c:v>
                </c:pt>
                <c:pt idx="56">
                  <c:v>3.1982623686612408E-2</c:v>
                </c:pt>
                <c:pt idx="57">
                  <c:v>3.2350017133679743E-2</c:v>
                </c:pt>
                <c:pt idx="58">
                  <c:v>3.2722962400908238E-2</c:v>
                </c:pt>
                <c:pt idx="59">
                  <c:v>3.3102724880865596E-2</c:v>
                </c:pt>
                <c:pt idx="60">
                  <c:v>3.3486554020098869E-2</c:v>
                </c:pt>
                <c:pt idx="61">
                  <c:v>3.3874186803489539E-2</c:v>
                </c:pt>
                <c:pt idx="62">
                  <c:v>3.4267935835812509E-2</c:v>
                </c:pt>
                <c:pt idx="63">
                  <c:v>3.4665455737530021E-2</c:v>
                </c:pt>
                <c:pt idx="64">
                  <c:v>3.5068167957224144E-2</c:v>
                </c:pt>
                <c:pt idx="65">
                  <c:v>3.5476628481738173E-2</c:v>
                </c:pt>
                <c:pt idx="66">
                  <c:v>3.5889563320991441E-2</c:v>
                </c:pt>
                <c:pt idx="67">
                  <c:v>3.6306237519605253E-2</c:v>
                </c:pt>
                <c:pt idx="68">
                  <c:v>3.672661426964921E-2</c:v>
                </c:pt>
                <c:pt idx="69">
                  <c:v>3.7155817934666588E-2</c:v>
                </c:pt>
                <c:pt idx="70">
                  <c:v>3.7592328095531792E-2</c:v>
                </c:pt>
                <c:pt idx="71">
                  <c:v>3.8033595816178038E-2</c:v>
                </c:pt>
                <c:pt idx="72">
                  <c:v>3.8480079099909748E-2</c:v>
                </c:pt>
                <c:pt idx="73">
                  <c:v>3.8933066991761953E-2</c:v>
                </c:pt>
                <c:pt idx="74">
                  <c:v>3.9394318319524294E-2</c:v>
                </c:pt>
                <c:pt idx="75">
                  <c:v>3.9865386463557827E-2</c:v>
                </c:pt>
                <c:pt idx="76">
                  <c:v>4.0343311058956645E-2</c:v>
                </c:pt>
                <c:pt idx="77">
                  <c:v>4.0825096368831186E-2</c:v>
                </c:pt>
                <c:pt idx="78">
                  <c:v>4.1313047561946439E-2</c:v>
                </c:pt>
                <c:pt idx="79">
                  <c:v>4.1805841150471312E-2</c:v>
                </c:pt>
                <c:pt idx="80">
                  <c:v>4.2305999623407989E-2</c:v>
                </c:pt>
                <c:pt idx="81">
                  <c:v>4.2811744614968478E-2</c:v>
                </c:pt>
                <c:pt idx="82">
                  <c:v>4.3323640473861856E-2</c:v>
                </c:pt>
                <c:pt idx="83">
                  <c:v>4.3839394320960678E-2</c:v>
                </c:pt>
                <c:pt idx="84">
                  <c:v>4.4363433052323271E-2</c:v>
                </c:pt>
                <c:pt idx="85">
                  <c:v>4.4894726938594365E-2</c:v>
                </c:pt>
                <c:pt idx="86">
                  <c:v>4.5429387802853799E-2</c:v>
                </c:pt>
                <c:pt idx="87">
                  <c:v>4.5972006137959563E-2</c:v>
                </c:pt>
                <c:pt idx="88">
                  <c:v>4.6518794512520209E-2</c:v>
                </c:pt>
                <c:pt idx="89">
                  <c:v>4.707330190626078E-2</c:v>
                </c:pt>
                <c:pt idx="90">
                  <c:v>4.7636627377821615E-2</c:v>
                </c:pt>
                <c:pt idx="91">
                  <c:v>4.8207918470327051E-2</c:v>
                </c:pt>
                <c:pt idx="92">
                  <c:v>4.8785913875824302E-2</c:v>
                </c:pt>
                <c:pt idx="93">
                  <c:v>4.9369565743344508E-2</c:v>
                </c:pt>
                <c:pt idx="94">
                  <c:v>4.9963140471178717E-2</c:v>
                </c:pt>
                <c:pt idx="95">
                  <c:v>5.0563573724969973E-2</c:v>
                </c:pt>
                <c:pt idx="96">
                  <c:v>5.1171581831092751E-2</c:v>
                </c:pt>
                <c:pt idx="97">
                  <c:v>5.1784876368160544E-2</c:v>
                </c:pt>
                <c:pt idx="98">
                  <c:v>5.2408907154702901E-2</c:v>
                </c:pt>
                <c:pt idx="99">
                  <c:v>5.3042552788596077E-2</c:v>
                </c:pt>
                <c:pt idx="100">
                  <c:v>5.3683599677701227E-2</c:v>
                </c:pt>
                <c:pt idx="101">
                  <c:v>5.4328300768658473E-2</c:v>
                </c:pt>
                <c:pt idx="102">
                  <c:v>5.4964482540108217E-2</c:v>
                </c:pt>
                <c:pt idx="103">
                  <c:v>5.558841535810978E-2</c:v>
                </c:pt>
                <c:pt idx="104">
                  <c:v>5.6204469744870915E-2</c:v>
                </c:pt>
                <c:pt idx="105">
                  <c:v>5.6816860887779604E-2</c:v>
                </c:pt>
                <c:pt idx="106">
                  <c:v>5.7426381003257837E-2</c:v>
                </c:pt>
                <c:pt idx="107">
                  <c:v>5.8033776017239309E-2</c:v>
                </c:pt>
                <c:pt idx="108">
                  <c:v>5.8668955581303618E-2</c:v>
                </c:pt>
                <c:pt idx="109">
                  <c:v>5.9362689269086777E-2</c:v>
                </c:pt>
                <c:pt idx="110">
                  <c:v>6.0103751867864944E-2</c:v>
                </c:pt>
                <c:pt idx="111">
                  <c:v>6.0887998316257595E-2</c:v>
                </c:pt>
                <c:pt idx="112">
                  <c:v>6.1719998876178905E-2</c:v>
                </c:pt>
                <c:pt idx="113">
                  <c:v>6.2586253603269595E-2</c:v>
                </c:pt>
                <c:pt idx="114">
                  <c:v>6.3488507521935467E-2</c:v>
                </c:pt>
                <c:pt idx="115">
                  <c:v>6.4437756000227372E-2</c:v>
                </c:pt>
                <c:pt idx="116">
                  <c:v>6.5427352415671353E-2</c:v>
                </c:pt>
                <c:pt idx="117">
                  <c:v>6.6471114501346712E-2</c:v>
                </c:pt>
                <c:pt idx="118">
                  <c:v>6.7575571735732601E-2</c:v>
                </c:pt>
                <c:pt idx="119">
                  <c:v>6.8744711745688997E-2</c:v>
                </c:pt>
                <c:pt idx="120">
                  <c:v>7.0011656396070543E-2</c:v>
                </c:pt>
                <c:pt idx="121">
                  <c:v>7.1397677245470595E-2</c:v>
                </c:pt>
                <c:pt idx="122">
                  <c:v>7.2948726486059032E-2</c:v>
                </c:pt>
                <c:pt idx="123">
                  <c:v>7.4827682060932238E-2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0.20199653315818591</c:v>
                </c:pt>
                <c:pt idx="1">
                  <c:v>0.21126099455107161</c:v>
                </c:pt>
                <c:pt idx="2">
                  <c:v>0.22052405539682113</c:v>
                </c:pt>
                <c:pt idx="3">
                  <c:v>0.22978822848427308</c:v>
                </c:pt>
                <c:pt idx="4">
                  <c:v>0.2390513925709018</c:v>
                </c:pt>
                <c:pt idx="5">
                  <c:v>0.24831440713401917</c:v>
                </c:pt>
                <c:pt idx="6">
                  <c:v>0.25757472732343378</c:v>
                </c:pt>
                <c:pt idx="7">
                  <c:v>0.26683633018687025</c:v>
                </c:pt>
                <c:pt idx="8">
                  <c:v>0.27609432694013997</c:v>
                </c:pt>
                <c:pt idx="9">
                  <c:v>0.2853552098746524</c:v>
                </c:pt>
                <c:pt idx="10">
                  <c:v>0.29461418434411724</c:v>
                </c:pt>
                <c:pt idx="11">
                  <c:v>0.30387005737828821</c:v>
                </c:pt>
                <c:pt idx="12">
                  <c:v>0.31312561157004087</c:v>
                </c:pt>
                <c:pt idx="13">
                  <c:v>0.3223839020463854</c:v>
                </c:pt>
                <c:pt idx="14">
                  <c:v>0.33163924604167339</c:v>
                </c:pt>
                <c:pt idx="15">
                  <c:v>0.34089250316439129</c:v>
                </c:pt>
                <c:pt idx="16">
                  <c:v>0.35014300728505082</c:v>
                </c:pt>
                <c:pt idx="17">
                  <c:v>0.35939265988950714</c:v>
                </c:pt>
                <c:pt idx="18">
                  <c:v>0.3686461290978465</c:v>
                </c:pt>
                <c:pt idx="19">
                  <c:v>0.37789558558852882</c:v>
                </c:pt>
                <c:pt idx="20">
                  <c:v>0.38713940125838625</c:v>
                </c:pt>
                <c:pt idx="21">
                  <c:v>0.39638875643786053</c:v>
                </c:pt>
                <c:pt idx="22">
                  <c:v>0.40562960967503753</c:v>
                </c:pt>
                <c:pt idx="23">
                  <c:v>0.41487720446875587</c:v>
                </c:pt>
                <c:pt idx="24">
                  <c:v>0.42411984635583699</c:v>
                </c:pt>
                <c:pt idx="25">
                  <c:v>0.43335831635109617</c:v>
                </c:pt>
                <c:pt idx="26">
                  <c:v>0.44259489230888788</c:v>
                </c:pt>
                <c:pt idx="27">
                  <c:v>0.45183343634337969</c:v>
                </c:pt>
                <c:pt idx="28">
                  <c:v>0.46106559338124004</c:v>
                </c:pt>
                <c:pt idx="29">
                  <c:v>0.47030454090750384</c:v>
                </c:pt>
                <c:pt idx="30">
                  <c:v>0.47953665208838697</c:v>
                </c:pt>
                <c:pt idx="31">
                  <c:v>0.48876278897639741</c:v>
                </c:pt>
                <c:pt idx="32">
                  <c:v>0.49799268120092227</c:v>
                </c:pt>
                <c:pt idx="33">
                  <c:v>0.50721402333663757</c:v>
                </c:pt>
                <c:pt idx="34">
                  <c:v>0.51643863891883035</c:v>
                </c:pt>
                <c:pt idx="35">
                  <c:v>0.52566355404248477</c:v>
                </c:pt>
                <c:pt idx="36">
                  <c:v>0.53488618426368195</c:v>
                </c:pt>
                <c:pt idx="37">
                  <c:v>0.54410436449168442</c:v>
                </c:pt>
                <c:pt idx="38">
                  <c:v>0.55331637817063561</c:v>
                </c:pt>
                <c:pt idx="39">
                  <c:v>0.5625303423687058</c:v>
                </c:pt>
                <c:pt idx="40">
                  <c:v>0.571746213929195</c:v>
                </c:pt>
                <c:pt idx="41">
                  <c:v>0.58095467142603741</c:v>
                </c:pt>
                <c:pt idx="42">
                  <c:v>0.59015607838960971</c:v>
                </c:pt>
                <c:pt idx="43">
                  <c:v>0.59936167140953756</c:v>
                </c:pt>
                <c:pt idx="44">
                  <c:v>0.60856318879927662</c:v>
                </c:pt>
                <c:pt idx="45">
                  <c:v>0.61776282034493313</c:v>
                </c:pt>
                <c:pt idx="46">
                  <c:v>0.62696341079784523</c:v>
                </c:pt>
                <c:pt idx="47">
                  <c:v>0.63615723029769522</c:v>
                </c:pt>
                <c:pt idx="48">
                  <c:v>0.64534776786257131</c:v>
                </c:pt>
                <c:pt idx="49">
                  <c:v>0.65453922501782635</c:v>
                </c:pt>
                <c:pt idx="50">
                  <c:v>0.66372454553851834</c:v>
                </c:pt>
                <c:pt idx="51">
                  <c:v>0.67290867132128229</c:v>
                </c:pt>
                <c:pt idx="52">
                  <c:v>0.682084817583273</c:v>
                </c:pt>
                <c:pt idx="53">
                  <c:v>0.69125872048959791</c:v>
                </c:pt>
                <c:pt idx="54">
                  <c:v>0.70043691334930047</c:v>
                </c:pt>
                <c:pt idx="55">
                  <c:v>0.70961348992631124</c:v>
                </c:pt>
                <c:pt idx="56">
                  <c:v>0.71878234926325479</c:v>
                </c:pt>
                <c:pt idx="57">
                  <c:v>0.72793719927943723</c:v>
                </c:pt>
                <c:pt idx="58">
                  <c:v>0.73709962927029704</c:v>
                </c:pt>
                <c:pt idx="59">
                  <c:v>0.74626454883027737</c:v>
                </c:pt>
                <c:pt idx="60">
                  <c:v>0.7554267042780286</c:v>
                </c:pt>
                <c:pt idx="61">
                  <c:v>0.76458068107571175</c:v>
                </c:pt>
                <c:pt idx="62">
                  <c:v>0.77372090673217853</c:v>
                </c:pt>
                <c:pt idx="63">
                  <c:v>0.78287237707043167</c:v>
                </c:pt>
                <c:pt idx="64">
                  <c:v>0.79201519891087846</c:v>
                </c:pt>
                <c:pt idx="65">
                  <c:v>0.80116006691698349</c:v>
                </c:pt>
                <c:pt idx="66">
                  <c:v>0.81028627553349997</c:v>
                </c:pt>
                <c:pt idx="67">
                  <c:v>0.81942124417783957</c:v>
                </c:pt>
                <c:pt idx="68">
                  <c:v>0.82854428490817555</c:v>
                </c:pt>
                <c:pt idx="69">
                  <c:v>0.8376844938488075</c:v>
                </c:pt>
                <c:pt idx="70">
                  <c:v>0.84680394680936477</c:v>
                </c:pt>
                <c:pt idx="71">
                  <c:v>0.85591506018912211</c:v>
                </c:pt>
                <c:pt idx="72">
                  <c:v>0.8650312562128627</c:v>
                </c:pt>
                <c:pt idx="73">
                  <c:v>0.87414885331554615</c:v>
                </c:pt>
                <c:pt idx="74">
                  <c:v>0.8832456613004448</c:v>
                </c:pt>
                <c:pt idx="75">
                  <c:v>0.89235433427511168</c:v>
                </c:pt>
                <c:pt idx="76">
                  <c:v>0.90145277177083583</c:v>
                </c:pt>
                <c:pt idx="77">
                  <c:v>0.91055617260087374</c:v>
                </c:pt>
                <c:pt idx="78">
                  <c:v>0.91964168206221364</c:v>
                </c:pt>
                <c:pt idx="79">
                  <c:v>0.92872489696617633</c:v>
                </c:pt>
                <c:pt idx="80">
                  <c:v>0.9378023496112089</c:v>
                </c:pt>
                <c:pt idx="81">
                  <c:v>0.94689092430857769</c:v>
                </c:pt>
                <c:pt idx="82">
                  <c:v>0.95596714540516503</c:v>
                </c:pt>
                <c:pt idx="83">
                  <c:v>0.96502730641236001</c:v>
                </c:pt>
                <c:pt idx="84">
                  <c:v>0.97408894356980313</c:v>
                </c:pt>
                <c:pt idx="85">
                  <c:v>0.98314908885911034</c:v>
                </c:pt>
                <c:pt idx="86">
                  <c:v>0.99220470532893379</c:v>
                </c:pt>
                <c:pt idx="87">
                  <c:v>1.0012749073138927</c:v>
                </c:pt>
                <c:pt idx="88">
                  <c:v>1.0103123856616092</c:v>
                </c:pt>
                <c:pt idx="89">
                  <c:v>1.0193586451571679</c:v>
                </c:pt>
                <c:pt idx="90">
                  <c:v>1.0283881662818135</c:v>
                </c:pt>
                <c:pt idx="91">
                  <c:v>1.0374210183973032</c:v>
                </c:pt>
                <c:pt idx="92">
                  <c:v>1.0464546931528109</c:v>
                </c:pt>
                <c:pt idx="93">
                  <c:v>1.0554866265761649</c:v>
                </c:pt>
                <c:pt idx="94">
                  <c:v>1.0645141996661254</c:v>
                </c:pt>
                <c:pt idx="95">
                  <c:v>1.0735347390661749</c:v>
                </c:pt>
                <c:pt idx="96">
                  <c:v>1.0825455178216348</c:v>
                </c:pt>
                <c:pt idx="97">
                  <c:v>1.0915437562217967</c:v>
                </c:pt>
                <c:pt idx="98">
                  <c:v>1.1005522272380872</c:v>
                </c:pt>
                <c:pt idx="99">
                  <c:v>1.1095430719006145</c:v>
                </c:pt>
                <c:pt idx="100">
                  <c:v>1.1185395945537799</c:v>
                </c:pt>
                <c:pt idx="101">
                  <c:v>1.1275132127327745</c:v>
                </c:pt>
                <c:pt idx="102">
                  <c:v>1.1364877690378705</c:v>
                </c:pt>
                <c:pt idx="103">
                  <c:v>1.1454611441076674</c:v>
                </c:pt>
                <c:pt idx="104">
                  <c:v>1.1544311768373137</c:v>
                </c:pt>
                <c:pt idx="105">
                  <c:v>1.1633956648323003</c:v>
                </c:pt>
                <c:pt idx="106">
                  <c:v>1.1723523649145942</c:v>
                </c:pt>
                <c:pt idx="107">
                  <c:v>1.1813274681524248</c:v>
                </c:pt>
                <c:pt idx="108">
                  <c:v>1.1902620262359713</c:v>
                </c:pt>
                <c:pt idx="109">
                  <c:v>1.1992109522150836</c:v>
                </c:pt>
                <c:pt idx="110">
                  <c:v>1.208143373240314</c:v>
                </c:pt>
                <c:pt idx="111">
                  <c:v>1.2170866301894578</c:v>
                </c:pt>
                <c:pt idx="112">
                  <c:v>1.2260091277160929</c:v>
                </c:pt>
                <c:pt idx="113">
                  <c:v>1.2349387920646042</c:v>
                </c:pt>
                <c:pt idx="114">
                  <c:v>1.24384330296865</c:v>
                </c:pt>
                <c:pt idx="115">
                  <c:v>1.2527511776668148</c:v>
                </c:pt>
                <c:pt idx="116">
                  <c:v>1.2616607973193548</c:v>
                </c:pt>
                <c:pt idx="117">
                  <c:v>1.2705705134600092</c:v>
                </c:pt>
                <c:pt idx="118">
                  <c:v>1.2794465523377387</c:v>
                </c:pt>
                <c:pt idx="119">
                  <c:v>1.2883510630956396</c:v>
                </c:pt>
                <c:pt idx="120">
                  <c:v>1.2972177817670143</c:v>
                </c:pt>
                <c:pt idx="121">
                  <c:v>1.3061101404073023</c:v>
                </c:pt>
                <c:pt idx="122">
                  <c:v>1.3149604748495622</c:v>
                </c:pt>
                <c:pt idx="123">
                  <c:v>1.323833508812694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A38-E045-B792-58022A4B0AFC}"/>
            </c:ext>
          </c:extLst>
        </c:ser>
        <c:ser>
          <c:idx val="3"/>
          <c:order val="4"/>
          <c:tx>
            <c:strRef>
              <c:f>Totals!$R$77</c:f>
              <c:strCache>
                <c:ptCount val="1"/>
                <c:pt idx="0">
                  <c:v> CREATeV-TurbulentW-TurbulentVstab-TurbulentHstab</c:v>
                </c:pt>
              </c:strCache>
            </c:strRef>
          </c:tx>
          <c:marker>
            <c:symbol val="none"/>
          </c:marker>
          <c:xVal>
            <c:numRef>
              <c:f>Totals!$V$82:$V$96</c:f>
              <c:numCache>
                <c:formatCode>General</c:formatCode>
                <c:ptCount val="15"/>
                <c:pt idx="0">
                  <c:v>7.1673000000000001E-2</c:v>
                </c:pt>
                <c:pt idx="1">
                  <c:v>6.1654E-2</c:v>
                </c:pt>
                <c:pt idx="2">
                  <c:v>5.5506E-2</c:v>
                </c:pt>
                <c:pt idx="3">
                  <c:v>4.9690999999999999E-2</c:v>
                </c:pt>
                <c:pt idx="4">
                  <c:v>4.4753000000000001E-2</c:v>
                </c:pt>
                <c:pt idx="5">
                  <c:v>4.0096E-2</c:v>
                </c:pt>
                <c:pt idx="6">
                  <c:v>3.6097999999999998E-2</c:v>
                </c:pt>
                <c:pt idx="7">
                  <c:v>3.2495999999999997E-2</c:v>
                </c:pt>
                <c:pt idx="8">
                  <c:v>2.9384E-2</c:v>
                </c:pt>
                <c:pt idx="9">
                  <c:v>2.6535E-2</c:v>
                </c:pt>
                <c:pt idx="10">
                  <c:v>2.4015000000000002E-2</c:v>
                </c:pt>
                <c:pt idx="11">
                  <c:v>2.2020999999999999E-2</c:v>
                </c:pt>
                <c:pt idx="12">
                  <c:v>2.0278999999999998E-2</c:v>
                </c:pt>
                <c:pt idx="13">
                  <c:v>1.8752999999999999E-2</c:v>
                </c:pt>
                <c:pt idx="14">
                  <c:v>1.7389000000000002E-2</c:v>
                </c:pt>
              </c:numCache>
            </c:numRef>
          </c:xVal>
          <c:yVal>
            <c:numRef>
              <c:f>Totals!$S$82:$S$96</c:f>
              <c:numCache>
                <c:formatCode>General</c:formatCode>
                <c:ptCount val="15"/>
                <c:pt idx="0">
                  <c:v>1.327264</c:v>
                </c:pt>
                <c:pt idx="1">
                  <c:v>1.2425870000000001</c:v>
                </c:pt>
                <c:pt idx="2">
                  <c:v>1.1571370000000001</c:v>
                </c:pt>
                <c:pt idx="3">
                  <c:v>1.0710189999999999</c:v>
                </c:pt>
                <c:pt idx="4">
                  <c:v>0.98445300000000002</c:v>
                </c:pt>
                <c:pt idx="5">
                  <c:v>0.89777700000000005</c:v>
                </c:pt>
                <c:pt idx="6">
                  <c:v>0.81133</c:v>
                </c:pt>
                <c:pt idx="7">
                  <c:v>0.72526999999999997</c:v>
                </c:pt>
                <c:pt idx="8">
                  <c:v>0.63957600000000003</c:v>
                </c:pt>
                <c:pt idx="9">
                  <c:v>0.55420100000000005</c:v>
                </c:pt>
                <c:pt idx="10">
                  <c:v>0.469138</c:v>
                </c:pt>
                <c:pt idx="11">
                  <c:v>0.38441399999999998</c:v>
                </c:pt>
                <c:pt idx="12">
                  <c:v>0.30006699999999997</c:v>
                </c:pt>
                <c:pt idx="13">
                  <c:v>0.21613199999999999</c:v>
                </c:pt>
                <c:pt idx="14">
                  <c:v>0.13264100000000001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A38-E045-B792-58022A4B0AFC}"/>
            </c:ext>
          </c:extLst>
        </c:ser>
        <c:ser>
          <c:idx val="0"/>
          <c:order val="5"/>
          <c:tx>
            <c:v>SaraDBU</c:v>
          </c:tx>
          <c:marker>
            <c:symbol val="square"/>
            <c:size val="5"/>
          </c:marker>
          <c:xVal>
            <c:numRef>
              <c:f>SaraDBU!$E$5:$E$20</c:f>
              <c:numCache>
                <c:formatCode>General</c:formatCode>
                <c:ptCount val="16"/>
                <c:pt idx="0">
                  <c:v>2.317E-2</c:v>
                </c:pt>
                <c:pt idx="1">
                  <c:v>2.554E-2</c:v>
                </c:pt>
                <c:pt idx="2">
                  <c:v>2.8150000000000001E-2</c:v>
                </c:pt>
                <c:pt idx="3">
                  <c:v>3.1260000000000003E-2</c:v>
                </c:pt>
                <c:pt idx="4">
                  <c:v>3.5029999999999999E-2</c:v>
                </c:pt>
                <c:pt idx="5">
                  <c:v>3.9379999999999998E-2</c:v>
                </c:pt>
                <c:pt idx="6">
                  <c:v>4.4049999999999999E-2</c:v>
                </c:pt>
                <c:pt idx="7">
                  <c:v>4.9149999999999999E-2</c:v>
                </c:pt>
                <c:pt idx="8">
                  <c:v>5.4710000000000002E-2</c:v>
                </c:pt>
                <c:pt idx="9">
                  <c:v>6.0699999999999997E-2</c:v>
                </c:pt>
                <c:pt idx="10">
                  <c:v>6.6860000000000003E-2</c:v>
                </c:pt>
                <c:pt idx="11">
                  <c:v>7.3160000000000003E-2</c:v>
                </c:pt>
                <c:pt idx="12">
                  <c:v>8.0170000000000005E-2</c:v>
                </c:pt>
                <c:pt idx="13">
                  <c:v>8.7139999999999995E-2</c:v>
                </c:pt>
                <c:pt idx="14">
                  <c:v>9.4329999999999997E-2</c:v>
                </c:pt>
                <c:pt idx="15">
                  <c:v>0.10145999999999999</c:v>
                </c:pt>
              </c:numCache>
            </c:numRef>
          </c:xVal>
          <c:yVal>
            <c:numRef>
              <c:f>SaraDBU!$D$5:$D$20</c:f>
              <c:numCache>
                <c:formatCode>General</c:formatCode>
                <c:ptCount val="16"/>
                <c:pt idx="0">
                  <c:v>0.45</c:v>
                </c:pt>
                <c:pt idx="1">
                  <c:v>0.48</c:v>
                </c:pt>
                <c:pt idx="2">
                  <c:v>0.57999999999999996</c:v>
                </c:pt>
                <c:pt idx="3">
                  <c:v>0.67</c:v>
                </c:pt>
                <c:pt idx="4">
                  <c:v>0.76</c:v>
                </c:pt>
                <c:pt idx="5">
                  <c:v>0.86</c:v>
                </c:pt>
                <c:pt idx="6">
                  <c:v>0.95</c:v>
                </c:pt>
                <c:pt idx="7">
                  <c:v>1.04</c:v>
                </c:pt>
                <c:pt idx="8">
                  <c:v>1.1299999999999999</c:v>
                </c:pt>
                <c:pt idx="9">
                  <c:v>1.22</c:v>
                </c:pt>
                <c:pt idx="10">
                  <c:v>1.32</c:v>
                </c:pt>
                <c:pt idx="11">
                  <c:v>1.41</c:v>
                </c:pt>
                <c:pt idx="12">
                  <c:v>1.39</c:v>
                </c:pt>
                <c:pt idx="13">
                  <c:v>1.37</c:v>
                </c:pt>
                <c:pt idx="14">
                  <c:v>1.37</c:v>
                </c:pt>
                <c:pt idx="15">
                  <c:v>1.37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5A-674E-B5CA-31EDD10D5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560495"/>
        <c:axId val="1647228575"/>
      </c:scatterChart>
      <c:valAx>
        <c:axId val="164656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228575"/>
        <c:crosses val="autoZero"/>
        <c:crossBetween val="midCat"/>
      </c:valAx>
      <c:valAx>
        <c:axId val="16472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60495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965352095359963E-2"/>
          <c:y val="7.5773125598948818E-2"/>
          <c:w val="0.84869986532024166"/>
          <c:h val="0.84297216925676011"/>
        </c:manualLayout>
      </c:layout>
      <c:scatterChart>
        <c:scatterStyle val="lineMarker"/>
        <c:varyColors val="0"/>
        <c:ser>
          <c:idx val="2"/>
          <c:order val="0"/>
          <c:tx>
            <c:strRef>
              <c:f>Totals!$M$1</c:f>
              <c:strCache>
                <c:ptCount val="1"/>
                <c:pt idx="0">
                  <c:v>CD No Fuse</c:v>
                </c:pt>
              </c:strCache>
            </c:strRef>
          </c:tx>
          <c:marker>
            <c:symbol val="plus"/>
            <c:size val="5"/>
          </c:marker>
          <c:xVal>
            <c:numRef>
              <c:f>Totals!$M$2:$M$139</c:f>
              <c:numCache>
                <c:formatCode>General</c:formatCode>
                <c:ptCount val="13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1.9052102269555921E-2</c:v>
                </c:pt>
                <c:pt idx="4">
                  <c:v>1.9194473247750213E-2</c:v>
                </c:pt>
                <c:pt idx="5">
                  <c:v>1.9338556151211092E-2</c:v>
                </c:pt>
                <c:pt idx="6">
                  <c:v>1.948380404915671E-2</c:v>
                </c:pt>
                <c:pt idx="7">
                  <c:v>1.9637055600376579E-2</c:v>
                </c:pt>
                <c:pt idx="8">
                  <c:v>1.9791174204353931E-2</c:v>
                </c:pt>
                <c:pt idx="9">
                  <c:v>1.9946665148644835E-2</c:v>
                </c:pt>
                <c:pt idx="10">
                  <c:v>2.0104257838817245E-2</c:v>
                </c:pt>
                <c:pt idx="11">
                  <c:v>2.026347737579905E-2</c:v>
                </c:pt>
                <c:pt idx="12">
                  <c:v>2.04273559812552E-2</c:v>
                </c:pt>
                <c:pt idx="13">
                  <c:v>2.0600320943132792E-2</c:v>
                </c:pt>
                <c:pt idx="14">
                  <c:v>2.077330288092067E-2</c:v>
                </c:pt>
                <c:pt idx="15">
                  <c:v>2.094944596021879E-2</c:v>
                </c:pt>
                <c:pt idx="16">
                  <c:v>2.1129649442623907E-2</c:v>
                </c:pt>
                <c:pt idx="17">
                  <c:v>2.131297335552175E-2</c:v>
                </c:pt>
                <c:pt idx="18">
                  <c:v>2.1497627241695304E-2</c:v>
                </c:pt>
                <c:pt idx="19">
                  <c:v>2.1685603333164549E-2</c:v>
                </c:pt>
                <c:pt idx="20">
                  <c:v>2.1878309653468198E-2</c:v>
                </c:pt>
                <c:pt idx="21">
                  <c:v>2.2075549950063306E-2</c:v>
                </c:pt>
                <c:pt idx="22">
                  <c:v>2.227965351449171E-2</c:v>
                </c:pt>
                <c:pt idx="23">
                  <c:v>2.2487106894531862E-2</c:v>
                </c:pt>
                <c:pt idx="24">
                  <c:v>2.2699175459676153E-2</c:v>
                </c:pt>
                <c:pt idx="25">
                  <c:v>2.2914491022856889E-2</c:v>
                </c:pt>
                <c:pt idx="26">
                  <c:v>2.3133443160347933E-2</c:v>
                </c:pt>
                <c:pt idx="27">
                  <c:v>2.3358904766242208E-2</c:v>
                </c:pt>
                <c:pt idx="28">
                  <c:v>2.3588273634784777E-2</c:v>
                </c:pt>
                <c:pt idx="29">
                  <c:v>2.382157829234743E-2</c:v>
                </c:pt>
                <c:pt idx="30">
                  <c:v>2.4059749682482628E-2</c:v>
                </c:pt>
                <c:pt idx="31">
                  <c:v>2.4300953627391157E-2</c:v>
                </c:pt>
                <c:pt idx="32">
                  <c:v>2.4550805720072885E-2</c:v>
                </c:pt>
                <c:pt idx="33">
                  <c:v>2.4809958686499343E-2</c:v>
                </c:pt>
                <c:pt idx="34">
                  <c:v>2.5073265040002186E-2</c:v>
                </c:pt>
                <c:pt idx="35">
                  <c:v>2.5340653363516961E-2</c:v>
                </c:pt>
                <c:pt idx="36">
                  <c:v>2.5611627525503035E-2</c:v>
                </c:pt>
                <c:pt idx="37">
                  <c:v>2.5887914597282784E-2</c:v>
                </c:pt>
                <c:pt idx="38">
                  <c:v>2.6167713469912736E-2</c:v>
                </c:pt>
                <c:pt idx="39">
                  <c:v>2.6453164225706344E-2</c:v>
                </c:pt>
                <c:pt idx="40">
                  <c:v>2.6741996881506424E-2</c:v>
                </c:pt>
                <c:pt idx="41">
                  <c:v>2.7034522382725766E-2</c:v>
                </c:pt>
                <c:pt idx="42">
                  <c:v>2.7330409323973289E-2</c:v>
                </c:pt>
                <c:pt idx="43">
                  <c:v>2.7633184945557304E-2</c:v>
                </c:pt>
                <c:pt idx="44">
                  <c:v>2.7940869008269732E-2</c:v>
                </c:pt>
                <c:pt idx="45">
                  <c:v>2.8252261490960447E-2</c:v>
                </c:pt>
                <c:pt idx="46">
                  <c:v>2.8566795747821526E-2</c:v>
                </c:pt>
                <c:pt idx="47">
                  <c:v>2.8886111074823622E-2</c:v>
                </c:pt>
                <c:pt idx="48">
                  <c:v>2.9210534752450449E-2</c:v>
                </c:pt>
                <c:pt idx="49">
                  <c:v>2.9540906892859532E-2</c:v>
                </c:pt>
                <c:pt idx="50">
                  <c:v>2.9874722657089375E-2</c:v>
                </c:pt>
                <c:pt idx="51">
                  <c:v>3.0215058950016395E-2</c:v>
                </c:pt>
                <c:pt idx="52">
                  <c:v>3.0557384394029535E-2</c:v>
                </c:pt>
                <c:pt idx="53">
                  <c:v>3.090567338449985E-2</c:v>
                </c:pt>
                <c:pt idx="54">
                  <c:v>3.1260188697242453E-2</c:v>
                </c:pt>
                <c:pt idx="55">
                  <c:v>3.1618602902611419E-2</c:v>
                </c:pt>
                <c:pt idx="56">
                  <c:v>3.1982623686612408E-2</c:v>
                </c:pt>
                <c:pt idx="57">
                  <c:v>3.2350017133679743E-2</c:v>
                </c:pt>
                <c:pt idx="58">
                  <c:v>3.2722962400908238E-2</c:v>
                </c:pt>
                <c:pt idx="59">
                  <c:v>3.3102724880865596E-2</c:v>
                </c:pt>
                <c:pt idx="60">
                  <c:v>3.3486554020098869E-2</c:v>
                </c:pt>
                <c:pt idx="61">
                  <c:v>3.3874186803489539E-2</c:v>
                </c:pt>
                <c:pt idx="62">
                  <c:v>3.4267935835812509E-2</c:v>
                </c:pt>
                <c:pt idx="63">
                  <c:v>3.4665455737530021E-2</c:v>
                </c:pt>
                <c:pt idx="64">
                  <c:v>3.5068167957224144E-2</c:v>
                </c:pt>
                <c:pt idx="65">
                  <c:v>3.5476628481738173E-2</c:v>
                </c:pt>
                <c:pt idx="66">
                  <c:v>3.5889563320991441E-2</c:v>
                </c:pt>
                <c:pt idx="67">
                  <c:v>3.6306237519605253E-2</c:v>
                </c:pt>
                <c:pt idx="68">
                  <c:v>3.672661426964921E-2</c:v>
                </c:pt>
                <c:pt idx="69">
                  <c:v>3.7155817934666588E-2</c:v>
                </c:pt>
                <c:pt idx="70">
                  <c:v>3.7592328095531792E-2</c:v>
                </c:pt>
                <c:pt idx="71">
                  <c:v>3.8033595816178038E-2</c:v>
                </c:pt>
                <c:pt idx="72">
                  <c:v>3.8480079099909748E-2</c:v>
                </c:pt>
                <c:pt idx="73">
                  <c:v>3.8933066991761953E-2</c:v>
                </c:pt>
                <c:pt idx="74">
                  <c:v>3.9394318319524294E-2</c:v>
                </c:pt>
                <c:pt idx="75">
                  <c:v>3.9865386463557827E-2</c:v>
                </c:pt>
                <c:pt idx="76">
                  <c:v>4.0343311058956645E-2</c:v>
                </c:pt>
                <c:pt idx="77">
                  <c:v>4.0825096368831186E-2</c:v>
                </c:pt>
                <c:pt idx="78">
                  <c:v>4.1313047561946439E-2</c:v>
                </c:pt>
                <c:pt idx="79">
                  <c:v>4.1805841150471312E-2</c:v>
                </c:pt>
                <c:pt idx="80">
                  <c:v>4.2305999623407989E-2</c:v>
                </c:pt>
                <c:pt idx="81">
                  <c:v>4.2811744614968478E-2</c:v>
                </c:pt>
                <c:pt idx="82">
                  <c:v>4.3323640473861856E-2</c:v>
                </c:pt>
                <c:pt idx="83">
                  <c:v>4.3839394320960678E-2</c:v>
                </c:pt>
                <c:pt idx="84">
                  <c:v>4.4363433052323271E-2</c:v>
                </c:pt>
                <c:pt idx="85">
                  <c:v>4.4894726938594365E-2</c:v>
                </c:pt>
                <c:pt idx="86">
                  <c:v>4.5429387802853799E-2</c:v>
                </c:pt>
                <c:pt idx="87">
                  <c:v>4.5972006137959563E-2</c:v>
                </c:pt>
                <c:pt idx="88">
                  <c:v>4.6518794512520209E-2</c:v>
                </c:pt>
                <c:pt idx="89">
                  <c:v>4.707330190626078E-2</c:v>
                </c:pt>
                <c:pt idx="90">
                  <c:v>4.7636627377821615E-2</c:v>
                </c:pt>
                <c:pt idx="91">
                  <c:v>4.8207918470327051E-2</c:v>
                </c:pt>
                <c:pt idx="92">
                  <c:v>4.8785913875824302E-2</c:v>
                </c:pt>
                <c:pt idx="93">
                  <c:v>4.9369565743344508E-2</c:v>
                </c:pt>
                <c:pt idx="94">
                  <c:v>4.9963140471178717E-2</c:v>
                </c:pt>
                <c:pt idx="95">
                  <c:v>5.0563573724969973E-2</c:v>
                </c:pt>
                <c:pt idx="96">
                  <c:v>5.1171581831092751E-2</c:v>
                </c:pt>
                <c:pt idx="97">
                  <c:v>5.1784876368160544E-2</c:v>
                </c:pt>
                <c:pt idx="98">
                  <c:v>5.2408907154702901E-2</c:v>
                </c:pt>
                <c:pt idx="99">
                  <c:v>5.3042552788596077E-2</c:v>
                </c:pt>
                <c:pt idx="100">
                  <c:v>5.3683599677701227E-2</c:v>
                </c:pt>
                <c:pt idx="101">
                  <c:v>5.4328300768658473E-2</c:v>
                </c:pt>
                <c:pt idx="102">
                  <c:v>5.4964482540108217E-2</c:v>
                </c:pt>
                <c:pt idx="103">
                  <c:v>5.558841535810978E-2</c:v>
                </c:pt>
                <c:pt idx="104">
                  <c:v>5.6204469744870915E-2</c:v>
                </c:pt>
                <c:pt idx="105">
                  <c:v>5.6816860887779604E-2</c:v>
                </c:pt>
                <c:pt idx="106">
                  <c:v>5.7426381003257837E-2</c:v>
                </c:pt>
                <c:pt idx="107">
                  <c:v>5.8033776017239309E-2</c:v>
                </c:pt>
                <c:pt idx="108">
                  <c:v>5.8668955581303618E-2</c:v>
                </c:pt>
                <c:pt idx="109">
                  <c:v>5.9362689269086777E-2</c:v>
                </c:pt>
                <c:pt idx="110">
                  <c:v>6.0103751867864944E-2</c:v>
                </c:pt>
                <c:pt idx="111">
                  <c:v>6.0887998316257595E-2</c:v>
                </c:pt>
                <c:pt idx="112">
                  <c:v>6.1719998876178905E-2</c:v>
                </c:pt>
                <c:pt idx="113">
                  <c:v>6.2586253603269595E-2</c:v>
                </c:pt>
                <c:pt idx="114">
                  <c:v>6.3488507521935467E-2</c:v>
                </c:pt>
                <c:pt idx="115">
                  <c:v>6.4437756000227372E-2</c:v>
                </c:pt>
                <c:pt idx="116">
                  <c:v>6.5427352415671353E-2</c:v>
                </c:pt>
                <c:pt idx="117">
                  <c:v>6.6471114501346712E-2</c:v>
                </c:pt>
                <c:pt idx="118">
                  <c:v>6.7575571735732601E-2</c:v>
                </c:pt>
                <c:pt idx="119">
                  <c:v>6.8744711745688997E-2</c:v>
                </c:pt>
                <c:pt idx="120">
                  <c:v>7.0011656396070543E-2</c:v>
                </c:pt>
                <c:pt idx="121">
                  <c:v>7.1397677245470595E-2</c:v>
                </c:pt>
                <c:pt idx="122">
                  <c:v>7.2948726486059032E-2</c:v>
                </c:pt>
                <c:pt idx="123">
                  <c:v>7.4827682060932238E-2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0.20199653315818591</c:v>
                </c:pt>
                <c:pt idx="1">
                  <c:v>0.21126099455107161</c:v>
                </c:pt>
                <c:pt idx="2">
                  <c:v>0.22052405539682113</c:v>
                </c:pt>
                <c:pt idx="3">
                  <c:v>0.22978822848427308</c:v>
                </c:pt>
                <c:pt idx="4">
                  <c:v>0.2390513925709018</c:v>
                </c:pt>
                <c:pt idx="5">
                  <c:v>0.24831440713401917</c:v>
                </c:pt>
                <c:pt idx="6">
                  <c:v>0.25757472732343378</c:v>
                </c:pt>
                <c:pt idx="7">
                  <c:v>0.26683633018687025</c:v>
                </c:pt>
                <c:pt idx="8">
                  <c:v>0.27609432694013997</c:v>
                </c:pt>
                <c:pt idx="9">
                  <c:v>0.2853552098746524</c:v>
                </c:pt>
                <c:pt idx="10">
                  <c:v>0.29461418434411724</c:v>
                </c:pt>
                <c:pt idx="11">
                  <c:v>0.30387005737828821</c:v>
                </c:pt>
                <c:pt idx="12">
                  <c:v>0.31312561157004087</c:v>
                </c:pt>
                <c:pt idx="13">
                  <c:v>0.3223839020463854</c:v>
                </c:pt>
                <c:pt idx="14">
                  <c:v>0.33163924604167339</c:v>
                </c:pt>
                <c:pt idx="15">
                  <c:v>0.34089250316439129</c:v>
                </c:pt>
                <c:pt idx="16">
                  <c:v>0.35014300728505082</c:v>
                </c:pt>
                <c:pt idx="17">
                  <c:v>0.35939265988950714</c:v>
                </c:pt>
                <c:pt idx="18">
                  <c:v>0.3686461290978465</c:v>
                </c:pt>
                <c:pt idx="19">
                  <c:v>0.37789558558852882</c:v>
                </c:pt>
                <c:pt idx="20">
                  <c:v>0.38713940125838625</c:v>
                </c:pt>
                <c:pt idx="21">
                  <c:v>0.39638875643786053</c:v>
                </c:pt>
                <c:pt idx="22">
                  <c:v>0.40562960967503753</c:v>
                </c:pt>
                <c:pt idx="23">
                  <c:v>0.41487720446875587</c:v>
                </c:pt>
                <c:pt idx="24">
                  <c:v>0.42411984635583699</c:v>
                </c:pt>
                <c:pt idx="25">
                  <c:v>0.43335831635109617</c:v>
                </c:pt>
                <c:pt idx="26">
                  <c:v>0.44259489230888788</c:v>
                </c:pt>
                <c:pt idx="27">
                  <c:v>0.45183343634337969</c:v>
                </c:pt>
                <c:pt idx="28">
                  <c:v>0.46106559338124004</c:v>
                </c:pt>
                <c:pt idx="29">
                  <c:v>0.47030454090750384</c:v>
                </c:pt>
                <c:pt idx="30">
                  <c:v>0.47953665208838697</c:v>
                </c:pt>
                <c:pt idx="31">
                  <c:v>0.48876278897639741</c:v>
                </c:pt>
                <c:pt idx="32">
                  <c:v>0.49799268120092227</c:v>
                </c:pt>
                <c:pt idx="33">
                  <c:v>0.50721402333663757</c:v>
                </c:pt>
                <c:pt idx="34">
                  <c:v>0.51643863891883035</c:v>
                </c:pt>
                <c:pt idx="35">
                  <c:v>0.52566355404248477</c:v>
                </c:pt>
                <c:pt idx="36">
                  <c:v>0.53488618426368195</c:v>
                </c:pt>
                <c:pt idx="37">
                  <c:v>0.54410436449168442</c:v>
                </c:pt>
                <c:pt idx="38">
                  <c:v>0.55331637817063561</c:v>
                </c:pt>
                <c:pt idx="39">
                  <c:v>0.5625303423687058</c:v>
                </c:pt>
                <c:pt idx="40">
                  <c:v>0.571746213929195</c:v>
                </c:pt>
                <c:pt idx="41">
                  <c:v>0.58095467142603741</c:v>
                </c:pt>
                <c:pt idx="42">
                  <c:v>0.59015607838960971</c:v>
                </c:pt>
                <c:pt idx="43">
                  <c:v>0.59936167140953756</c:v>
                </c:pt>
                <c:pt idx="44">
                  <c:v>0.60856318879927662</c:v>
                </c:pt>
                <c:pt idx="45">
                  <c:v>0.61776282034493313</c:v>
                </c:pt>
                <c:pt idx="46">
                  <c:v>0.62696341079784523</c:v>
                </c:pt>
                <c:pt idx="47">
                  <c:v>0.63615723029769522</c:v>
                </c:pt>
                <c:pt idx="48">
                  <c:v>0.64534776786257131</c:v>
                </c:pt>
                <c:pt idx="49">
                  <c:v>0.65453922501782635</c:v>
                </c:pt>
                <c:pt idx="50">
                  <c:v>0.66372454553851834</c:v>
                </c:pt>
                <c:pt idx="51">
                  <c:v>0.67290867132128229</c:v>
                </c:pt>
                <c:pt idx="52">
                  <c:v>0.682084817583273</c:v>
                </c:pt>
                <c:pt idx="53">
                  <c:v>0.69125872048959791</c:v>
                </c:pt>
                <c:pt idx="54">
                  <c:v>0.70043691334930047</c:v>
                </c:pt>
                <c:pt idx="55">
                  <c:v>0.70961348992631124</c:v>
                </c:pt>
                <c:pt idx="56">
                  <c:v>0.71878234926325479</c:v>
                </c:pt>
                <c:pt idx="57">
                  <c:v>0.72793719927943723</c:v>
                </c:pt>
                <c:pt idx="58">
                  <c:v>0.73709962927029704</c:v>
                </c:pt>
                <c:pt idx="59">
                  <c:v>0.74626454883027737</c:v>
                </c:pt>
                <c:pt idx="60">
                  <c:v>0.7554267042780286</c:v>
                </c:pt>
                <c:pt idx="61">
                  <c:v>0.76458068107571175</c:v>
                </c:pt>
                <c:pt idx="62">
                  <c:v>0.77372090673217853</c:v>
                </c:pt>
                <c:pt idx="63">
                  <c:v>0.78287237707043167</c:v>
                </c:pt>
                <c:pt idx="64">
                  <c:v>0.79201519891087846</c:v>
                </c:pt>
                <c:pt idx="65">
                  <c:v>0.80116006691698349</c:v>
                </c:pt>
                <c:pt idx="66">
                  <c:v>0.81028627553349997</c:v>
                </c:pt>
                <c:pt idx="67">
                  <c:v>0.81942124417783957</c:v>
                </c:pt>
                <c:pt idx="68">
                  <c:v>0.82854428490817555</c:v>
                </c:pt>
                <c:pt idx="69">
                  <c:v>0.8376844938488075</c:v>
                </c:pt>
                <c:pt idx="70">
                  <c:v>0.84680394680936477</c:v>
                </c:pt>
                <c:pt idx="71">
                  <c:v>0.85591506018912211</c:v>
                </c:pt>
                <c:pt idx="72">
                  <c:v>0.8650312562128627</c:v>
                </c:pt>
                <c:pt idx="73">
                  <c:v>0.87414885331554615</c:v>
                </c:pt>
                <c:pt idx="74">
                  <c:v>0.8832456613004448</c:v>
                </c:pt>
                <c:pt idx="75">
                  <c:v>0.89235433427511168</c:v>
                </c:pt>
                <c:pt idx="76">
                  <c:v>0.90145277177083583</c:v>
                </c:pt>
                <c:pt idx="77">
                  <c:v>0.91055617260087374</c:v>
                </c:pt>
                <c:pt idx="78">
                  <c:v>0.91964168206221364</c:v>
                </c:pt>
                <c:pt idx="79">
                  <c:v>0.92872489696617633</c:v>
                </c:pt>
                <c:pt idx="80">
                  <c:v>0.9378023496112089</c:v>
                </c:pt>
                <c:pt idx="81">
                  <c:v>0.94689092430857769</c:v>
                </c:pt>
                <c:pt idx="82">
                  <c:v>0.95596714540516503</c:v>
                </c:pt>
                <c:pt idx="83">
                  <c:v>0.96502730641236001</c:v>
                </c:pt>
                <c:pt idx="84">
                  <c:v>0.97408894356980313</c:v>
                </c:pt>
                <c:pt idx="85">
                  <c:v>0.98314908885911034</c:v>
                </c:pt>
                <c:pt idx="86">
                  <c:v>0.99220470532893379</c:v>
                </c:pt>
                <c:pt idx="87">
                  <c:v>1.0012749073138927</c:v>
                </c:pt>
                <c:pt idx="88">
                  <c:v>1.0103123856616092</c:v>
                </c:pt>
                <c:pt idx="89">
                  <c:v>1.0193586451571679</c:v>
                </c:pt>
                <c:pt idx="90">
                  <c:v>1.0283881662818135</c:v>
                </c:pt>
                <c:pt idx="91">
                  <c:v>1.0374210183973032</c:v>
                </c:pt>
                <c:pt idx="92">
                  <c:v>1.0464546931528109</c:v>
                </c:pt>
                <c:pt idx="93">
                  <c:v>1.0554866265761649</c:v>
                </c:pt>
                <c:pt idx="94">
                  <c:v>1.0645141996661254</c:v>
                </c:pt>
                <c:pt idx="95">
                  <c:v>1.0735347390661749</c:v>
                </c:pt>
                <c:pt idx="96">
                  <c:v>1.0825455178216348</c:v>
                </c:pt>
                <c:pt idx="97">
                  <c:v>1.0915437562217967</c:v>
                </c:pt>
                <c:pt idx="98">
                  <c:v>1.1005522272380872</c:v>
                </c:pt>
                <c:pt idx="99">
                  <c:v>1.1095430719006145</c:v>
                </c:pt>
                <c:pt idx="100">
                  <c:v>1.1185395945537799</c:v>
                </c:pt>
                <c:pt idx="101">
                  <c:v>1.1275132127327745</c:v>
                </c:pt>
                <c:pt idx="102">
                  <c:v>1.1364877690378705</c:v>
                </c:pt>
                <c:pt idx="103">
                  <c:v>1.1454611441076674</c:v>
                </c:pt>
                <c:pt idx="104">
                  <c:v>1.1544311768373137</c:v>
                </c:pt>
                <c:pt idx="105">
                  <c:v>1.1633956648323003</c:v>
                </c:pt>
                <c:pt idx="106">
                  <c:v>1.1723523649145942</c:v>
                </c:pt>
                <c:pt idx="107">
                  <c:v>1.1813274681524248</c:v>
                </c:pt>
                <c:pt idx="108">
                  <c:v>1.1902620262359713</c:v>
                </c:pt>
                <c:pt idx="109">
                  <c:v>1.1992109522150836</c:v>
                </c:pt>
                <c:pt idx="110">
                  <c:v>1.208143373240314</c:v>
                </c:pt>
                <c:pt idx="111">
                  <c:v>1.2170866301894578</c:v>
                </c:pt>
                <c:pt idx="112">
                  <c:v>1.2260091277160929</c:v>
                </c:pt>
                <c:pt idx="113">
                  <c:v>1.2349387920646042</c:v>
                </c:pt>
                <c:pt idx="114">
                  <c:v>1.24384330296865</c:v>
                </c:pt>
                <c:pt idx="115">
                  <c:v>1.2527511776668148</c:v>
                </c:pt>
                <c:pt idx="116">
                  <c:v>1.2616607973193548</c:v>
                </c:pt>
                <c:pt idx="117">
                  <c:v>1.2705705134600092</c:v>
                </c:pt>
                <c:pt idx="118">
                  <c:v>1.2794465523377387</c:v>
                </c:pt>
                <c:pt idx="119">
                  <c:v>1.2883510630956396</c:v>
                </c:pt>
                <c:pt idx="120">
                  <c:v>1.2972177817670143</c:v>
                </c:pt>
                <c:pt idx="121">
                  <c:v>1.3061101404073023</c:v>
                </c:pt>
                <c:pt idx="122">
                  <c:v>1.3149604748495622</c:v>
                </c:pt>
                <c:pt idx="123">
                  <c:v>1.323833508812694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3E6-F34E-8B75-075E9707DBC4}"/>
            </c:ext>
          </c:extLst>
        </c:ser>
        <c:ser>
          <c:idx val="3"/>
          <c:order val="1"/>
          <c:tx>
            <c:strRef>
              <c:f>Totals!$R$100</c:f>
              <c:strCache>
                <c:ptCount val="1"/>
                <c:pt idx="0">
                  <c:v> CREATeV-TurbulentW-TurbulentVstab-TurbulentHstab_FARCG</c:v>
                </c:pt>
              </c:strCache>
            </c:strRef>
          </c:tx>
          <c:marker>
            <c:symbol val="plus"/>
            <c:size val="5"/>
          </c:marker>
          <c:xVal>
            <c:numRef>
              <c:f>Totals!$V$82:$V$96</c:f>
              <c:numCache>
                <c:formatCode>General</c:formatCode>
                <c:ptCount val="15"/>
                <c:pt idx="0">
                  <c:v>7.1673000000000001E-2</c:v>
                </c:pt>
                <c:pt idx="1">
                  <c:v>6.1654E-2</c:v>
                </c:pt>
                <c:pt idx="2">
                  <c:v>5.5506E-2</c:v>
                </c:pt>
                <c:pt idx="3">
                  <c:v>4.9690999999999999E-2</c:v>
                </c:pt>
                <c:pt idx="4">
                  <c:v>4.4753000000000001E-2</c:v>
                </c:pt>
                <c:pt idx="5">
                  <c:v>4.0096E-2</c:v>
                </c:pt>
                <c:pt idx="6">
                  <c:v>3.6097999999999998E-2</c:v>
                </c:pt>
                <c:pt idx="7">
                  <c:v>3.2495999999999997E-2</c:v>
                </c:pt>
                <c:pt idx="8">
                  <c:v>2.9384E-2</c:v>
                </c:pt>
                <c:pt idx="9">
                  <c:v>2.6535E-2</c:v>
                </c:pt>
                <c:pt idx="10">
                  <c:v>2.4015000000000002E-2</c:v>
                </c:pt>
                <c:pt idx="11">
                  <c:v>2.2020999999999999E-2</c:v>
                </c:pt>
                <c:pt idx="12">
                  <c:v>2.0278999999999998E-2</c:v>
                </c:pt>
                <c:pt idx="13">
                  <c:v>1.8752999999999999E-2</c:v>
                </c:pt>
                <c:pt idx="14">
                  <c:v>1.7389000000000002E-2</c:v>
                </c:pt>
              </c:numCache>
            </c:numRef>
          </c:xVal>
          <c:yVal>
            <c:numRef>
              <c:f>Totals!$S$82:$S$96</c:f>
              <c:numCache>
                <c:formatCode>General</c:formatCode>
                <c:ptCount val="15"/>
                <c:pt idx="0">
                  <c:v>1.327264</c:v>
                </c:pt>
                <c:pt idx="1">
                  <c:v>1.2425870000000001</c:v>
                </c:pt>
                <c:pt idx="2">
                  <c:v>1.1571370000000001</c:v>
                </c:pt>
                <c:pt idx="3">
                  <c:v>1.0710189999999999</c:v>
                </c:pt>
                <c:pt idx="4">
                  <c:v>0.98445300000000002</c:v>
                </c:pt>
                <c:pt idx="5">
                  <c:v>0.89777700000000005</c:v>
                </c:pt>
                <c:pt idx="6">
                  <c:v>0.81133</c:v>
                </c:pt>
                <c:pt idx="7">
                  <c:v>0.72526999999999997</c:v>
                </c:pt>
                <c:pt idx="8">
                  <c:v>0.63957600000000003</c:v>
                </c:pt>
                <c:pt idx="9">
                  <c:v>0.55420100000000005</c:v>
                </c:pt>
                <c:pt idx="10">
                  <c:v>0.469138</c:v>
                </c:pt>
                <c:pt idx="11">
                  <c:v>0.38441399999999998</c:v>
                </c:pt>
                <c:pt idx="12">
                  <c:v>0.30006699999999997</c:v>
                </c:pt>
                <c:pt idx="13">
                  <c:v>0.21613199999999999</c:v>
                </c:pt>
                <c:pt idx="14">
                  <c:v>0.13264100000000001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3E6-F34E-8B75-075E9707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560495"/>
        <c:axId val="1647228575"/>
      </c:scatterChart>
      <c:valAx>
        <c:axId val="164656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228575"/>
        <c:crosses val="autoZero"/>
        <c:crossBetween val="midCat"/>
      </c:valAx>
      <c:valAx>
        <c:axId val="16472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60495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Totals!$N$1</c:f>
              <c:strCache>
                <c:ptCount val="1"/>
                <c:pt idx="0">
                  <c:v>P Required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Totals!$A$2:$A$144</c:f>
              <c:numCache>
                <c:formatCode>General</c:formatCode>
                <c:ptCount val="143"/>
                <c:pt idx="0">
                  <c:v>20.0655</c:v>
                </c:pt>
                <c:pt idx="1">
                  <c:v>19.6206</c:v>
                </c:pt>
                <c:pt idx="2">
                  <c:v>19.2041</c:v>
                </c:pt>
                <c:pt idx="3">
                  <c:v>18.812999999999999</c:v>
                </c:pt>
                <c:pt idx="4">
                  <c:v>18.444900000000001</c:v>
                </c:pt>
                <c:pt idx="5">
                  <c:v>18.0976</c:v>
                </c:pt>
                <c:pt idx="6">
                  <c:v>17.769300000000001</c:v>
                </c:pt>
                <c:pt idx="7">
                  <c:v>17.458200000000001</c:v>
                </c:pt>
                <c:pt idx="8">
                  <c:v>17.163</c:v>
                </c:pt>
                <c:pt idx="9">
                  <c:v>16.882200000000001</c:v>
                </c:pt>
                <c:pt idx="10">
                  <c:v>16.614799999999999</c:v>
                </c:pt>
                <c:pt idx="11">
                  <c:v>16.3598</c:v>
                </c:pt>
                <c:pt idx="12">
                  <c:v>16.116199999999999</c:v>
                </c:pt>
                <c:pt idx="13">
                  <c:v>15.883100000000001</c:v>
                </c:pt>
                <c:pt idx="14">
                  <c:v>15.6599</c:v>
                </c:pt>
                <c:pt idx="15">
                  <c:v>15.4459</c:v>
                </c:pt>
                <c:pt idx="16">
                  <c:v>15.240500000000001</c:v>
                </c:pt>
                <c:pt idx="17">
                  <c:v>15.043100000000001</c:v>
                </c:pt>
                <c:pt idx="18">
                  <c:v>14.8531</c:v>
                </c:pt>
                <c:pt idx="19">
                  <c:v>14.670199999999999</c:v>
                </c:pt>
                <c:pt idx="20">
                  <c:v>14.494</c:v>
                </c:pt>
                <c:pt idx="21">
                  <c:v>14.3239</c:v>
                </c:pt>
                <c:pt idx="22">
                  <c:v>14.159800000000001</c:v>
                </c:pt>
                <c:pt idx="23">
                  <c:v>14.001099999999999</c:v>
                </c:pt>
                <c:pt idx="24">
                  <c:v>13.8477</c:v>
                </c:pt>
                <c:pt idx="25">
                  <c:v>13.699299999999999</c:v>
                </c:pt>
                <c:pt idx="26">
                  <c:v>13.5556</c:v>
                </c:pt>
                <c:pt idx="27">
                  <c:v>13.4163</c:v>
                </c:pt>
                <c:pt idx="28">
                  <c:v>13.2813</c:v>
                </c:pt>
                <c:pt idx="29">
                  <c:v>13.1502</c:v>
                </c:pt>
                <c:pt idx="30">
                  <c:v>13.023</c:v>
                </c:pt>
                <c:pt idx="31">
                  <c:v>12.8995</c:v>
                </c:pt>
                <c:pt idx="32">
                  <c:v>12.779400000000001</c:v>
                </c:pt>
                <c:pt idx="33">
                  <c:v>12.662699999999999</c:v>
                </c:pt>
                <c:pt idx="34">
                  <c:v>12.549099999999999</c:v>
                </c:pt>
                <c:pt idx="35">
                  <c:v>12.438499999999999</c:v>
                </c:pt>
                <c:pt idx="36">
                  <c:v>12.3308</c:v>
                </c:pt>
                <c:pt idx="37">
                  <c:v>12.225899999999999</c:v>
                </c:pt>
                <c:pt idx="38">
                  <c:v>12.123699999999999</c:v>
                </c:pt>
                <c:pt idx="39">
                  <c:v>12.023999999999999</c:v>
                </c:pt>
                <c:pt idx="40">
                  <c:v>11.9267</c:v>
                </c:pt>
                <c:pt idx="41">
                  <c:v>11.831799999999999</c:v>
                </c:pt>
                <c:pt idx="42">
                  <c:v>11.7392</c:v>
                </c:pt>
                <c:pt idx="43">
                  <c:v>11.6487</c:v>
                </c:pt>
                <c:pt idx="44">
                  <c:v>11.5603</c:v>
                </c:pt>
                <c:pt idx="45">
                  <c:v>11.4739</c:v>
                </c:pt>
                <c:pt idx="46">
                  <c:v>11.3894</c:v>
                </c:pt>
                <c:pt idx="47">
                  <c:v>11.306800000000001</c:v>
                </c:pt>
                <c:pt idx="48">
                  <c:v>11.226000000000001</c:v>
                </c:pt>
                <c:pt idx="49">
                  <c:v>11.1469</c:v>
                </c:pt>
                <c:pt idx="50">
                  <c:v>11.0695</c:v>
                </c:pt>
                <c:pt idx="51">
                  <c:v>10.9937</c:v>
                </c:pt>
                <c:pt idx="52">
                  <c:v>10.919499999999999</c:v>
                </c:pt>
                <c:pt idx="53">
                  <c:v>10.8468</c:v>
                </c:pt>
                <c:pt idx="54">
                  <c:v>10.775499999999999</c:v>
                </c:pt>
                <c:pt idx="55">
                  <c:v>10.7056</c:v>
                </c:pt>
                <c:pt idx="56">
                  <c:v>10.6371</c:v>
                </c:pt>
                <c:pt idx="57">
                  <c:v>10.57</c:v>
                </c:pt>
                <c:pt idx="58">
                  <c:v>10.504099999999999</c:v>
                </c:pt>
                <c:pt idx="59">
                  <c:v>10.439399999999999</c:v>
                </c:pt>
                <c:pt idx="60">
                  <c:v>10.3759</c:v>
                </c:pt>
                <c:pt idx="61">
                  <c:v>10.313599999999999</c:v>
                </c:pt>
                <c:pt idx="62">
                  <c:v>10.2525</c:v>
                </c:pt>
                <c:pt idx="63">
                  <c:v>10.192399999999999</c:v>
                </c:pt>
                <c:pt idx="64">
                  <c:v>10.1334</c:v>
                </c:pt>
                <c:pt idx="65">
                  <c:v>10.0754</c:v>
                </c:pt>
                <c:pt idx="66">
                  <c:v>10.0185</c:v>
                </c:pt>
                <c:pt idx="67">
                  <c:v>9.9625000000000004</c:v>
                </c:pt>
                <c:pt idx="68">
                  <c:v>9.9075000000000006</c:v>
                </c:pt>
                <c:pt idx="69">
                  <c:v>9.8533000000000008</c:v>
                </c:pt>
                <c:pt idx="70">
                  <c:v>9.8001000000000005</c:v>
                </c:pt>
                <c:pt idx="71">
                  <c:v>9.7477999999999998</c:v>
                </c:pt>
                <c:pt idx="72">
                  <c:v>9.6963000000000008</c:v>
                </c:pt>
                <c:pt idx="73">
                  <c:v>9.6456</c:v>
                </c:pt>
                <c:pt idx="74">
                  <c:v>9.5958000000000006</c:v>
                </c:pt>
                <c:pt idx="75">
                  <c:v>9.5466999999999995</c:v>
                </c:pt>
                <c:pt idx="76">
                  <c:v>9.4984000000000002</c:v>
                </c:pt>
                <c:pt idx="77">
                  <c:v>9.4507999999999992</c:v>
                </c:pt>
                <c:pt idx="78">
                  <c:v>9.4039999999999999</c:v>
                </c:pt>
                <c:pt idx="79">
                  <c:v>9.3579000000000008</c:v>
                </c:pt>
                <c:pt idx="80">
                  <c:v>9.3125</c:v>
                </c:pt>
                <c:pt idx="81">
                  <c:v>9.2676999999999996</c:v>
                </c:pt>
                <c:pt idx="82">
                  <c:v>9.2235999999999994</c:v>
                </c:pt>
                <c:pt idx="83">
                  <c:v>9.1801999999999992</c:v>
                </c:pt>
                <c:pt idx="84">
                  <c:v>9.1373999999999995</c:v>
                </c:pt>
                <c:pt idx="85">
                  <c:v>9.0952000000000002</c:v>
                </c:pt>
                <c:pt idx="86">
                  <c:v>9.0535999999999994</c:v>
                </c:pt>
                <c:pt idx="87">
                  <c:v>9.0124999999999993</c:v>
                </c:pt>
                <c:pt idx="88">
                  <c:v>8.9720999999999993</c:v>
                </c:pt>
                <c:pt idx="89">
                  <c:v>8.9321999999999999</c:v>
                </c:pt>
                <c:pt idx="90">
                  <c:v>8.8928999999999991</c:v>
                </c:pt>
                <c:pt idx="91">
                  <c:v>8.8541000000000007</c:v>
                </c:pt>
                <c:pt idx="92">
                  <c:v>8.8157999999999994</c:v>
                </c:pt>
                <c:pt idx="93">
                  <c:v>8.7780000000000005</c:v>
                </c:pt>
                <c:pt idx="94">
                  <c:v>8.7407000000000004</c:v>
                </c:pt>
                <c:pt idx="95">
                  <c:v>8.7039000000000009</c:v>
                </c:pt>
                <c:pt idx="96">
                  <c:v>8.6676000000000002</c:v>
                </c:pt>
                <c:pt idx="97">
                  <c:v>8.6318000000000001</c:v>
                </c:pt>
                <c:pt idx="98">
                  <c:v>8.5963999999999992</c:v>
                </c:pt>
                <c:pt idx="99">
                  <c:v>8.5615000000000006</c:v>
                </c:pt>
                <c:pt idx="100">
                  <c:v>8.5269999999999992</c:v>
                </c:pt>
                <c:pt idx="101">
                  <c:v>8.4930000000000003</c:v>
                </c:pt>
                <c:pt idx="102">
                  <c:v>8.4594000000000005</c:v>
                </c:pt>
                <c:pt idx="103">
                  <c:v>8.4261999999999997</c:v>
                </c:pt>
                <c:pt idx="104">
                  <c:v>8.3933999999999997</c:v>
                </c:pt>
                <c:pt idx="105">
                  <c:v>8.3610000000000007</c:v>
                </c:pt>
                <c:pt idx="106">
                  <c:v>8.3290000000000006</c:v>
                </c:pt>
                <c:pt idx="107">
                  <c:v>8.2972999999999999</c:v>
                </c:pt>
                <c:pt idx="108">
                  <c:v>8.2660999999999998</c:v>
                </c:pt>
                <c:pt idx="109">
                  <c:v>8.2352000000000007</c:v>
                </c:pt>
                <c:pt idx="110">
                  <c:v>8.2047000000000008</c:v>
                </c:pt>
                <c:pt idx="111">
                  <c:v>8.1745000000000001</c:v>
                </c:pt>
                <c:pt idx="112">
                  <c:v>8.1447000000000003</c:v>
                </c:pt>
                <c:pt idx="113">
                  <c:v>8.1151999999999997</c:v>
                </c:pt>
                <c:pt idx="114">
                  <c:v>8.0861000000000001</c:v>
                </c:pt>
                <c:pt idx="115">
                  <c:v>8.0572999999999997</c:v>
                </c:pt>
                <c:pt idx="116">
                  <c:v>8.0288000000000004</c:v>
                </c:pt>
                <c:pt idx="117">
                  <c:v>8.0006000000000004</c:v>
                </c:pt>
                <c:pt idx="118">
                  <c:v>7.9728000000000003</c:v>
                </c:pt>
                <c:pt idx="119">
                  <c:v>7.9451999999999998</c:v>
                </c:pt>
                <c:pt idx="120">
                  <c:v>7.9180000000000001</c:v>
                </c:pt>
                <c:pt idx="121">
                  <c:v>7.891</c:v>
                </c:pt>
                <c:pt idx="122">
                  <c:v>7.8643999999999998</c:v>
                </c:pt>
                <c:pt idx="123">
                  <c:v>7.8380000000000001</c:v>
                </c:pt>
              </c:numCache>
            </c:numRef>
          </c:xVal>
          <c:yVal>
            <c:numRef>
              <c:f>Totals!$N$2:$N$144</c:f>
              <c:numCache>
                <c:formatCode>General</c:formatCode>
                <c:ptCount val="14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199.35244348851944</c:v>
                </c:pt>
                <c:pt idx="4">
                  <c:v>189.25318979637561</c:v>
                </c:pt>
                <c:pt idx="5">
                  <c:v>180.07647619553865</c:v>
                </c:pt>
                <c:pt idx="6">
                  <c:v>171.70597652881361</c:v>
                </c:pt>
                <c:pt idx="7">
                  <c:v>164.09684432331989</c:v>
                </c:pt>
                <c:pt idx="8">
                  <c:v>157.10890600771384</c:v>
                </c:pt>
                <c:pt idx="9">
                  <c:v>150.67124994250901</c:v>
                </c:pt>
                <c:pt idx="10">
                  <c:v>144.72636857723941</c:v>
                </c:pt>
                <c:pt idx="11">
                  <c:v>139.24007475723982</c:v>
                </c:pt>
                <c:pt idx="12">
                  <c:v>134.16365689105265</c:v>
                </c:pt>
                <c:pt idx="13">
                  <c:v>129.48740745069725</c:v>
                </c:pt>
                <c:pt idx="14">
                  <c:v>125.12290073841442</c:v>
                </c:pt>
                <c:pt idx="15">
                  <c:v>121.06046398902318</c:v>
                </c:pt>
                <c:pt idx="16">
                  <c:v>117.2653826881358</c:v>
                </c:pt>
                <c:pt idx="17">
                  <c:v>113.71947029940497</c:v>
                </c:pt>
                <c:pt idx="18">
                  <c:v>110.39246528297043</c:v>
                </c:pt>
                <c:pt idx="19">
                  <c:v>107.27147370666123</c:v>
                </c:pt>
                <c:pt idx="20">
                  <c:v>104.35406158523364</c:v>
                </c:pt>
                <c:pt idx="21">
                  <c:v>101.60590161045845</c:v>
                </c:pt>
                <c:pt idx="22">
                  <c:v>99.038885405915622</c:v>
                </c:pt>
                <c:pt idx="23">
                  <c:v>96.615727155837732</c:v>
                </c:pt>
                <c:pt idx="24">
                  <c:v>94.334678696982593</c:v>
                </c:pt>
                <c:pt idx="25">
                  <c:v>92.181472001121946</c:v>
                </c:pt>
                <c:pt idx="26">
                  <c:v>90.143153642176472</c:v>
                </c:pt>
                <c:pt idx="27">
                  <c:v>88.221979112165585</c:v>
                </c:pt>
                <c:pt idx="28">
                  <c:v>86.40547452182436</c:v>
                </c:pt>
                <c:pt idx="29">
                  <c:v>84.681371529927176</c:v>
                </c:pt>
                <c:pt idx="30">
                  <c:v>83.050193398043703</c:v>
                </c:pt>
                <c:pt idx="31">
                  <c:v>81.499458933407496</c:v>
                </c:pt>
                <c:pt idx="32">
                  <c:v>80.039400953296379</c:v>
                </c:pt>
                <c:pt idx="33">
                  <c:v>78.66639068296017</c:v>
                </c:pt>
                <c:pt idx="34">
                  <c:v>77.363371384145381</c:v>
                </c:pt>
                <c:pt idx="35">
                  <c:v>76.120687652178219</c:v>
                </c:pt>
                <c:pt idx="36">
                  <c:v>74.934823290405816</c:v>
                </c:pt>
                <c:pt idx="37">
                  <c:v>73.805439586700189</c:v>
                </c:pt>
                <c:pt idx="38">
                  <c:v>72.734998410673114</c:v>
                </c:pt>
                <c:pt idx="39">
                  <c:v>71.708841802716975</c:v>
                </c:pt>
                <c:pt idx="40">
                  <c:v>70.728648921818831</c:v>
                </c:pt>
                <c:pt idx="41">
                  <c:v>69.791872329056758</c:v>
                </c:pt>
                <c:pt idx="42">
                  <c:v>68.895537631432859</c:v>
                </c:pt>
                <c:pt idx="43">
                  <c:v>68.045096077351388</c:v>
                </c:pt>
                <c:pt idx="44">
                  <c:v>67.22972706442232</c:v>
                </c:pt>
                <c:pt idx="45">
                  <c:v>66.449423660969885</c:v>
                </c:pt>
                <c:pt idx="46">
                  <c:v>65.698090343723877</c:v>
                </c:pt>
                <c:pt idx="47">
                  <c:v>64.982604127417346</c:v>
                </c:pt>
                <c:pt idx="48">
                  <c:v>64.299802103476566</c:v>
                </c:pt>
                <c:pt idx="49">
                  <c:v>63.646885762146447</c:v>
                </c:pt>
                <c:pt idx="50">
                  <c:v>63.019638147252046</c:v>
                </c:pt>
                <c:pt idx="51">
                  <c:v>62.4223446132766</c:v>
                </c:pt>
                <c:pt idx="52">
                  <c:v>61.846428032055194</c:v>
                </c:pt>
                <c:pt idx="53">
                  <c:v>61.295965397561133</c:v>
                </c:pt>
                <c:pt idx="54">
                  <c:v>60.770462616413162</c:v>
                </c:pt>
                <c:pt idx="55">
                  <c:v>60.264589188174163</c:v>
                </c:pt>
                <c:pt idx="56">
                  <c:v>59.781272790580552</c:v>
                </c:pt>
                <c:pt idx="57">
                  <c:v>59.317426804131337</c:v>
                </c:pt>
                <c:pt idx="58">
                  <c:v>58.872706477242716</c:v>
                </c:pt>
                <c:pt idx="59">
                  <c:v>58.449047763589981</c:v>
                </c:pt>
                <c:pt idx="60">
                  <c:v>58.040122272886542</c:v>
                </c:pt>
                <c:pt idx="61">
                  <c:v>57.649022330113375</c:v>
                </c:pt>
                <c:pt idx="62">
                  <c:v>57.275149638031472</c:v>
                </c:pt>
                <c:pt idx="63">
                  <c:v>56.915445725421947</c:v>
                </c:pt>
                <c:pt idx="64">
                  <c:v>56.570578040897303</c:v>
                </c:pt>
                <c:pt idx="65">
                  <c:v>56.23893353936537</c:v>
                </c:pt>
                <c:pt idx="66">
                  <c:v>55.924697627971135</c:v>
                </c:pt>
                <c:pt idx="67">
                  <c:v>55.619030395421383</c:v>
                </c:pt>
                <c:pt idx="68">
                  <c:v>55.326272221930303</c:v>
                </c:pt>
                <c:pt idx="69">
                  <c:v>55.046655522469592</c:v>
                </c:pt>
                <c:pt idx="70">
                  <c:v>54.785964899782051</c:v>
                </c:pt>
                <c:pt idx="71">
                  <c:v>54.534054623253844</c:v>
                </c:pt>
                <c:pt idx="72">
                  <c:v>54.293439317765582</c:v>
                </c:pt>
                <c:pt idx="73">
                  <c:v>54.064592487462299</c:v>
                </c:pt>
                <c:pt idx="74">
                  <c:v>53.851813674497336</c:v>
                </c:pt>
                <c:pt idx="75">
                  <c:v>53.653356760813779</c:v>
                </c:pt>
                <c:pt idx="76">
                  <c:v>53.465169553724195</c:v>
                </c:pt>
                <c:pt idx="77">
                  <c:v>53.283458911027033</c:v>
                </c:pt>
                <c:pt idx="78">
                  <c:v>53.112775117321519</c:v>
                </c:pt>
                <c:pt idx="79">
                  <c:v>52.950408104223918</c:v>
                </c:pt>
                <c:pt idx="80">
                  <c:v>52.797805941041368</c:v>
                </c:pt>
                <c:pt idx="81">
                  <c:v>52.651738876269846</c:v>
                </c:pt>
                <c:pt idx="82">
                  <c:v>52.514576708456509</c:v>
                </c:pt>
                <c:pt idx="83">
                  <c:v>52.383602411058973</c:v>
                </c:pt>
                <c:pt idx="84">
                  <c:v>52.262330554870573</c:v>
                </c:pt>
                <c:pt idx="85">
                  <c:v>52.14867636104092</c:v>
                </c:pt>
                <c:pt idx="86">
                  <c:v>52.040221963672309</c:v>
                </c:pt>
                <c:pt idx="87">
                  <c:v>51.939060741984406</c:v>
                </c:pt>
                <c:pt idx="88">
                  <c:v>51.844240645479154</c:v>
                </c:pt>
                <c:pt idx="89">
                  <c:v>51.756546882122755</c:v>
                </c:pt>
                <c:pt idx="90">
                  <c:v>51.678819219931903</c:v>
                </c:pt>
                <c:pt idx="91">
                  <c:v>51.609268409576437</c:v>
                </c:pt>
                <c:pt idx="92">
                  <c:v>51.543697760850954</c:v>
                </c:pt>
                <c:pt idx="93">
                  <c:v>51.483714316653852</c:v>
                </c:pt>
                <c:pt idx="94">
                  <c:v>51.432896012628611</c:v>
                </c:pt>
                <c:pt idx="95">
                  <c:v>51.387987382796418</c:v>
                </c:pt>
                <c:pt idx="96">
                  <c:v>51.349694316291249</c:v>
                </c:pt>
                <c:pt idx="97">
                  <c:v>51.315756392770979</c:v>
                </c:pt>
                <c:pt idx="98">
                  <c:v>51.28970869555345</c:v>
                </c:pt>
                <c:pt idx="99">
                  <c:v>51.272132052619625</c:v>
                </c:pt>
                <c:pt idx="100">
                  <c:v>51.259061944895691</c:v>
                </c:pt>
                <c:pt idx="101">
                  <c:v>51.248804934652597</c:v>
                </c:pt>
                <c:pt idx="102">
                  <c:v>51.228187699467149</c:v>
                </c:pt>
                <c:pt idx="103">
                  <c:v>51.194625502048346</c:v>
                </c:pt>
                <c:pt idx="104">
                  <c:v>51.153166249478815</c:v>
                </c:pt>
                <c:pt idx="105">
                  <c:v>51.107111565577554</c:v>
                </c:pt>
                <c:pt idx="106">
                  <c:v>51.058492186675508</c:v>
                </c:pt>
                <c:pt idx="107">
                  <c:v>51.005235016740421</c:v>
                </c:pt>
                <c:pt idx="108">
                  <c:v>50.976967736544893</c:v>
                </c:pt>
                <c:pt idx="109">
                  <c:v>50.996547332841871</c:v>
                </c:pt>
                <c:pt idx="110">
                  <c:v>51.054582235649967</c:v>
                </c:pt>
                <c:pt idx="111">
                  <c:v>51.144085821567394</c:v>
                </c:pt>
                <c:pt idx="112">
                  <c:v>51.270088851353677</c:v>
                </c:pt>
                <c:pt idx="113">
                  <c:v>51.418721475830871</c:v>
                </c:pt>
                <c:pt idx="114">
                  <c:v>51.592025227543893</c:v>
                </c:pt>
                <c:pt idx="115">
                  <c:v>51.797911406402115</c:v>
                </c:pt>
                <c:pt idx="116">
                  <c:v>52.028806064383247</c:v>
                </c:pt>
                <c:pt idx="117">
                  <c:v>52.295623063789989</c:v>
                </c:pt>
                <c:pt idx="118">
                  <c:v>52.602465073347346</c:v>
                </c:pt>
                <c:pt idx="119">
                  <c:v>52.949217403580342</c:v>
                </c:pt>
                <c:pt idx="120">
                  <c:v>53.363122776683205</c:v>
                </c:pt>
                <c:pt idx="121">
                  <c:v>53.854088458742787</c:v>
                </c:pt>
                <c:pt idx="122">
                  <c:v>54.457836510815781</c:v>
                </c:pt>
                <c:pt idx="123">
                  <c:v>55.286166585665171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EB-884C-B87C-5A816A5B9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664239"/>
        <c:axId val="2072684895"/>
      </c:scatterChart>
      <c:valAx>
        <c:axId val="2072664239"/>
        <c:scaling>
          <c:orientation val="minMax"/>
          <c:max val="22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684895"/>
        <c:crosses val="autoZero"/>
        <c:crossBetween val="midCat"/>
      </c:valAx>
      <c:valAx>
        <c:axId val="207268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664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Totals!$D$1</c:f>
              <c:strCache>
                <c:ptCount val="1"/>
                <c:pt idx="0">
                  <c:v>Total Drag</c:v>
                </c:pt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20.0655</c:v>
                </c:pt>
                <c:pt idx="1">
                  <c:v>19.6206</c:v>
                </c:pt>
                <c:pt idx="2">
                  <c:v>19.2041</c:v>
                </c:pt>
                <c:pt idx="3">
                  <c:v>18.812999999999999</c:v>
                </c:pt>
                <c:pt idx="4">
                  <c:v>18.444900000000001</c:v>
                </c:pt>
                <c:pt idx="5">
                  <c:v>18.0976</c:v>
                </c:pt>
                <c:pt idx="6">
                  <c:v>17.769300000000001</c:v>
                </c:pt>
                <c:pt idx="7">
                  <c:v>17.458200000000001</c:v>
                </c:pt>
                <c:pt idx="8">
                  <c:v>17.163</c:v>
                </c:pt>
                <c:pt idx="9">
                  <c:v>16.882200000000001</c:v>
                </c:pt>
                <c:pt idx="10">
                  <c:v>16.614799999999999</c:v>
                </c:pt>
                <c:pt idx="11">
                  <c:v>16.3598</c:v>
                </c:pt>
                <c:pt idx="12">
                  <c:v>16.116199999999999</c:v>
                </c:pt>
                <c:pt idx="13">
                  <c:v>15.883100000000001</c:v>
                </c:pt>
                <c:pt idx="14">
                  <c:v>15.6599</c:v>
                </c:pt>
                <c:pt idx="15">
                  <c:v>15.4459</c:v>
                </c:pt>
                <c:pt idx="16">
                  <c:v>15.240500000000001</c:v>
                </c:pt>
                <c:pt idx="17">
                  <c:v>15.043100000000001</c:v>
                </c:pt>
                <c:pt idx="18">
                  <c:v>14.8531</c:v>
                </c:pt>
                <c:pt idx="19">
                  <c:v>14.670199999999999</c:v>
                </c:pt>
                <c:pt idx="20">
                  <c:v>14.494</c:v>
                </c:pt>
                <c:pt idx="21">
                  <c:v>14.3239</c:v>
                </c:pt>
                <c:pt idx="22">
                  <c:v>14.159800000000001</c:v>
                </c:pt>
                <c:pt idx="23">
                  <c:v>14.001099999999999</c:v>
                </c:pt>
                <c:pt idx="24">
                  <c:v>13.8477</c:v>
                </c:pt>
                <c:pt idx="25">
                  <c:v>13.699299999999999</c:v>
                </c:pt>
                <c:pt idx="26">
                  <c:v>13.5556</c:v>
                </c:pt>
                <c:pt idx="27">
                  <c:v>13.4163</c:v>
                </c:pt>
                <c:pt idx="28">
                  <c:v>13.2813</c:v>
                </c:pt>
                <c:pt idx="29">
                  <c:v>13.1502</c:v>
                </c:pt>
                <c:pt idx="30">
                  <c:v>13.023</c:v>
                </c:pt>
                <c:pt idx="31">
                  <c:v>12.8995</c:v>
                </c:pt>
                <c:pt idx="32">
                  <c:v>12.779400000000001</c:v>
                </c:pt>
                <c:pt idx="33">
                  <c:v>12.662699999999999</c:v>
                </c:pt>
                <c:pt idx="34">
                  <c:v>12.549099999999999</c:v>
                </c:pt>
                <c:pt idx="35">
                  <c:v>12.438499999999999</c:v>
                </c:pt>
                <c:pt idx="36">
                  <c:v>12.3308</c:v>
                </c:pt>
                <c:pt idx="37">
                  <c:v>12.225899999999999</c:v>
                </c:pt>
                <c:pt idx="38">
                  <c:v>12.123699999999999</c:v>
                </c:pt>
                <c:pt idx="39">
                  <c:v>12.023999999999999</c:v>
                </c:pt>
                <c:pt idx="40">
                  <c:v>11.9267</c:v>
                </c:pt>
                <c:pt idx="41">
                  <c:v>11.831799999999999</c:v>
                </c:pt>
                <c:pt idx="42">
                  <c:v>11.7392</c:v>
                </c:pt>
                <c:pt idx="43">
                  <c:v>11.6487</c:v>
                </c:pt>
                <c:pt idx="44">
                  <c:v>11.5603</c:v>
                </c:pt>
                <c:pt idx="45">
                  <c:v>11.4739</c:v>
                </c:pt>
                <c:pt idx="46">
                  <c:v>11.3894</c:v>
                </c:pt>
                <c:pt idx="47">
                  <c:v>11.306800000000001</c:v>
                </c:pt>
                <c:pt idx="48">
                  <c:v>11.226000000000001</c:v>
                </c:pt>
                <c:pt idx="49">
                  <c:v>11.1469</c:v>
                </c:pt>
                <c:pt idx="50">
                  <c:v>11.0695</c:v>
                </c:pt>
                <c:pt idx="51">
                  <c:v>10.9937</c:v>
                </c:pt>
                <c:pt idx="52">
                  <c:v>10.919499999999999</c:v>
                </c:pt>
                <c:pt idx="53">
                  <c:v>10.8468</c:v>
                </c:pt>
                <c:pt idx="54">
                  <c:v>10.775499999999999</c:v>
                </c:pt>
                <c:pt idx="55">
                  <c:v>10.7056</c:v>
                </c:pt>
                <c:pt idx="56">
                  <c:v>10.6371</c:v>
                </c:pt>
                <c:pt idx="57">
                  <c:v>10.57</c:v>
                </c:pt>
                <c:pt idx="58">
                  <c:v>10.504099999999999</c:v>
                </c:pt>
                <c:pt idx="59">
                  <c:v>10.439399999999999</c:v>
                </c:pt>
                <c:pt idx="60">
                  <c:v>10.3759</c:v>
                </c:pt>
                <c:pt idx="61">
                  <c:v>10.313599999999999</c:v>
                </c:pt>
                <c:pt idx="62">
                  <c:v>10.2525</c:v>
                </c:pt>
                <c:pt idx="63">
                  <c:v>10.192399999999999</c:v>
                </c:pt>
                <c:pt idx="64">
                  <c:v>10.1334</c:v>
                </c:pt>
                <c:pt idx="65">
                  <c:v>10.0754</c:v>
                </c:pt>
                <c:pt idx="66">
                  <c:v>10.0185</c:v>
                </c:pt>
                <c:pt idx="67">
                  <c:v>9.9625000000000004</c:v>
                </c:pt>
                <c:pt idx="68">
                  <c:v>9.9075000000000006</c:v>
                </c:pt>
                <c:pt idx="69">
                  <c:v>9.8533000000000008</c:v>
                </c:pt>
                <c:pt idx="70">
                  <c:v>9.8001000000000005</c:v>
                </c:pt>
                <c:pt idx="71">
                  <c:v>9.7477999999999998</c:v>
                </c:pt>
                <c:pt idx="72">
                  <c:v>9.6963000000000008</c:v>
                </c:pt>
                <c:pt idx="73">
                  <c:v>9.6456</c:v>
                </c:pt>
                <c:pt idx="74">
                  <c:v>9.5958000000000006</c:v>
                </c:pt>
                <c:pt idx="75">
                  <c:v>9.5466999999999995</c:v>
                </c:pt>
                <c:pt idx="76">
                  <c:v>9.4984000000000002</c:v>
                </c:pt>
                <c:pt idx="77">
                  <c:v>9.4507999999999992</c:v>
                </c:pt>
                <c:pt idx="78">
                  <c:v>9.4039999999999999</c:v>
                </c:pt>
                <c:pt idx="79">
                  <c:v>9.3579000000000008</c:v>
                </c:pt>
                <c:pt idx="80">
                  <c:v>9.3125</c:v>
                </c:pt>
                <c:pt idx="81">
                  <c:v>9.2676999999999996</c:v>
                </c:pt>
                <c:pt idx="82">
                  <c:v>9.2235999999999994</c:v>
                </c:pt>
                <c:pt idx="83">
                  <c:v>9.1801999999999992</c:v>
                </c:pt>
                <c:pt idx="84">
                  <c:v>9.1373999999999995</c:v>
                </c:pt>
                <c:pt idx="85">
                  <c:v>9.0952000000000002</c:v>
                </c:pt>
                <c:pt idx="86">
                  <c:v>9.0535999999999994</c:v>
                </c:pt>
                <c:pt idx="87">
                  <c:v>9.0124999999999993</c:v>
                </c:pt>
                <c:pt idx="88">
                  <c:v>8.9720999999999993</c:v>
                </c:pt>
                <c:pt idx="89">
                  <c:v>8.9321999999999999</c:v>
                </c:pt>
                <c:pt idx="90">
                  <c:v>8.8928999999999991</c:v>
                </c:pt>
                <c:pt idx="91">
                  <c:v>8.8541000000000007</c:v>
                </c:pt>
                <c:pt idx="92">
                  <c:v>8.8157999999999994</c:v>
                </c:pt>
                <c:pt idx="93">
                  <c:v>8.7780000000000005</c:v>
                </c:pt>
                <c:pt idx="94">
                  <c:v>8.7407000000000004</c:v>
                </c:pt>
                <c:pt idx="95">
                  <c:v>8.7039000000000009</c:v>
                </c:pt>
                <c:pt idx="96">
                  <c:v>8.6676000000000002</c:v>
                </c:pt>
                <c:pt idx="97">
                  <c:v>8.6318000000000001</c:v>
                </c:pt>
                <c:pt idx="98">
                  <c:v>8.5963999999999992</c:v>
                </c:pt>
                <c:pt idx="99">
                  <c:v>8.5615000000000006</c:v>
                </c:pt>
                <c:pt idx="100">
                  <c:v>8.5269999999999992</c:v>
                </c:pt>
                <c:pt idx="101">
                  <c:v>8.4930000000000003</c:v>
                </c:pt>
                <c:pt idx="102">
                  <c:v>8.4594000000000005</c:v>
                </c:pt>
                <c:pt idx="103">
                  <c:v>8.4261999999999997</c:v>
                </c:pt>
                <c:pt idx="104">
                  <c:v>8.3933999999999997</c:v>
                </c:pt>
                <c:pt idx="105">
                  <c:v>8.3610000000000007</c:v>
                </c:pt>
                <c:pt idx="106">
                  <c:v>8.3290000000000006</c:v>
                </c:pt>
                <c:pt idx="107">
                  <c:v>8.2972999999999999</c:v>
                </c:pt>
                <c:pt idx="108">
                  <c:v>8.2660999999999998</c:v>
                </c:pt>
                <c:pt idx="109">
                  <c:v>8.2352000000000007</c:v>
                </c:pt>
                <c:pt idx="110">
                  <c:v>8.2047000000000008</c:v>
                </c:pt>
                <c:pt idx="111">
                  <c:v>8.1745000000000001</c:v>
                </c:pt>
                <c:pt idx="112">
                  <c:v>8.1447000000000003</c:v>
                </c:pt>
                <c:pt idx="113">
                  <c:v>8.1151999999999997</c:v>
                </c:pt>
                <c:pt idx="114">
                  <c:v>8.0861000000000001</c:v>
                </c:pt>
                <c:pt idx="115">
                  <c:v>8.0572999999999997</c:v>
                </c:pt>
                <c:pt idx="116">
                  <c:v>8.0288000000000004</c:v>
                </c:pt>
                <c:pt idx="117">
                  <c:v>8.0006000000000004</c:v>
                </c:pt>
                <c:pt idx="118">
                  <c:v>7.9728000000000003</c:v>
                </c:pt>
                <c:pt idx="119">
                  <c:v>7.9451999999999998</c:v>
                </c:pt>
                <c:pt idx="120">
                  <c:v>7.9180000000000001</c:v>
                </c:pt>
                <c:pt idx="121">
                  <c:v>7.891</c:v>
                </c:pt>
                <c:pt idx="122">
                  <c:v>7.8643999999999998</c:v>
                </c:pt>
                <c:pt idx="123">
                  <c:v>7.8380000000000001</c:v>
                </c:pt>
              </c:numCache>
            </c:numRef>
          </c:xVal>
          <c:yVal>
            <c:numRef>
              <c:f>Totals!$D$2:$D$140</c:f>
              <c:numCache>
                <c:formatCode>General</c:formatCode>
                <c:ptCount val="13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10.596525992054401</c:v>
                </c:pt>
                <c:pt idx="4">
                  <c:v>10.260461688400349</c:v>
                </c:pt>
                <c:pt idx="5">
                  <c:v>9.9502959616489832</c:v>
                </c:pt>
                <c:pt idx="6">
                  <c:v>9.6630692558971703</c:v>
                </c:pt>
                <c:pt idx="7">
                  <c:v>9.399413703779306</c:v>
                </c:pt>
                <c:pt idx="8">
                  <c:v>9.1539303156624037</c:v>
                </c:pt>
                <c:pt idx="9">
                  <c:v>8.9248587235377492</c:v>
                </c:pt>
                <c:pt idx="10">
                  <c:v>8.7106897812335635</c:v>
                </c:pt>
                <c:pt idx="11">
                  <c:v>8.5111110623137094</c:v>
                </c:pt>
                <c:pt idx="12">
                  <c:v>8.3247699141889928</c:v>
                </c:pt>
                <c:pt idx="13">
                  <c:v>8.1525273687565551</c:v>
                </c:pt>
                <c:pt idx="14">
                  <c:v>7.9900191405062877</c:v>
                </c:pt>
                <c:pt idx="15">
                  <c:v>7.8377086468916142</c:v>
                </c:pt>
                <c:pt idx="16">
                  <c:v>7.6943264780116003</c:v>
                </c:pt>
                <c:pt idx="17">
                  <c:v>7.559576835851983</c:v>
                </c:pt>
                <c:pt idx="18">
                  <c:v>7.4322845253159571</c:v>
                </c:pt>
                <c:pt idx="19">
                  <c:v>7.3122025402967399</c:v>
                </c:pt>
                <c:pt idx="20">
                  <c:v>7.1998110656294765</c:v>
                </c:pt>
                <c:pt idx="21">
                  <c:v>7.093452314694912</c:v>
                </c:pt>
                <c:pt idx="22">
                  <c:v>6.9943703587561696</c:v>
                </c:pt>
                <c:pt idx="23">
                  <c:v>6.9005811797528578</c:v>
                </c:pt>
                <c:pt idx="24">
                  <c:v>6.812299421346693</c:v>
                </c:pt>
                <c:pt idx="25">
                  <c:v>6.7289184119715566</c:v>
                </c:pt>
                <c:pt idx="26">
                  <c:v>6.6498829739868741</c:v>
                </c:pt>
                <c:pt idx="27">
                  <c:v>6.5757309475910342</c:v>
                </c:pt>
                <c:pt idx="28">
                  <c:v>6.5057994715746474</c:v>
                </c:pt>
                <c:pt idx="29">
                  <c:v>6.43955008516427</c:v>
                </c:pt>
                <c:pt idx="30">
                  <c:v>6.3771936879400837</c:v>
                </c:pt>
                <c:pt idx="31">
                  <c:v>6.3180323991943483</c:v>
                </c:pt>
                <c:pt idx="32">
                  <c:v>6.2631579693331751</c:v>
                </c:pt>
                <c:pt idx="33">
                  <c:v>6.2124500053669571</c:v>
                </c:pt>
                <c:pt idx="34">
                  <c:v>6.1648541635770995</c:v>
                </c:pt>
                <c:pt idx="35">
                  <c:v>6.1197642522955524</c:v>
                </c:pt>
                <c:pt idx="36">
                  <c:v>6.0770447408445367</c:v>
                </c:pt>
                <c:pt idx="37">
                  <c:v>6.0368103441628174</c:v>
                </c:pt>
                <c:pt idx="38">
                  <c:v>5.9994059908009199</c:v>
                </c:pt>
                <c:pt idx="39">
                  <c:v>5.9638091984960893</c:v>
                </c:pt>
                <c:pt idx="40">
                  <c:v>5.9302781927791282</c:v>
                </c:pt>
                <c:pt idx="41">
                  <c:v>5.8986690384435807</c:v>
                </c:pt>
                <c:pt idx="42">
                  <c:v>5.8688443532295942</c:v>
                </c:pt>
                <c:pt idx="43">
                  <c:v>5.8414326128539145</c:v>
                </c:pt>
                <c:pt idx="44">
                  <c:v>5.8155694112109826</c:v>
                </c:pt>
                <c:pt idx="45">
                  <c:v>5.7913546101125055</c:v>
                </c:pt>
                <c:pt idx="46">
                  <c:v>5.7683539381990157</c:v>
                </c:pt>
                <c:pt idx="47">
                  <c:v>5.7472144309103674</c:v>
                </c:pt>
                <c:pt idx="48">
                  <c:v>5.7277571800709568</c:v>
                </c:pt>
                <c:pt idx="49">
                  <c:v>5.7098283614409784</c:v>
                </c:pt>
                <c:pt idx="50">
                  <c:v>5.6930880479924157</c:v>
                </c:pt>
                <c:pt idx="51">
                  <c:v>5.6780105527053308</c:v>
                </c:pt>
                <c:pt idx="52">
                  <c:v>5.6638516444942715</c:v>
                </c:pt>
                <c:pt idx="53">
                  <c:v>5.651064405867273</c:v>
                </c:pt>
                <c:pt idx="54">
                  <c:v>5.6396884243341994</c:v>
                </c:pt>
                <c:pt idx="55">
                  <c:v>5.6292584430741073</c:v>
                </c:pt>
                <c:pt idx="56">
                  <c:v>5.6200724624738463</c:v>
                </c:pt>
                <c:pt idx="57">
                  <c:v>5.6118663012423209</c:v>
                </c:pt>
                <c:pt idx="58">
                  <c:v>5.6047359104771202</c:v>
                </c:pt>
                <c:pt idx="59">
                  <c:v>5.5988895687098861</c:v>
                </c:pt>
                <c:pt idx="60">
                  <c:v>5.5937434124159395</c:v>
                </c:pt>
                <c:pt idx="61">
                  <c:v>5.5896120006703169</c:v>
                </c:pt>
                <c:pt idx="62">
                  <c:v>5.5864569264112633</c:v>
                </c:pt>
                <c:pt idx="63">
                  <c:v>5.5841063660592161</c:v>
                </c:pt>
                <c:pt idx="64">
                  <c:v>5.5825861054431192</c:v>
                </c:pt>
                <c:pt idx="65">
                  <c:v>5.5818065326801287</c:v>
                </c:pt>
                <c:pt idx="66">
                  <c:v>5.5821427986196674</c:v>
                </c:pt>
                <c:pt idx="67">
                  <c:v>5.5828386846094231</c:v>
                </c:pt>
                <c:pt idx="68">
                  <c:v>5.5842818291123191</c:v>
                </c:pt>
                <c:pt idx="69">
                  <c:v>5.5866212865202103</c:v>
                </c:pt>
                <c:pt idx="70">
                  <c:v>5.590347537247788</c:v>
                </c:pt>
                <c:pt idx="71">
                  <c:v>5.5944987200449177</c:v>
                </c:pt>
                <c:pt idx="72">
                  <c:v>5.5993976380439525</c:v>
                </c:pt>
                <c:pt idx="73">
                  <c:v>5.6051041394482768</c:v>
                </c:pt>
                <c:pt idx="74">
                  <c:v>5.6120191828192887</c:v>
                </c:pt>
                <c:pt idx="75">
                  <c:v>5.620094562604228</c:v>
                </c:pt>
                <c:pt idx="76">
                  <c:v>5.6288606032304589</c:v>
                </c:pt>
                <c:pt idx="77">
                  <c:v>5.6379839707778219</c:v>
                </c:pt>
                <c:pt idx="78">
                  <c:v>5.6478918670056908</c:v>
                </c:pt>
                <c:pt idx="79">
                  <c:v>5.6583643877604928</c:v>
                </c:pt>
                <c:pt idx="80">
                  <c:v>5.6695630540715563</c:v>
                </c:pt>
                <c:pt idx="81">
                  <c:v>5.6812088086871446</c:v>
                </c:pt>
                <c:pt idx="82">
                  <c:v>5.6935010959339643</c:v>
                </c:pt>
                <c:pt idx="83">
                  <c:v>5.706150455443125</c:v>
                </c:pt>
                <c:pt idx="84">
                  <c:v>5.7196062944459669</c:v>
                </c:pt>
                <c:pt idx="85">
                  <c:v>5.7336481178028977</c:v>
                </c:pt>
                <c:pt idx="86">
                  <c:v>5.7480142665538914</c:v>
                </c:pt>
                <c:pt idx="87">
                  <c:v>5.7630025788609611</c:v>
                </c:pt>
                <c:pt idx="88">
                  <c:v>5.7783841737697035</c:v>
                </c:pt>
                <c:pt idx="89">
                  <c:v>5.7943784154097262</c:v>
                </c:pt>
                <c:pt idx="90">
                  <c:v>5.8112448380091877</c:v>
                </c:pt>
                <c:pt idx="91">
                  <c:v>5.8288553788161908</c:v>
                </c:pt>
                <c:pt idx="92">
                  <c:v>5.8467408245253925</c:v>
                </c:pt>
                <c:pt idx="93">
                  <c:v>5.8650847934214916</c:v>
                </c:pt>
                <c:pt idx="94">
                  <c:v>5.8842994282641676</c:v>
                </c:pt>
                <c:pt idx="95">
                  <c:v>5.9040185873914464</c:v>
                </c:pt>
                <c:pt idx="96">
                  <c:v>5.924326724386364</c:v>
                </c:pt>
                <c:pt idx="97">
                  <c:v>5.9449658695487591</c:v>
                </c:pt>
                <c:pt idx="98">
                  <c:v>5.9664171857467609</c:v>
                </c:pt>
                <c:pt idx="99">
                  <c:v>5.988685633664617</c:v>
                </c:pt>
                <c:pt idx="100">
                  <c:v>6.0113828949097803</c:v>
                </c:pt>
                <c:pt idx="101">
                  <c:v>6.0342405433477682</c:v>
                </c:pt>
                <c:pt idx="102">
                  <c:v>6.0557708229268208</c:v>
                </c:pt>
                <c:pt idx="103">
                  <c:v>6.0756480385047054</c:v>
                </c:pt>
                <c:pt idx="104">
                  <c:v>6.0944511460765387</c:v>
                </c:pt>
                <c:pt idx="105">
                  <c:v>6.1125596896995038</c:v>
                </c:pt>
                <c:pt idx="106">
                  <c:v>6.1302067699214193</c:v>
                </c:pt>
                <c:pt idx="107">
                  <c:v>6.147208732568477</c:v>
                </c:pt>
                <c:pt idx="108">
                  <c:v>6.1669914151225962</c:v>
                </c:pt>
                <c:pt idx="109">
                  <c:v>6.1925086619440775</c:v>
                </c:pt>
                <c:pt idx="110">
                  <c:v>6.2226019520092093</c:v>
                </c:pt>
                <c:pt idx="111">
                  <c:v>6.2565399500357692</c:v>
                </c:pt>
                <c:pt idx="112">
                  <c:v>6.2949020653128631</c:v>
                </c:pt>
                <c:pt idx="113">
                  <c:v>6.3361003395887803</c:v>
                </c:pt>
                <c:pt idx="114">
                  <c:v>6.3803348001563043</c:v>
                </c:pt>
                <c:pt idx="115">
                  <c:v>6.4286934092564652</c:v>
                </c:pt>
                <c:pt idx="116">
                  <c:v>6.480271779641197</c:v>
                </c:pt>
                <c:pt idx="117">
                  <c:v>6.536462648275128</c:v>
                </c:pt>
                <c:pt idx="118">
                  <c:v>6.5977404517042126</c:v>
                </c:pt>
                <c:pt idx="119">
                  <c:v>6.6643026485903869</c:v>
                </c:pt>
                <c:pt idx="120">
                  <c:v>6.7394699137008338</c:v>
                </c:pt>
                <c:pt idx="121">
                  <c:v>6.8247482522801652</c:v>
                </c:pt>
                <c:pt idx="122">
                  <c:v>6.9246015602990418</c:v>
                </c:pt>
                <c:pt idx="123">
                  <c:v>7.0536063518327596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BC-1D46-BA7D-C85E5124B37D}"/>
            </c:ext>
          </c:extLst>
        </c:ser>
        <c:ser>
          <c:idx val="4"/>
          <c:order val="1"/>
          <c:tx>
            <c:strRef>
              <c:f>Totals!$G$1</c:f>
              <c:strCache>
                <c:ptCount val="1"/>
                <c:pt idx="0">
                  <c:v>Wing Profile Drag</c:v>
                </c:pt>
              </c:strCache>
            </c:strRef>
          </c:tx>
          <c:spPr>
            <a:ln w="3810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20.0655</c:v>
                </c:pt>
                <c:pt idx="1">
                  <c:v>19.6206</c:v>
                </c:pt>
                <c:pt idx="2">
                  <c:v>19.2041</c:v>
                </c:pt>
                <c:pt idx="3">
                  <c:v>18.812999999999999</c:v>
                </c:pt>
                <c:pt idx="4">
                  <c:v>18.444900000000001</c:v>
                </c:pt>
                <c:pt idx="5">
                  <c:v>18.0976</c:v>
                </c:pt>
                <c:pt idx="6">
                  <c:v>17.769300000000001</c:v>
                </c:pt>
                <c:pt idx="7">
                  <c:v>17.458200000000001</c:v>
                </c:pt>
                <c:pt idx="8">
                  <c:v>17.163</c:v>
                </c:pt>
                <c:pt idx="9">
                  <c:v>16.882200000000001</c:v>
                </c:pt>
                <c:pt idx="10">
                  <c:v>16.614799999999999</c:v>
                </c:pt>
                <c:pt idx="11">
                  <c:v>16.3598</c:v>
                </c:pt>
                <c:pt idx="12">
                  <c:v>16.116199999999999</c:v>
                </c:pt>
                <c:pt idx="13">
                  <c:v>15.883100000000001</c:v>
                </c:pt>
                <c:pt idx="14">
                  <c:v>15.6599</c:v>
                </c:pt>
                <c:pt idx="15">
                  <c:v>15.4459</c:v>
                </c:pt>
                <c:pt idx="16">
                  <c:v>15.240500000000001</c:v>
                </c:pt>
                <c:pt idx="17">
                  <c:v>15.043100000000001</c:v>
                </c:pt>
                <c:pt idx="18">
                  <c:v>14.8531</c:v>
                </c:pt>
                <c:pt idx="19">
                  <c:v>14.670199999999999</c:v>
                </c:pt>
                <c:pt idx="20">
                  <c:v>14.494</c:v>
                </c:pt>
                <c:pt idx="21">
                  <c:v>14.3239</c:v>
                </c:pt>
                <c:pt idx="22">
                  <c:v>14.159800000000001</c:v>
                </c:pt>
                <c:pt idx="23">
                  <c:v>14.001099999999999</c:v>
                </c:pt>
                <c:pt idx="24">
                  <c:v>13.8477</c:v>
                </c:pt>
                <c:pt idx="25">
                  <c:v>13.699299999999999</c:v>
                </c:pt>
                <c:pt idx="26">
                  <c:v>13.5556</c:v>
                </c:pt>
                <c:pt idx="27">
                  <c:v>13.4163</c:v>
                </c:pt>
                <c:pt idx="28">
                  <c:v>13.2813</c:v>
                </c:pt>
                <c:pt idx="29">
                  <c:v>13.1502</c:v>
                </c:pt>
                <c:pt idx="30">
                  <c:v>13.023</c:v>
                </c:pt>
                <c:pt idx="31">
                  <c:v>12.8995</c:v>
                </c:pt>
                <c:pt idx="32">
                  <c:v>12.779400000000001</c:v>
                </c:pt>
                <c:pt idx="33">
                  <c:v>12.662699999999999</c:v>
                </c:pt>
                <c:pt idx="34">
                  <c:v>12.549099999999999</c:v>
                </c:pt>
                <c:pt idx="35">
                  <c:v>12.438499999999999</c:v>
                </c:pt>
                <c:pt idx="36">
                  <c:v>12.3308</c:v>
                </c:pt>
                <c:pt idx="37">
                  <c:v>12.225899999999999</c:v>
                </c:pt>
                <c:pt idx="38">
                  <c:v>12.123699999999999</c:v>
                </c:pt>
                <c:pt idx="39">
                  <c:v>12.023999999999999</c:v>
                </c:pt>
                <c:pt idx="40">
                  <c:v>11.9267</c:v>
                </c:pt>
                <c:pt idx="41">
                  <c:v>11.831799999999999</c:v>
                </c:pt>
                <c:pt idx="42">
                  <c:v>11.7392</c:v>
                </c:pt>
                <c:pt idx="43">
                  <c:v>11.6487</c:v>
                </c:pt>
                <c:pt idx="44">
                  <c:v>11.5603</c:v>
                </c:pt>
                <c:pt idx="45">
                  <c:v>11.4739</c:v>
                </c:pt>
                <c:pt idx="46">
                  <c:v>11.3894</c:v>
                </c:pt>
                <c:pt idx="47">
                  <c:v>11.306800000000001</c:v>
                </c:pt>
                <c:pt idx="48">
                  <c:v>11.226000000000001</c:v>
                </c:pt>
                <c:pt idx="49">
                  <c:v>11.1469</c:v>
                </c:pt>
                <c:pt idx="50">
                  <c:v>11.0695</c:v>
                </c:pt>
                <c:pt idx="51">
                  <c:v>10.9937</c:v>
                </c:pt>
                <c:pt idx="52">
                  <c:v>10.919499999999999</c:v>
                </c:pt>
                <c:pt idx="53">
                  <c:v>10.8468</c:v>
                </c:pt>
                <c:pt idx="54">
                  <c:v>10.775499999999999</c:v>
                </c:pt>
                <c:pt idx="55">
                  <c:v>10.7056</c:v>
                </c:pt>
                <c:pt idx="56">
                  <c:v>10.6371</c:v>
                </c:pt>
                <c:pt idx="57">
                  <c:v>10.57</c:v>
                </c:pt>
                <c:pt idx="58">
                  <c:v>10.504099999999999</c:v>
                </c:pt>
                <c:pt idx="59">
                  <c:v>10.439399999999999</c:v>
                </c:pt>
                <c:pt idx="60">
                  <c:v>10.3759</c:v>
                </c:pt>
                <c:pt idx="61">
                  <c:v>10.313599999999999</c:v>
                </c:pt>
                <c:pt idx="62">
                  <c:v>10.2525</c:v>
                </c:pt>
                <c:pt idx="63">
                  <c:v>10.192399999999999</c:v>
                </c:pt>
                <c:pt idx="64">
                  <c:v>10.1334</c:v>
                </c:pt>
                <c:pt idx="65">
                  <c:v>10.0754</c:v>
                </c:pt>
                <c:pt idx="66">
                  <c:v>10.0185</c:v>
                </c:pt>
                <c:pt idx="67">
                  <c:v>9.9625000000000004</c:v>
                </c:pt>
                <c:pt idx="68">
                  <c:v>9.9075000000000006</c:v>
                </c:pt>
                <c:pt idx="69">
                  <c:v>9.8533000000000008</c:v>
                </c:pt>
                <c:pt idx="70">
                  <c:v>9.8001000000000005</c:v>
                </c:pt>
                <c:pt idx="71">
                  <c:v>9.7477999999999998</c:v>
                </c:pt>
                <c:pt idx="72">
                  <c:v>9.6963000000000008</c:v>
                </c:pt>
                <c:pt idx="73">
                  <c:v>9.6456</c:v>
                </c:pt>
                <c:pt idx="74">
                  <c:v>9.5958000000000006</c:v>
                </c:pt>
                <c:pt idx="75">
                  <c:v>9.5466999999999995</c:v>
                </c:pt>
                <c:pt idx="76">
                  <c:v>9.4984000000000002</c:v>
                </c:pt>
                <c:pt idx="77">
                  <c:v>9.4507999999999992</c:v>
                </c:pt>
                <c:pt idx="78">
                  <c:v>9.4039999999999999</c:v>
                </c:pt>
                <c:pt idx="79">
                  <c:v>9.3579000000000008</c:v>
                </c:pt>
                <c:pt idx="80">
                  <c:v>9.3125</c:v>
                </c:pt>
                <c:pt idx="81">
                  <c:v>9.2676999999999996</c:v>
                </c:pt>
                <c:pt idx="82">
                  <c:v>9.2235999999999994</c:v>
                </c:pt>
                <c:pt idx="83">
                  <c:v>9.1801999999999992</c:v>
                </c:pt>
                <c:pt idx="84">
                  <c:v>9.1373999999999995</c:v>
                </c:pt>
                <c:pt idx="85">
                  <c:v>9.0952000000000002</c:v>
                </c:pt>
                <c:pt idx="86">
                  <c:v>9.0535999999999994</c:v>
                </c:pt>
                <c:pt idx="87">
                  <c:v>9.0124999999999993</c:v>
                </c:pt>
                <c:pt idx="88">
                  <c:v>8.9720999999999993</c:v>
                </c:pt>
                <c:pt idx="89">
                  <c:v>8.9321999999999999</c:v>
                </c:pt>
                <c:pt idx="90">
                  <c:v>8.8928999999999991</c:v>
                </c:pt>
                <c:pt idx="91">
                  <c:v>8.8541000000000007</c:v>
                </c:pt>
                <c:pt idx="92">
                  <c:v>8.8157999999999994</c:v>
                </c:pt>
                <c:pt idx="93">
                  <c:v>8.7780000000000005</c:v>
                </c:pt>
                <c:pt idx="94">
                  <c:v>8.7407000000000004</c:v>
                </c:pt>
                <c:pt idx="95">
                  <c:v>8.7039000000000009</c:v>
                </c:pt>
                <c:pt idx="96">
                  <c:v>8.6676000000000002</c:v>
                </c:pt>
                <c:pt idx="97">
                  <c:v>8.6318000000000001</c:v>
                </c:pt>
                <c:pt idx="98">
                  <c:v>8.5963999999999992</c:v>
                </c:pt>
                <c:pt idx="99">
                  <c:v>8.5615000000000006</c:v>
                </c:pt>
                <c:pt idx="100">
                  <c:v>8.5269999999999992</c:v>
                </c:pt>
                <c:pt idx="101">
                  <c:v>8.4930000000000003</c:v>
                </c:pt>
                <c:pt idx="102">
                  <c:v>8.4594000000000005</c:v>
                </c:pt>
                <c:pt idx="103">
                  <c:v>8.4261999999999997</c:v>
                </c:pt>
                <c:pt idx="104">
                  <c:v>8.3933999999999997</c:v>
                </c:pt>
                <c:pt idx="105">
                  <c:v>8.3610000000000007</c:v>
                </c:pt>
                <c:pt idx="106">
                  <c:v>8.3290000000000006</c:v>
                </c:pt>
                <c:pt idx="107">
                  <c:v>8.2972999999999999</c:v>
                </c:pt>
                <c:pt idx="108">
                  <c:v>8.2660999999999998</c:v>
                </c:pt>
                <c:pt idx="109">
                  <c:v>8.2352000000000007</c:v>
                </c:pt>
                <c:pt idx="110">
                  <c:v>8.2047000000000008</c:v>
                </c:pt>
                <c:pt idx="111">
                  <c:v>8.1745000000000001</c:v>
                </c:pt>
                <c:pt idx="112">
                  <c:v>8.1447000000000003</c:v>
                </c:pt>
                <c:pt idx="113">
                  <c:v>8.1151999999999997</c:v>
                </c:pt>
                <c:pt idx="114">
                  <c:v>8.0861000000000001</c:v>
                </c:pt>
                <c:pt idx="115">
                  <c:v>8.0572999999999997</c:v>
                </c:pt>
                <c:pt idx="116">
                  <c:v>8.0288000000000004</c:v>
                </c:pt>
                <c:pt idx="117">
                  <c:v>8.0006000000000004</c:v>
                </c:pt>
                <c:pt idx="118">
                  <c:v>7.9728000000000003</c:v>
                </c:pt>
                <c:pt idx="119">
                  <c:v>7.9451999999999998</c:v>
                </c:pt>
                <c:pt idx="120">
                  <c:v>7.9180000000000001</c:v>
                </c:pt>
                <c:pt idx="121">
                  <c:v>7.891</c:v>
                </c:pt>
                <c:pt idx="122">
                  <c:v>7.8643999999999998</c:v>
                </c:pt>
                <c:pt idx="123">
                  <c:v>7.8380000000000001</c:v>
                </c:pt>
              </c:numCache>
            </c:numRef>
          </c:xVal>
          <c:yVal>
            <c:numRef>
              <c:f>Totals!$G$2:$G$140</c:f>
              <c:numCache>
                <c:formatCode>General</c:formatCode>
                <c:ptCount val="13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8.1411742655611246</c:v>
                </c:pt>
                <c:pt idx="4">
                  <c:v>7.8572093627974091</c:v>
                </c:pt>
                <c:pt idx="5">
                  <c:v>7.59313669682287</c:v>
                </c:pt>
                <c:pt idx="6">
                  <c:v>7.3471102508665105</c:v>
                </c:pt>
                <c:pt idx="7">
                  <c:v>7.1196433704059405</c:v>
                </c:pt>
                <c:pt idx="8">
                  <c:v>6.9065041061823251</c:v>
                </c:pt>
                <c:pt idx="9">
                  <c:v>6.7053181795591303</c:v>
                </c:pt>
                <c:pt idx="10">
                  <c:v>6.5158739726263528</c:v>
                </c:pt>
                <c:pt idx="11">
                  <c:v>6.3380017086661615</c:v>
                </c:pt>
                <c:pt idx="12">
                  <c:v>6.1703793958412767</c:v>
                </c:pt>
                <c:pt idx="13">
                  <c:v>6.0137551482224687</c:v>
                </c:pt>
                <c:pt idx="14">
                  <c:v>5.8654248650043295</c:v>
                </c:pt>
                <c:pt idx="15">
                  <c:v>5.7242163089955858</c:v>
                </c:pt>
                <c:pt idx="16">
                  <c:v>5.5904406358633576</c:v>
                </c:pt>
                <c:pt idx="17">
                  <c:v>5.4632821284153952</c:v>
                </c:pt>
                <c:pt idx="18">
                  <c:v>5.3421634257810817</c:v>
                </c:pt>
                <c:pt idx="19">
                  <c:v>5.2262973099883983</c:v>
                </c:pt>
                <c:pt idx="20">
                  <c:v>5.116153602286726</c:v>
                </c:pt>
                <c:pt idx="21">
                  <c:v>5.0115326860722638</c:v>
                </c:pt>
                <c:pt idx="22">
                  <c:v>4.9123100744514607</c:v>
                </c:pt>
                <c:pt idx="23">
                  <c:v>4.8176103245679096</c:v>
                </c:pt>
                <c:pt idx="24">
                  <c:v>4.726952830651113</c:v>
                </c:pt>
                <c:pt idx="25">
                  <c:v>4.6400527087707371</c:v>
                </c:pt>
                <c:pt idx="26">
                  <c:v>4.5568007522435767</c:v>
                </c:pt>
                <c:pt idx="27">
                  <c:v>4.4772600942510312</c:v>
                </c:pt>
                <c:pt idx="28">
                  <c:v>4.4012017330685325</c:v>
                </c:pt>
                <c:pt idx="29">
                  <c:v>4.3280674722844639</c:v>
                </c:pt>
                <c:pt idx="30">
                  <c:v>4.2578137931691558</c:v>
                </c:pt>
                <c:pt idx="31">
                  <c:v>4.1902644573604553</c:v>
                </c:pt>
                <c:pt idx="32">
                  <c:v>4.1259556906328188</c:v>
                </c:pt>
                <c:pt idx="33">
                  <c:v>4.0654933909844786</c:v>
                </c:pt>
                <c:pt idx="34">
                  <c:v>4.0074900007001286</c:v>
                </c:pt>
                <c:pt idx="35">
                  <c:v>3.9513134484668542</c:v>
                </c:pt>
                <c:pt idx="36">
                  <c:v>3.8970572956232399</c:v>
                </c:pt>
                <c:pt idx="37">
                  <c:v>3.8444522696009176</c:v>
                </c:pt>
                <c:pt idx="38">
                  <c:v>3.7942882696763913</c:v>
                </c:pt>
                <c:pt idx="39">
                  <c:v>3.7455615863499006</c:v>
                </c:pt>
                <c:pt idx="40">
                  <c:v>3.6983894880555277</c:v>
                </c:pt>
                <c:pt idx="41">
                  <c:v>3.6527620774882781</c:v>
                </c:pt>
                <c:pt idx="42">
                  <c:v>3.608629107084055</c:v>
                </c:pt>
                <c:pt idx="43">
                  <c:v>3.5660460922461836</c:v>
                </c:pt>
                <c:pt idx="44">
                  <c:v>3.5249537612078932</c:v>
                </c:pt>
                <c:pt idx="45">
                  <c:v>3.4850953022164166</c:v>
                </c:pt>
                <c:pt idx="46">
                  <c:v>3.4464030828752596</c:v>
                </c:pt>
                <c:pt idx="47">
                  <c:v>3.4089248269880743</c:v>
                </c:pt>
                <c:pt idx="48">
                  <c:v>3.3728024430672119</c:v>
                </c:pt>
                <c:pt idx="49">
                  <c:v>3.3379534836252023</c:v>
                </c:pt>
                <c:pt idx="50">
                  <c:v>3.304176361313107</c:v>
                </c:pt>
                <c:pt idx="51">
                  <c:v>3.2714432181305169</c:v>
                </c:pt>
                <c:pt idx="52">
                  <c:v>3.2396282245152936</c:v>
                </c:pt>
                <c:pt idx="53">
                  <c:v>3.2087627117105475</c:v>
                </c:pt>
                <c:pt idx="54">
                  <c:v>3.1790714269440836</c:v>
                </c:pt>
                <c:pt idx="55">
                  <c:v>3.1503036041571124</c:v>
                </c:pt>
                <c:pt idx="56">
                  <c:v>3.1223352388378913</c:v>
                </c:pt>
                <c:pt idx="57">
                  <c:v>3.0953141152375063</c:v>
                </c:pt>
                <c:pt idx="58">
                  <c:v>3.0689951844595194</c:v>
                </c:pt>
                <c:pt idx="59">
                  <c:v>3.043677670648075</c:v>
                </c:pt>
                <c:pt idx="60">
                  <c:v>3.0191344025109008</c:v>
                </c:pt>
                <c:pt idx="61">
                  <c:v>2.9954719026785992</c:v>
                </c:pt>
                <c:pt idx="62">
                  <c:v>2.972361127149683</c:v>
                </c:pt>
                <c:pt idx="63">
                  <c:v>2.9498566598386269</c:v>
                </c:pt>
                <c:pt idx="64">
                  <c:v>2.9282145609713677</c:v>
                </c:pt>
                <c:pt idx="65">
                  <c:v>2.9070967626471846</c:v>
                </c:pt>
                <c:pt idx="66">
                  <c:v>2.8868238301041127</c:v>
                </c:pt>
                <c:pt idx="67">
                  <c:v>2.8668361134038691</c:v>
                </c:pt>
                <c:pt idx="68">
                  <c:v>2.8474979837084016</c:v>
                </c:pt>
                <c:pt idx="69">
                  <c:v>2.8288830648549679</c:v>
                </c:pt>
                <c:pt idx="70">
                  <c:v>2.811423976259225</c:v>
                </c:pt>
                <c:pt idx="71">
                  <c:v>2.7944144056562799</c:v>
                </c:pt>
                <c:pt idx="72">
                  <c:v>2.7780242935296582</c:v>
                </c:pt>
                <c:pt idx="73">
                  <c:v>2.7622263215754868</c:v>
                </c:pt>
                <c:pt idx="74">
                  <c:v>2.7475767372235977</c:v>
                </c:pt>
                <c:pt idx="75">
                  <c:v>2.7340725495534546</c:v>
                </c:pt>
                <c:pt idx="76">
                  <c:v>2.7210199771299641</c:v>
                </c:pt>
                <c:pt idx="77">
                  <c:v>2.7083594929105992</c:v>
                </c:pt>
                <c:pt idx="78">
                  <c:v>2.6962046069925116</c:v>
                </c:pt>
                <c:pt idx="79">
                  <c:v>2.6846407762625284</c:v>
                </c:pt>
                <c:pt idx="80">
                  <c:v>2.6736769219505634</c:v>
                </c:pt>
                <c:pt idx="81">
                  <c:v>2.6631738146696464</c:v>
                </c:pt>
                <c:pt idx="82">
                  <c:v>2.653033557019981</c:v>
                </c:pt>
                <c:pt idx="83">
                  <c:v>2.643285069722273</c:v>
                </c:pt>
                <c:pt idx="84">
                  <c:v>2.6341520493677084</c:v>
                </c:pt>
                <c:pt idx="85">
                  <c:v>2.6255586108820004</c:v>
                </c:pt>
                <c:pt idx="86">
                  <c:v>2.6174023221399243</c:v>
                </c:pt>
                <c:pt idx="87">
                  <c:v>2.6096223264088718</c:v>
                </c:pt>
                <c:pt idx="88">
                  <c:v>2.6022326453577684</c:v>
                </c:pt>
                <c:pt idx="89">
                  <c:v>2.5953837845043761</c:v>
                </c:pt>
                <c:pt idx="90">
                  <c:v>2.5894237244520015</c:v>
                </c:pt>
                <c:pt idx="91">
                  <c:v>2.5840060942757277</c:v>
                </c:pt>
                <c:pt idx="92">
                  <c:v>2.5788351942404182</c:v>
                </c:pt>
                <c:pt idx="93">
                  <c:v>2.5741131264538808</c:v>
                </c:pt>
                <c:pt idx="94">
                  <c:v>2.5702223898425647</c:v>
                </c:pt>
                <c:pt idx="95">
                  <c:v>2.5667946188984825</c:v>
                </c:pt>
                <c:pt idx="96">
                  <c:v>2.5637979864151359</c:v>
                </c:pt>
                <c:pt idx="97">
                  <c:v>2.5610880730617991</c:v>
                </c:pt>
                <c:pt idx="98">
                  <c:v>2.559227707986794</c:v>
                </c:pt>
                <c:pt idx="99">
                  <c:v>2.5581111760293318</c:v>
                </c:pt>
                <c:pt idx="100">
                  <c:v>2.5574218894833232</c:v>
                </c:pt>
                <c:pt idx="101">
                  <c:v>2.5567550407349087</c:v>
                </c:pt>
                <c:pt idx="102">
                  <c:v>2.5548230642276191</c:v>
                </c:pt>
                <c:pt idx="103">
                  <c:v>2.551032144854676</c:v>
                </c:pt>
                <c:pt idx="104">
                  <c:v>2.5462704318473985</c:v>
                </c:pt>
                <c:pt idx="105">
                  <c:v>2.540751596364542</c:v>
                </c:pt>
                <c:pt idx="106">
                  <c:v>2.5347185629091311</c:v>
                </c:pt>
                <c:pt idx="107">
                  <c:v>2.528114613828047</c:v>
                </c:pt>
                <c:pt idx="108">
                  <c:v>2.5241523848170559</c:v>
                </c:pt>
                <c:pt idx="109">
                  <c:v>2.52596756591289</c:v>
                </c:pt>
                <c:pt idx="110">
                  <c:v>2.5322485958158572</c:v>
                </c:pt>
                <c:pt idx="111">
                  <c:v>2.5424296843894241</c:v>
                </c:pt>
                <c:pt idx="112">
                  <c:v>2.5569561295512484</c:v>
                </c:pt>
                <c:pt idx="113">
                  <c:v>2.5743478811204676</c:v>
                </c:pt>
                <c:pt idx="114">
                  <c:v>2.5946974726253464</c:v>
                </c:pt>
                <c:pt idx="115">
                  <c:v>2.6191911814467721</c:v>
                </c:pt>
                <c:pt idx="116">
                  <c:v>2.6469102749566011</c:v>
                </c:pt>
                <c:pt idx="117">
                  <c:v>2.6790546214607058</c:v>
                </c:pt>
                <c:pt idx="118">
                  <c:v>2.716367160309852</c:v>
                </c:pt>
                <c:pt idx="119">
                  <c:v>2.7591486626862847</c:v>
                </c:pt>
                <c:pt idx="120">
                  <c:v>2.8103303578070467</c:v>
                </c:pt>
                <c:pt idx="121">
                  <c:v>2.8716891521361805</c:v>
                </c:pt>
                <c:pt idx="122">
                  <c:v>2.9475121655879564</c:v>
                </c:pt>
                <c:pt idx="123">
                  <c:v>3.0525455899345584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9BC-1D46-BA7D-C85E5124B37D}"/>
            </c:ext>
          </c:extLst>
        </c:ser>
        <c:ser>
          <c:idx val="1"/>
          <c:order val="2"/>
          <c:tx>
            <c:strRef>
              <c:f>Totals!$F$1</c:f>
              <c:strCache>
                <c:ptCount val="1"/>
                <c:pt idx="0">
                  <c:v>Wing Induced Drag</c:v>
                </c:pt>
              </c:strCache>
            </c:strRef>
          </c:tx>
          <c:spPr>
            <a:ln w="38100"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20.0655</c:v>
                </c:pt>
                <c:pt idx="1">
                  <c:v>19.6206</c:v>
                </c:pt>
                <c:pt idx="2">
                  <c:v>19.2041</c:v>
                </c:pt>
                <c:pt idx="3">
                  <c:v>18.812999999999999</c:v>
                </c:pt>
                <c:pt idx="4">
                  <c:v>18.444900000000001</c:v>
                </c:pt>
                <c:pt idx="5">
                  <c:v>18.0976</c:v>
                </c:pt>
                <c:pt idx="6">
                  <c:v>17.769300000000001</c:v>
                </c:pt>
                <c:pt idx="7">
                  <c:v>17.458200000000001</c:v>
                </c:pt>
                <c:pt idx="8">
                  <c:v>17.163</c:v>
                </c:pt>
                <c:pt idx="9">
                  <c:v>16.882200000000001</c:v>
                </c:pt>
                <c:pt idx="10">
                  <c:v>16.614799999999999</c:v>
                </c:pt>
                <c:pt idx="11">
                  <c:v>16.3598</c:v>
                </c:pt>
                <c:pt idx="12">
                  <c:v>16.116199999999999</c:v>
                </c:pt>
                <c:pt idx="13">
                  <c:v>15.883100000000001</c:v>
                </c:pt>
                <c:pt idx="14">
                  <c:v>15.6599</c:v>
                </c:pt>
                <c:pt idx="15">
                  <c:v>15.4459</c:v>
                </c:pt>
                <c:pt idx="16">
                  <c:v>15.240500000000001</c:v>
                </c:pt>
                <c:pt idx="17">
                  <c:v>15.043100000000001</c:v>
                </c:pt>
                <c:pt idx="18">
                  <c:v>14.8531</c:v>
                </c:pt>
                <c:pt idx="19">
                  <c:v>14.670199999999999</c:v>
                </c:pt>
                <c:pt idx="20">
                  <c:v>14.494</c:v>
                </c:pt>
                <c:pt idx="21">
                  <c:v>14.3239</c:v>
                </c:pt>
                <c:pt idx="22">
                  <c:v>14.159800000000001</c:v>
                </c:pt>
                <c:pt idx="23">
                  <c:v>14.001099999999999</c:v>
                </c:pt>
                <c:pt idx="24">
                  <c:v>13.8477</c:v>
                </c:pt>
                <c:pt idx="25">
                  <c:v>13.699299999999999</c:v>
                </c:pt>
                <c:pt idx="26">
                  <c:v>13.5556</c:v>
                </c:pt>
                <c:pt idx="27">
                  <c:v>13.4163</c:v>
                </c:pt>
                <c:pt idx="28">
                  <c:v>13.2813</c:v>
                </c:pt>
                <c:pt idx="29">
                  <c:v>13.1502</c:v>
                </c:pt>
                <c:pt idx="30">
                  <c:v>13.023</c:v>
                </c:pt>
                <c:pt idx="31">
                  <c:v>12.8995</c:v>
                </c:pt>
                <c:pt idx="32">
                  <c:v>12.779400000000001</c:v>
                </c:pt>
                <c:pt idx="33">
                  <c:v>12.662699999999999</c:v>
                </c:pt>
                <c:pt idx="34">
                  <c:v>12.549099999999999</c:v>
                </c:pt>
                <c:pt idx="35">
                  <c:v>12.438499999999999</c:v>
                </c:pt>
                <c:pt idx="36">
                  <c:v>12.3308</c:v>
                </c:pt>
                <c:pt idx="37">
                  <c:v>12.225899999999999</c:v>
                </c:pt>
                <c:pt idx="38">
                  <c:v>12.123699999999999</c:v>
                </c:pt>
                <c:pt idx="39">
                  <c:v>12.023999999999999</c:v>
                </c:pt>
                <c:pt idx="40">
                  <c:v>11.9267</c:v>
                </c:pt>
                <c:pt idx="41">
                  <c:v>11.831799999999999</c:v>
                </c:pt>
                <c:pt idx="42">
                  <c:v>11.7392</c:v>
                </c:pt>
                <c:pt idx="43">
                  <c:v>11.6487</c:v>
                </c:pt>
                <c:pt idx="44">
                  <c:v>11.5603</c:v>
                </c:pt>
                <c:pt idx="45">
                  <c:v>11.4739</c:v>
                </c:pt>
                <c:pt idx="46">
                  <c:v>11.3894</c:v>
                </c:pt>
                <c:pt idx="47">
                  <c:v>11.306800000000001</c:v>
                </c:pt>
                <c:pt idx="48">
                  <c:v>11.226000000000001</c:v>
                </c:pt>
                <c:pt idx="49">
                  <c:v>11.1469</c:v>
                </c:pt>
                <c:pt idx="50">
                  <c:v>11.0695</c:v>
                </c:pt>
                <c:pt idx="51">
                  <c:v>10.9937</c:v>
                </c:pt>
                <c:pt idx="52">
                  <c:v>10.919499999999999</c:v>
                </c:pt>
                <c:pt idx="53">
                  <c:v>10.8468</c:v>
                </c:pt>
                <c:pt idx="54">
                  <c:v>10.775499999999999</c:v>
                </c:pt>
                <c:pt idx="55">
                  <c:v>10.7056</c:v>
                </c:pt>
                <c:pt idx="56">
                  <c:v>10.6371</c:v>
                </c:pt>
                <c:pt idx="57">
                  <c:v>10.57</c:v>
                </c:pt>
                <c:pt idx="58">
                  <c:v>10.504099999999999</c:v>
                </c:pt>
                <c:pt idx="59">
                  <c:v>10.439399999999999</c:v>
                </c:pt>
                <c:pt idx="60">
                  <c:v>10.3759</c:v>
                </c:pt>
                <c:pt idx="61">
                  <c:v>10.313599999999999</c:v>
                </c:pt>
                <c:pt idx="62">
                  <c:v>10.2525</c:v>
                </c:pt>
                <c:pt idx="63">
                  <c:v>10.192399999999999</c:v>
                </c:pt>
                <c:pt idx="64">
                  <c:v>10.1334</c:v>
                </c:pt>
                <c:pt idx="65">
                  <c:v>10.0754</c:v>
                </c:pt>
                <c:pt idx="66">
                  <c:v>10.0185</c:v>
                </c:pt>
                <c:pt idx="67">
                  <c:v>9.9625000000000004</c:v>
                </c:pt>
                <c:pt idx="68">
                  <c:v>9.9075000000000006</c:v>
                </c:pt>
                <c:pt idx="69">
                  <c:v>9.8533000000000008</c:v>
                </c:pt>
                <c:pt idx="70">
                  <c:v>9.8001000000000005</c:v>
                </c:pt>
                <c:pt idx="71">
                  <c:v>9.7477999999999998</c:v>
                </c:pt>
                <c:pt idx="72">
                  <c:v>9.6963000000000008</c:v>
                </c:pt>
                <c:pt idx="73">
                  <c:v>9.6456</c:v>
                </c:pt>
                <c:pt idx="74">
                  <c:v>9.5958000000000006</c:v>
                </c:pt>
                <c:pt idx="75">
                  <c:v>9.5466999999999995</c:v>
                </c:pt>
                <c:pt idx="76">
                  <c:v>9.4984000000000002</c:v>
                </c:pt>
                <c:pt idx="77">
                  <c:v>9.4507999999999992</c:v>
                </c:pt>
                <c:pt idx="78">
                  <c:v>9.4039999999999999</c:v>
                </c:pt>
                <c:pt idx="79">
                  <c:v>9.3579000000000008</c:v>
                </c:pt>
                <c:pt idx="80">
                  <c:v>9.3125</c:v>
                </c:pt>
                <c:pt idx="81">
                  <c:v>9.2676999999999996</c:v>
                </c:pt>
                <c:pt idx="82">
                  <c:v>9.2235999999999994</c:v>
                </c:pt>
                <c:pt idx="83">
                  <c:v>9.1801999999999992</c:v>
                </c:pt>
                <c:pt idx="84">
                  <c:v>9.1373999999999995</c:v>
                </c:pt>
                <c:pt idx="85">
                  <c:v>9.0952000000000002</c:v>
                </c:pt>
                <c:pt idx="86">
                  <c:v>9.0535999999999994</c:v>
                </c:pt>
                <c:pt idx="87">
                  <c:v>9.0124999999999993</c:v>
                </c:pt>
                <c:pt idx="88">
                  <c:v>8.9720999999999993</c:v>
                </c:pt>
                <c:pt idx="89">
                  <c:v>8.9321999999999999</c:v>
                </c:pt>
                <c:pt idx="90">
                  <c:v>8.8928999999999991</c:v>
                </c:pt>
                <c:pt idx="91">
                  <c:v>8.8541000000000007</c:v>
                </c:pt>
                <c:pt idx="92">
                  <c:v>8.8157999999999994</c:v>
                </c:pt>
                <c:pt idx="93">
                  <c:v>8.7780000000000005</c:v>
                </c:pt>
                <c:pt idx="94">
                  <c:v>8.7407000000000004</c:v>
                </c:pt>
                <c:pt idx="95">
                  <c:v>8.7039000000000009</c:v>
                </c:pt>
                <c:pt idx="96">
                  <c:v>8.6676000000000002</c:v>
                </c:pt>
                <c:pt idx="97">
                  <c:v>8.6318000000000001</c:v>
                </c:pt>
                <c:pt idx="98">
                  <c:v>8.5963999999999992</c:v>
                </c:pt>
                <c:pt idx="99">
                  <c:v>8.5615000000000006</c:v>
                </c:pt>
                <c:pt idx="100">
                  <c:v>8.5269999999999992</c:v>
                </c:pt>
                <c:pt idx="101">
                  <c:v>8.4930000000000003</c:v>
                </c:pt>
                <c:pt idx="102">
                  <c:v>8.4594000000000005</c:v>
                </c:pt>
                <c:pt idx="103">
                  <c:v>8.4261999999999997</c:v>
                </c:pt>
                <c:pt idx="104">
                  <c:v>8.3933999999999997</c:v>
                </c:pt>
                <c:pt idx="105">
                  <c:v>8.3610000000000007</c:v>
                </c:pt>
                <c:pt idx="106">
                  <c:v>8.3290000000000006</c:v>
                </c:pt>
                <c:pt idx="107">
                  <c:v>8.2972999999999999</c:v>
                </c:pt>
                <c:pt idx="108">
                  <c:v>8.2660999999999998</c:v>
                </c:pt>
                <c:pt idx="109">
                  <c:v>8.2352000000000007</c:v>
                </c:pt>
                <c:pt idx="110">
                  <c:v>8.2047000000000008</c:v>
                </c:pt>
                <c:pt idx="111">
                  <c:v>8.1745000000000001</c:v>
                </c:pt>
                <c:pt idx="112">
                  <c:v>8.1447000000000003</c:v>
                </c:pt>
                <c:pt idx="113">
                  <c:v>8.1151999999999997</c:v>
                </c:pt>
                <c:pt idx="114">
                  <c:v>8.0861000000000001</c:v>
                </c:pt>
                <c:pt idx="115">
                  <c:v>8.0572999999999997</c:v>
                </c:pt>
                <c:pt idx="116">
                  <c:v>8.0288000000000004</c:v>
                </c:pt>
                <c:pt idx="117">
                  <c:v>8.0006000000000004</c:v>
                </c:pt>
                <c:pt idx="118">
                  <c:v>7.9728000000000003</c:v>
                </c:pt>
                <c:pt idx="119">
                  <c:v>7.9451999999999998</c:v>
                </c:pt>
                <c:pt idx="120">
                  <c:v>7.9180000000000001</c:v>
                </c:pt>
                <c:pt idx="121">
                  <c:v>7.891</c:v>
                </c:pt>
                <c:pt idx="122">
                  <c:v>7.8643999999999998</c:v>
                </c:pt>
                <c:pt idx="123">
                  <c:v>7.8380000000000001</c:v>
                </c:pt>
              </c:numCache>
            </c:numRef>
          </c:xVal>
          <c:yVal>
            <c:numRef>
              <c:f>Totals!$F$2:$F$140</c:f>
              <c:numCache>
                <c:formatCode>General</c:formatCode>
                <c:ptCount val="13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0.53462552152876375</c:v>
                </c:pt>
                <c:pt idx="4">
                  <c:v>0.56006643176974191</c:v>
                </c:pt>
                <c:pt idx="5">
                  <c:v>0.58562038490626567</c:v>
                </c:pt>
                <c:pt idx="6">
                  <c:v>0.61139746272728857</c:v>
                </c:pt>
                <c:pt idx="7">
                  <c:v>0.63694550348908963</c:v>
                </c:pt>
                <c:pt idx="8">
                  <c:v>0.66263991536389655</c:v>
                </c:pt>
                <c:pt idx="9">
                  <c:v>0.68851279577091962</c:v>
                </c:pt>
                <c:pt idx="10">
                  <c:v>0.71414821024080888</c:v>
                </c:pt>
                <c:pt idx="11">
                  <c:v>0.7400085352289143</c:v>
                </c:pt>
                <c:pt idx="12">
                  <c:v>0.76603122053301465</c:v>
                </c:pt>
                <c:pt idx="13">
                  <c:v>0.79214060089627558</c:v>
                </c:pt>
                <c:pt idx="14">
                  <c:v>0.81805711825663252</c:v>
                </c:pt>
                <c:pt idx="15">
                  <c:v>0.84405698381548611</c:v>
                </c:pt>
                <c:pt idx="16">
                  <c:v>0.86990084711676019</c:v>
                </c:pt>
                <c:pt idx="17">
                  <c:v>0.89588666162856945</c:v>
                </c:pt>
                <c:pt idx="18">
                  <c:v>0.92189668447076956</c:v>
                </c:pt>
                <c:pt idx="19">
                  <c:v>0.94790725061557957</c:v>
                </c:pt>
                <c:pt idx="20">
                  <c:v>0.97405268147681145</c:v>
                </c:pt>
                <c:pt idx="21">
                  <c:v>0.99999846021146344</c:v>
                </c:pt>
                <c:pt idx="22">
                  <c:v>1.0261586974782866</c:v>
                </c:pt>
                <c:pt idx="23">
                  <c:v>1.0522253019498893</c:v>
                </c:pt>
                <c:pt idx="24">
                  <c:v>1.0782748030722951</c:v>
                </c:pt>
                <c:pt idx="25">
                  <c:v>1.1044406617190365</c:v>
                </c:pt>
                <c:pt idx="26">
                  <c:v>1.1305438862978539</c:v>
                </c:pt>
                <c:pt idx="27">
                  <c:v>1.1566499300988102</c:v>
                </c:pt>
                <c:pt idx="28">
                  <c:v>1.1828199471126128</c:v>
                </c:pt>
                <c:pt idx="29">
                  <c:v>1.2089659278310527</c:v>
                </c:pt>
                <c:pt idx="30">
                  <c:v>1.2350507387659833</c:v>
                </c:pt>
                <c:pt idx="31">
                  <c:v>1.2611609558671906</c:v>
                </c:pt>
                <c:pt idx="32">
                  <c:v>1.2873577098613178</c:v>
                </c:pt>
                <c:pt idx="33">
                  <c:v>1.3134695934519298</c:v>
                </c:pt>
                <c:pt idx="34">
                  <c:v>1.3396138532636745</c:v>
                </c:pt>
                <c:pt idx="35">
                  <c:v>1.3658468541211906</c:v>
                </c:pt>
                <c:pt idx="36">
                  <c:v>1.3919658354634608</c:v>
                </c:pt>
                <c:pt idx="37">
                  <c:v>1.4181425988618552</c:v>
                </c:pt>
                <c:pt idx="38">
                  <c:v>1.4444362368741179</c:v>
                </c:pt>
                <c:pt idx="39">
                  <c:v>1.4705948081440372</c:v>
                </c:pt>
                <c:pt idx="40">
                  <c:v>1.4968259597970712</c:v>
                </c:pt>
                <c:pt idx="41">
                  <c:v>1.5229528108856165</c:v>
                </c:pt>
                <c:pt idx="42">
                  <c:v>1.549182801627929</c:v>
                </c:pt>
                <c:pt idx="43">
                  <c:v>1.5754421033213224</c:v>
                </c:pt>
                <c:pt idx="44">
                  <c:v>1.601616733513423</c:v>
                </c:pt>
                <c:pt idx="45">
                  <c:v>1.6278232165394391</c:v>
                </c:pt>
                <c:pt idx="46">
                  <c:v>1.6539517553940497</c:v>
                </c:pt>
                <c:pt idx="47">
                  <c:v>1.6801715338998051</c:v>
                </c:pt>
                <c:pt idx="48">
                  <c:v>1.7064101705560939</c:v>
                </c:pt>
                <c:pt idx="49">
                  <c:v>1.732592809890424</c:v>
                </c:pt>
                <c:pt idx="50">
                  <c:v>1.7587850672288092</c:v>
                </c:pt>
                <c:pt idx="51">
                  <c:v>1.7849442651762728</c:v>
                </c:pt>
                <c:pt idx="52">
                  <c:v>1.8111916401714918</c:v>
                </c:pt>
                <c:pt idx="53">
                  <c:v>1.8374278185610233</c:v>
                </c:pt>
                <c:pt idx="54">
                  <c:v>1.8636310992524978</c:v>
                </c:pt>
                <c:pt idx="55">
                  <c:v>1.8898052414174467</c:v>
                </c:pt>
                <c:pt idx="56">
                  <c:v>1.9159922198668333</c:v>
                </c:pt>
                <c:pt idx="57">
                  <c:v>1.9421769784226823</c:v>
                </c:pt>
                <c:pt idx="58">
                  <c:v>1.9683474905148834</c:v>
                </c:pt>
                <c:pt idx="59">
                  <c:v>1.9944575974564296</c:v>
                </c:pt>
                <c:pt idx="60">
                  <c:v>2.0205987476398413</c:v>
                </c:pt>
                <c:pt idx="61">
                  <c:v>2.0466962881060056</c:v>
                </c:pt>
                <c:pt idx="62">
                  <c:v>2.0728638951288225</c:v>
                </c:pt>
                <c:pt idx="63">
                  <c:v>2.0990699137624405</c:v>
                </c:pt>
                <c:pt idx="64">
                  <c:v>2.1252206252653858</c:v>
                </c:pt>
                <c:pt idx="65">
                  <c:v>2.1512675746787258</c:v>
                </c:pt>
                <c:pt idx="66">
                  <c:v>2.1774195449324609</c:v>
                </c:pt>
                <c:pt idx="67">
                  <c:v>2.2036257520046969</c:v>
                </c:pt>
                <c:pt idx="68">
                  <c:v>2.2297756420178629</c:v>
                </c:pt>
                <c:pt idx="69">
                  <c:v>2.2558006893685771</c:v>
                </c:pt>
                <c:pt idx="70">
                  <c:v>2.2819258715684083</c:v>
                </c:pt>
                <c:pt idx="71">
                  <c:v>2.3080105844371683</c:v>
                </c:pt>
                <c:pt idx="72">
                  <c:v>2.3341173128929862</c:v>
                </c:pt>
                <c:pt idx="73">
                  <c:v>2.3601650246072978</c:v>
                </c:pt>
                <c:pt idx="74">
                  <c:v>2.3862948874554171</c:v>
                </c:pt>
                <c:pt idx="75">
                  <c:v>2.4123081733484955</c:v>
                </c:pt>
                <c:pt idx="76">
                  <c:v>2.4383155954640436</c:v>
                </c:pt>
                <c:pt idx="77">
                  <c:v>2.4643208078838472</c:v>
                </c:pt>
                <c:pt idx="78">
                  <c:v>2.4903530551376325</c:v>
                </c:pt>
                <c:pt idx="79">
                  <c:v>2.5163896891875197</c:v>
                </c:pt>
                <c:pt idx="80">
                  <c:v>2.5424313222649038</c:v>
                </c:pt>
                <c:pt idx="81">
                  <c:v>2.5683691819895267</c:v>
                </c:pt>
                <c:pt idx="82">
                  <c:v>2.5943457920207531</c:v>
                </c:pt>
                <c:pt idx="83">
                  <c:v>2.6203328153925796</c:v>
                </c:pt>
                <c:pt idx="84">
                  <c:v>2.6462737619866341</c:v>
                </c:pt>
                <c:pt idx="85">
                  <c:v>2.6721923502493792</c:v>
                </c:pt>
                <c:pt idx="86">
                  <c:v>2.6981434452428239</c:v>
                </c:pt>
                <c:pt idx="87">
                  <c:v>2.7240273353942817</c:v>
                </c:pt>
                <c:pt idx="88">
                  <c:v>2.7499324814416153</c:v>
                </c:pt>
                <c:pt idx="89">
                  <c:v>2.7758430858124021</c:v>
                </c:pt>
                <c:pt idx="90">
                  <c:v>2.8016531796248567</c:v>
                </c:pt>
                <c:pt idx="91">
                  <c:v>2.8275946912382799</c:v>
                </c:pt>
                <c:pt idx="92">
                  <c:v>2.8533789788940518</c:v>
                </c:pt>
                <c:pt idx="93">
                  <c:v>2.8792093164316728</c:v>
                </c:pt>
                <c:pt idx="94">
                  <c:v>2.9050143986809847</c:v>
                </c:pt>
                <c:pt idx="95">
                  <c:v>2.9307736798224231</c:v>
                </c:pt>
                <c:pt idx="96">
                  <c:v>2.9565209381565931</c:v>
                </c:pt>
                <c:pt idx="97">
                  <c:v>2.9823402761584137</c:v>
                </c:pt>
                <c:pt idx="98">
                  <c:v>3.0080797952894271</c:v>
                </c:pt>
                <c:pt idx="99">
                  <c:v>3.0338103303121007</c:v>
                </c:pt>
                <c:pt idx="100">
                  <c:v>3.0594979355778005</c:v>
                </c:pt>
                <c:pt idx="101">
                  <c:v>3.0852534242577541</c:v>
                </c:pt>
                <c:pt idx="102">
                  <c:v>3.1108955781521703</c:v>
                </c:pt>
                <c:pt idx="103">
                  <c:v>3.1365767687799542</c:v>
                </c:pt>
                <c:pt idx="104">
                  <c:v>3.1622106691296352</c:v>
                </c:pt>
                <c:pt idx="105">
                  <c:v>3.1878584515646948</c:v>
                </c:pt>
                <c:pt idx="106">
                  <c:v>3.2134943838434977</c:v>
                </c:pt>
                <c:pt idx="107">
                  <c:v>3.239018951890352</c:v>
                </c:pt>
                <c:pt idx="108">
                  <c:v>3.2646086791790663</c:v>
                </c:pt>
                <c:pt idx="109">
                  <c:v>3.2901275651858017</c:v>
                </c:pt>
                <c:pt idx="110">
                  <c:v>3.3156875576776761</c:v>
                </c:pt>
                <c:pt idx="111">
                  <c:v>3.3411653119843039</c:v>
                </c:pt>
                <c:pt idx="112">
                  <c:v>3.3666591204286895</c:v>
                </c:pt>
                <c:pt idx="113">
                  <c:v>3.3920940919404612</c:v>
                </c:pt>
                <c:pt idx="114">
                  <c:v>3.417554500674711</c:v>
                </c:pt>
                <c:pt idx="115">
                  <c:v>3.4429585847783639</c:v>
                </c:pt>
                <c:pt idx="116">
                  <c:v>3.4683161523448653</c:v>
                </c:pt>
                <c:pt idx="117">
                  <c:v>3.4937260374663666</c:v>
                </c:pt>
                <c:pt idx="118">
                  <c:v>3.5191103760279008</c:v>
                </c:pt>
                <c:pt idx="119">
                  <c:v>3.5443679981975822</c:v>
                </c:pt>
                <c:pt idx="120">
                  <c:v>3.5696935479762391</c:v>
                </c:pt>
                <c:pt idx="121">
                  <c:v>3.5949196390301901</c:v>
                </c:pt>
                <c:pt idx="122">
                  <c:v>3.620224521759714</c:v>
                </c:pt>
                <c:pt idx="123">
                  <c:v>3.6454282761145533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BC-1D46-BA7D-C85E5124B37D}"/>
            </c:ext>
          </c:extLst>
        </c:ser>
        <c:ser>
          <c:idx val="3"/>
          <c:order val="3"/>
          <c:tx>
            <c:strRef>
              <c:f>Totals!$H$1</c:f>
              <c:strCache>
                <c:ptCount val="1"/>
                <c:pt idx="0">
                  <c:v>H Stab Drag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20.0655</c:v>
                </c:pt>
                <c:pt idx="1">
                  <c:v>19.6206</c:v>
                </c:pt>
                <c:pt idx="2">
                  <c:v>19.2041</c:v>
                </c:pt>
                <c:pt idx="3">
                  <c:v>18.812999999999999</c:v>
                </c:pt>
                <c:pt idx="4">
                  <c:v>18.444900000000001</c:v>
                </c:pt>
                <c:pt idx="5">
                  <c:v>18.0976</c:v>
                </c:pt>
                <c:pt idx="6">
                  <c:v>17.769300000000001</c:v>
                </c:pt>
                <c:pt idx="7">
                  <c:v>17.458200000000001</c:v>
                </c:pt>
                <c:pt idx="8">
                  <c:v>17.163</c:v>
                </c:pt>
                <c:pt idx="9">
                  <c:v>16.882200000000001</c:v>
                </c:pt>
                <c:pt idx="10">
                  <c:v>16.614799999999999</c:v>
                </c:pt>
                <c:pt idx="11">
                  <c:v>16.3598</c:v>
                </c:pt>
                <c:pt idx="12">
                  <c:v>16.116199999999999</c:v>
                </c:pt>
                <c:pt idx="13">
                  <c:v>15.883100000000001</c:v>
                </c:pt>
                <c:pt idx="14">
                  <c:v>15.6599</c:v>
                </c:pt>
                <c:pt idx="15">
                  <c:v>15.4459</c:v>
                </c:pt>
                <c:pt idx="16">
                  <c:v>15.240500000000001</c:v>
                </c:pt>
                <c:pt idx="17">
                  <c:v>15.043100000000001</c:v>
                </c:pt>
                <c:pt idx="18">
                  <c:v>14.8531</c:v>
                </c:pt>
                <c:pt idx="19">
                  <c:v>14.670199999999999</c:v>
                </c:pt>
                <c:pt idx="20">
                  <c:v>14.494</c:v>
                </c:pt>
                <c:pt idx="21">
                  <c:v>14.3239</c:v>
                </c:pt>
                <c:pt idx="22">
                  <c:v>14.159800000000001</c:v>
                </c:pt>
                <c:pt idx="23">
                  <c:v>14.001099999999999</c:v>
                </c:pt>
                <c:pt idx="24">
                  <c:v>13.8477</c:v>
                </c:pt>
                <c:pt idx="25">
                  <c:v>13.699299999999999</c:v>
                </c:pt>
                <c:pt idx="26">
                  <c:v>13.5556</c:v>
                </c:pt>
                <c:pt idx="27">
                  <c:v>13.4163</c:v>
                </c:pt>
                <c:pt idx="28">
                  <c:v>13.2813</c:v>
                </c:pt>
                <c:pt idx="29">
                  <c:v>13.1502</c:v>
                </c:pt>
                <c:pt idx="30">
                  <c:v>13.023</c:v>
                </c:pt>
                <c:pt idx="31">
                  <c:v>12.8995</c:v>
                </c:pt>
                <c:pt idx="32">
                  <c:v>12.779400000000001</c:v>
                </c:pt>
                <c:pt idx="33">
                  <c:v>12.662699999999999</c:v>
                </c:pt>
                <c:pt idx="34">
                  <c:v>12.549099999999999</c:v>
                </c:pt>
                <c:pt idx="35">
                  <c:v>12.438499999999999</c:v>
                </c:pt>
                <c:pt idx="36">
                  <c:v>12.3308</c:v>
                </c:pt>
                <c:pt idx="37">
                  <c:v>12.225899999999999</c:v>
                </c:pt>
                <c:pt idx="38">
                  <c:v>12.123699999999999</c:v>
                </c:pt>
                <c:pt idx="39">
                  <c:v>12.023999999999999</c:v>
                </c:pt>
                <c:pt idx="40">
                  <c:v>11.9267</c:v>
                </c:pt>
                <c:pt idx="41">
                  <c:v>11.831799999999999</c:v>
                </c:pt>
                <c:pt idx="42">
                  <c:v>11.7392</c:v>
                </c:pt>
                <c:pt idx="43">
                  <c:v>11.6487</c:v>
                </c:pt>
                <c:pt idx="44">
                  <c:v>11.5603</c:v>
                </c:pt>
                <c:pt idx="45">
                  <c:v>11.4739</c:v>
                </c:pt>
                <c:pt idx="46">
                  <c:v>11.3894</c:v>
                </c:pt>
                <c:pt idx="47">
                  <c:v>11.306800000000001</c:v>
                </c:pt>
                <c:pt idx="48">
                  <c:v>11.226000000000001</c:v>
                </c:pt>
                <c:pt idx="49">
                  <c:v>11.1469</c:v>
                </c:pt>
                <c:pt idx="50">
                  <c:v>11.0695</c:v>
                </c:pt>
                <c:pt idx="51">
                  <c:v>10.9937</c:v>
                </c:pt>
                <c:pt idx="52">
                  <c:v>10.919499999999999</c:v>
                </c:pt>
                <c:pt idx="53">
                  <c:v>10.8468</c:v>
                </c:pt>
                <c:pt idx="54">
                  <c:v>10.775499999999999</c:v>
                </c:pt>
                <c:pt idx="55">
                  <c:v>10.7056</c:v>
                </c:pt>
                <c:pt idx="56">
                  <c:v>10.6371</c:v>
                </c:pt>
                <c:pt idx="57">
                  <c:v>10.57</c:v>
                </c:pt>
                <c:pt idx="58">
                  <c:v>10.504099999999999</c:v>
                </c:pt>
                <c:pt idx="59">
                  <c:v>10.439399999999999</c:v>
                </c:pt>
                <c:pt idx="60">
                  <c:v>10.3759</c:v>
                </c:pt>
                <c:pt idx="61">
                  <c:v>10.313599999999999</c:v>
                </c:pt>
                <c:pt idx="62">
                  <c:v>10.2525</c:v>
                </c:pt>
                <c:pt idx="63">
                  <c:v>10.192399999999999</c:v>
                </c:pt>
                <c:pt idx="64">
                  <c:v>10.1334</c:v>
                </c:pt>
                <c:pt idx="65">
                  <c:v>10.0754</c:v>
                </c:pt>
                <c:pt idx="66">
                  <c:v>10.0185</c:v>
                </c:pt>
                <c:pt idx="67">
                  <c:v>9.9625000000000004</c:v>
                </c:pt>
                <c:pt idx="68">
                  <c:v>9.9075000000000006</c:v>
                </c:pt>
                <c:pt idx="69">
                  <c:v>9.8533000000000008</c:v>
                </c:pt>
                <c:pt idx="70">
                  <c:v>9.8001000000000005</c:v>
                </c:pt>
                <c:pt idx="71">
                  <c:v>9.7477999999999998</c:v>
                </c:pt>
                <c:pt idx="72">
                  <c:v>9.6963000000000008</c:v>
                </c:pt>
                <c:pt idx="73">
                  <c:v>9.6456</c:v>
                </c:pt>
                <c:pt idx="74">
                  <c:v>9.5958000000000006</c:v>
                </c:pt>
                <c:pt idx="75">
                  <c:v>9.5466999999999995</c:v>
                </c:pt>
                <c:pt idx="76">
                  <c:v>9.4984000000000002</c:v>
                </c:pt>
                <c:pt idx="77">
                  <c:v>9.4507999999999992</c:v>
                </c:pt>
                <c:pt idx="78">
                  <c:v>9.4039999999999999</c:v>
                </c:pt>
                <c:pt idx="79">
                  <c:v>9.3579000000000008</c:v>
                </c:pt>
                <c:pt idx="80">
                  <c:v>9.3125</c:v>
                </c:pt>
                <c:pt idx="81">
                  <c:v>9.2676999999999996</c:v>
                </c:pt>
                <c:pt idx="82">
                  <c:v>9.2235999999999994</c:v>
                </c:pt>
                <c:pt idx="83">
                  <c:v>9.1801999999999992</c:v>
                </c:pt>
                <c:pt idx="84">
                  <c:v>9.1373999999999995</c:v>
                </c:pt>
                <c:pt idx="85">
                  <c:v>9.0952000000000002</c:v>
                </c:pt>
                <c:pt idx="86">
                  <c:v>9.0535999999999994</c:v>
                </c:pt>
                <c:pt idx="87">
                  <c:v>9.0124999999999993</c:v>
                </c:pt>
                <c:pt idx="88">
                  <c:v>8.9720999999999993</c:v>
                </c:pt>
                <c:pt idx="89">
                  <c:v>8.9321999999999999</c:v>
                </c:pt>
                <c:pt idx="90">
                  <c:v>8.8928999999999991</c:v>
                </c:pt>
                <c:pt idx="91">
                  <c:v>8.8541000000000007</c:v>
                </c:pt>
                <c:pt idx="92">
                  <c:v>8.8157999999999994</c:v>
                </c:pt>
                <c:pt idx="93">
                  <c:v>8.7780000000000005</c:v>
                </c:pt>
                <c:pt idx="94">
                  <c:v>8.7407000000000004</c:v>
                </c:pt>
                <c:pt idx="95">
                  <c:v>8.7039000000000009</c:v>
                </c:pt>
                <c:pt idx="96">
                  <c:v>8.6676000000000002</c:v>
                </c:pt>
                <c:pt idx="97">
                  <c:v>8.6318000000000001</c:v>
                </c:pt>
                <c:pt idx="98">
                  <c:v>8.5963999999999992</c:v>
                </c:pt>
                <c:pt idx="99">
                  <c:v>8.5615000000000006</c:v>
                </c:pt>
                <c:pt idx="100">
                  <c:v>8.5269999999999992</c:v>
                </c:pt>
                <c:pt idx="101">
                  <c:v>8.4930000000000003</c:v>
                </c:pt>
                <c:pt idx="102">
                  <c:v>8.4594000000000005</c:v>
                </c:pt>
                <c:pt idx="103">
                  <c:v>8.4261999999999997</c:v>
                </c:pt>
                <c:pt idx="104">
                  <c:v>8.3933999999999997</c:v>
                </c:pt>
                <c:pt idx="105">
                  <c:v>8.3610000000000007</c:v>
                </c:pt>
                <c:pt idx="106">
                  <c:v>8.3290000000000006</c:v>
                </c:pt>
                <c:pt idx="107">
                  <c:v>8.2972999999999999</c:v>
                </c:pt>
                <c:pt idx="108">
                  <c:v>8.2660999999999998</c:v>
                </c:pt>
                <c:pt idx="109">
                  <c:v>8.2352000000000007</c:v>
                </c:pt>
                <c:pt idx="110">
                  <c:v>8.2047000000000008</c:v>
                </c:pt>
                <c:pt idx="111">
                  <c:v>8.1745000000000001</c:v>
                </c:pt>
                <c:pt idx="112">
                  <c:v>8.1447000000000003</c:v>
                </c:pt>
                <c:pt idx="113">
                  <c:v>8.1151999999999997</c:v>
                </c:pt>
                <c:pt idx="114">
                  <c:v>8.0861000000000001</c:v>
                </c:pt>
                <c:pt idx="115">
                  <c:v>8.0572999999999997</c:v>
                </c:pt>
                <c:pt idx="116">
                  <c:v>8.0288000000000004</c:v>
                </c:pt>
                <c:pt idx="117">
                  <c:v>8.0006000000000004</c:v>
                </c:pt>
                <c:pt idx="118">
                  <c:v>7.9728000000000003</c:v>
                </c:pt>
                <c:pt idx="119">
                  <c:v>7.9451999999999998</c:v>
                </c:pt>
                <c:pt idx="120">
                  <c:v>7.9180000000000001</c:v>
                </c:pt>
                <c:pt idx="121">
                  <c:v>7.891</c:v>
                </c:pt>
                <c:pt idx="122">
                  <c:v>7.8643999999999998</c:v>
                </c:pt>
                <c:pt idx="123">
                  <c:v>7.8380000000000001</c:v>
                </c:pt>
              </c:numCache>
            </c:numRef>
          </c:xVal>
          <c:yVal>
            <c:numRef>
              <c:f>Totals!$H$2:$H$140</c:f>
              <c:numCache>
                <c:formatCode>General</c:formatCode>
                <c:ptCount val="13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1.0483554170478735</c:v>
                </c:pt>
                <c:pt idx="4">
                  <c:v>1.0015969689739892</c:v>
                </c:pt>
                <c:pt idx="5">
                  <c:v>0.95846725008146338</c:v>
                </c:pt>
                <c:pt idx="6">
                  <c:v>0.91845697648581404</c:v>
                </c:pt>
                <c:pt idx="7">
                  <c:v>0.88138221281671447</c:v>
                </c:pt>
                <c:pt idx="8">
                  <c:v>0.84681288952144684</c:v>
                </c:pt>
                <c:pt idx="9">
                  <c:v>0.81459606985927979</c:v>
                </c:pt>
                <c:pt idx="10">
                  <c:v>0.78443844052258183</c:v>
                </c:pt>
                <c:pt idx="11">
                  <c:v>0.75626070075611251</c:v>
                </c:pt>
                <c:pt idx="12">
                  <c:v>0.72977749620682264</c:v>
                </c:pt>
                <c:pt idx="13">
                  <c:v>0.70489657641378034</c:v>
                </c:pt>
                <c:pt idx="14">
                  <c:v>0.68146170803222073</c:v>
                </c:pt>
                <c:pt idx="15">
                  <c:v>0.65939884717365216</c:v>
                </c:pt>
                <c:pt idx="16">
                  <c:v>0.63855251538695301</c:v>
                </c:pt>
                <c:pt idx="17">
                  <c:v>0.61883718177170111</c:v>
                </c:pt>
                <c:pt idx="18">
                  <c:v>0.60017040691294443</c:v>
                </c:pt>
                <c:pt idx="19">
                  <c:v>0.58247538258768072</c:v>
                </c:pt>
                <c:pt idx="20">
                  <c:v>0.56569651816341904</c:v>
                </c:pt>
                <c:pt idx="21">
                  <c:v>0.54972423621379651</c:v>
                </c:pt>
                <c:pt idx="22">
                  <c:v>0.53457413367300388</c:v>
                </c:pt>
                <c:pt idx="23">
                  <c:v>0.52011625083230995</c:v>
                </c:pt>
                <c:pt idx="24">
                  <c:v>0.50638362624684452</c:v>
                </c:pt>
                <c:pt idx="25">
                  <c:v>0.4932555140093336</c:v>
                </c:pt>
                <c:pt idx="26">
                  <c:v>0.48077301032258712</c:v>
                </c:pt>
                <c:pt idx="27">
                  <c:v>0.46880923753413317</c:v>
                </c:pt>
                <c:pt idx="28">
                  <c:v>0.45743579776726173</c:v>
                </c:pt>
                <c:pt idx="29">
                  <c:v>0.44651519950963892</c:v>
                </c:pt>
                <c:pt idx="30">
                  <c:v>0.43608744729940707</c:v>
                </c:pt>
                <c:pt idx="31">
                  <c:v>0.42608377571128869</c:v>
                </c:pt>
                <c:pt idx="32">
                  <c:v>0.41651294389699556</c:v>
                </c:pt>
                <c:pt idx="33">
                  <c:v>0.40732572083350255</c:v>
                </c:pt>
                <c:pt idx="34">
                  <c:v>0.39850948029089173</c:v>
                </c:pt>
                <c:pt idx="35">
                  <c:v>0.39004437516153245</c:v>
                </c:pt>
                <c:pt idx="36">
                  <c:v>0.38191441943627236</c:v>
                </c:pt>
                <c:pt idx="37">
                  <c:v>0.37411475988169218</c:v>
                </c:pt>
                <c:pt idx="38">
                  <c:v>0.36660911736550644</c:v>
                </c:pt>
                <c:pt idx="39">
                  <c:v>0.35941546224900389</c:v>
                </c:pt>
                <c:pt idx="40">
                  <c:v>0.35247627826378369</c:v>
                </c:pt>
                <c:pt idx="41">
                  <c:v>0.34583715598645598</c:v>
                </c:pt>
                <c:pt idx="42">
                  <c:v>0.33942174077603376</c:v>
                </c:pt>
                <c:pt idx="43">
                  <c:v>0.33326341410901533</c:v>
                </c:pt>
                <c:pt idx="44">
                  <c:v>0.32730139019546084</c:v>
                </c:pt>
                <c:pt idx="45">
                  <c:v>0.32157465113863459</c:v>
                </c:pt>
                <c:pt idx="46">
                  <c:v>0.31603146887502892</c:v>
                </c:pt>
                <c:pt idx="47">
                  <c:v>0.31070680756219626</c:v>
                </c:pt>
                <c:pt idx="48">
                  <c:v>0.30556001882464556</c:v>
                </c:pt>
                <c:pt idx="49">
                  <c:v>0.30060217053936927</c:v>
                </c:pt>
                <c:pt idx="50">
                  <c:v>0.29581703150426092</c:v>
                </c:pt>
                <c:pt idx="51">
                  <c:v>0.29119828859557839</c:v>
                </c:pt>
                <c:pt idx="52">
                  <c:v>0.28674738075459555</c:v>
                </c:pt>
                <c:pt idx="53">
                  <c:v>0.28244167570247947</c:v>
                </c:pt>
                <c:pt idx="54">
                  <c:v>0.27830834302850338</c:v>
                </c:pt>
                <c:pt idx="55">
                  <c:v>0.27430440171778664</c:v>
                </c:pt>
                <c:pt idx="56">
                  <c:v>0.27046050435987118</c:v>
                </c:pt>
                <c:pt idx="57">
                  <c:v>0.26672699877963624</c:v>
                </c:pt>
                <c:pt idx="58">
                  <c:v>0.26312763650259208</c:v>
                </c:pt>
                <c:pt idx="59">
                  <c:v>0.25962484822513621</c:v>
                </c:pt>
                <c:pt idx="60">
                  <c:v>0.25626811136733579</c:v>
                </c:pt>
                <c:pt idx="61">
                  <c:v>0.2530058395315295</c:v>
                </c:pt>
                <c:pt idx="62">
                  <c:v>0.24985627477407316</c:v>
                </c:pt>
                <c:pt idx="63">
                  <c:v>0.24680006356788017</c:v>
                </c:pt>
                <c:pt idx="64">
                  <c:v>0.24385185388729189</c:v>
                </c:pt>
                <c:pt idx="65">
                  <c:v>0.2410009176752988</c:v>
                </c:pt>
                <c:pt idx="66">
                  <c:v>0.23824611003982835</c:v>
                </c:pt>
                <c:pt idx="67">
                  <c:v>0.23560395234281867</c:v>
                </c:pt>
                <c:pt idx="68">
                  <c:v>0.23304931377663979</c:v>
                </c:pt>
                <c:pt idx="69">
                  <c:v>0.23059006712258026</c:v>
                </c:pt>
                <c:pt idx="70">
                  <c:v>0.22819969631340889</c:v>
                </c:pt>
                <c:pt idx="71">
                  <c:v>0.22591352555896149</c:v>
                </c:pt>
                <c:pt idx="72">
                  <c:v>0.22368032565523072</c:v>
                </c:pt>
                <c:pt idx="73">
                  <c:v>0.22152747626196101</c:v>
                </c:pt>
                <c:pt idx="74">
                  <c:v>0.2194379847425531</c:v>
                </c:pt>
                <c:pt idx="75">
                  <c:v>0.21743354666006512</c:v>
                </c:pt>
                <c:pt idx="76">
                  <c:v>0.21548572778031991</c:v>
                </c:pt>
                <c:pt idx="77">
                  <c:v>0.21359827376663637</c:v>
                </c:pt>
                <c:pt idx="78">
                  <c:v>0.21177806900254595</c:v>
                </c:pt>
                <c:pt idx="79">
                  <c:v>0.21001807375228732</c:v>
                </c:pt>
                <c:pt idx="80">
                  <c:v>0.20833499073076442</c:v>
                </c:pt>
                <c:pt idx="81">
                  <c:v>0.20670327747369199</c:v>
                </c:pt>
                <c:pt idx="82">
                  <c:v>0.20514376292571732</c:v>
                </c:pt>
                <c:pt idx="83">
                  <c:v>0.20362653985985144</c:v>
                </c:pt>
                <c:pt idx="84">
                  <c:v>0.20218189356864169</c:v>
                </c:pt>
                <c:pt idx="85">
                  <c:v>0.20077102217162537</c:v>
                </c:pt>
                <c:pt idx="86">
                  <c:v>0.19942917493879364</c:v>
                </c:pt>
                <c:pt idx="87">
                  <c:v>0.19811960036235893</c:v>
                </c:pt>
                <c:pt idx="88">
                  <c:v>0.19687487493305406</c:v>
                </c:pt>
                <c:pt idx="89">
                  <c:v>0.19566539235518413</c:v>
                </c:pt>
                <c:pt idx="90">
                  <c:v>0.19450399745798586</c:v>
                </c:pt>
                <c:pt idx="91">
                  <c:v>0.19338229430950696</c:v>
                </c:pt>
                <c:pt idx="92">
                  <c:v>0.19229757859190241</c:v>
                </c:pt>
                <c:pt idx="93">
                  <c:v>0.19126551557383581</c:v>
                </c:pt>
                <c:pt idx="94">
                  <c:v>0.19026818741972523</c:v>
                </c:pt>
                <c:pt idx="95">
                  <c:v>0.18932860474809651</c:v>
                </c:pt>
                <c:pt idx="96">
                  <c:v>0.18841536186875593</c:v>
                </c:pt>
                <c:pt idx="97">
                  <c:v>0.18756027343379628</c:v>
                </c:pt>
                <c:pt idx="98">
                  <c:v>0.18672350419890313</c:v>
                </c:pt>
                <c:pt idx="99">
                  <c:v>0.18594028690135864</c:v>
                </c:pt>
                <c:pt idx="100">
                  <c:v>0.18517783575805474</c:v>
                </c:pt>
                <c:pt idx="101">
                  <c:v>0.18445713740974828</c:v>
                </c:pt>
                <c:pt idx="102">
                  <c:v>0.18376418232707714</c:v>
                </c:pt>
                <c:pt idx="103">
                  <c:v>0.18310701431075299</c:v>
                </c:pt>
                <c:pt idx="104">
                  <c:v>0.18247952784864802</c:v>
                </c:pt>
                <c:pt idx="105">
                  <c:v>0.18187786320659013</c:v>
                </c:pt>
                <c:pt idx="106">
                  <c:v>0.18131809453390468</c:v>
                </c:pt>
                <c:pt idx="107">
                  <c:v>0.18077763492662102</c:v>
                </c:pt>
                <c:pt idx="108">
                  <c:v>0.18028396699781468</c:v>
                </c:pt>
                <c:pt idx="109">
                  <c:v>0.1798007349679876</c:v>
                </c:pt>
                <c:pt idx="110">
                  <c:v>0.17936451797260339</c:v>
                </c:pt>
                <c:pt idx="111">
                  <c:v>0.17893788790780157</c:v>
                </c:pt>
                <c:pt idx="112">
                  <c:v>0.17855217504423973</c:v>
                </c:pt>
                <c:pt idx="113">
                  <c:v>0.17817910440423487</c:v>
                </c:pt>
                <c:pt idx="114">
                  <c:v>0.17783743072327607</c:v>
                </c:pt>
                <c:pt idx="115">
                  <c:v>0.17751531302679149</c:v>
                </c:pt>
                <c:pt idx="116">
                  <c:v>0.1772173972494501</c:v>
                </c:pt>
                <c:pt idx="117">
                  <c:v>0.17694057140767536</c:v>
                </c:pt>
                <c:pt idx="118">
                  <c:v>0.17668496114774121</c:v>
                </c:pt>
                <c:pt idx="119">
                  <c:v>0.17645556755051045</c:v>
                </c:pt>
                <c:pt idx="120">
                  <c:v>0.17624577431306823</c:v>
                </c:pt>
                <c:pt idx="121">
                  <c:v>0.17605776197606907</c:v>
                </c:pt>
                <c:pt idx="122">
                  <c:v>0.17588116929485345</c:v>
                </c:pt>
                <c:pt idx="123">
                  <c:v>0.17573530392263784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BC-1D46-BA7D-C85E5124B37D}"/>
            </c:ext>
          </c:extLst>
        </c:ser>
        <c:ser>
          <c:idx val="8"/>
          <c:order val="4"/>
          <c:tx>
            <c:strRef>
              <c:f>Totals!$I$1</c:f>
              <c:strCache>
                <c:ptCount val="1"/>
                <c:pt idx="0">
                  <c:v>V Stab Drag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20.0655</c:v>
                </c:pt>
                <c:pt idx="1">
                  <c:v>19.6206</c:v>
                </c:pt>
                <c:pt idx="2">
                  <c:v>19.2041</c:v>
                </c:pt>
                <c:pt idx="3">
                  <c:v>18.812999999999999</c:v>
                </c:pt>
                <c:pt idx="4">
                  <c:v>18.444900000000001</c:v>
                </c:pt>
                <c:pt idx="5">
                  <c:v>18.0976</c:v>
                </c:pt>
                <c:pt idx="6">
                  <c:v>17.769300000000001</c:v>
                </c:pt>
                <c:pt idx="7">
                  <c:v>17.458200000000001</c:v>
                </c:pt>
                <c:pt idx="8">
                  <c:v>17.163</c:v>
                </c:pt>
                <c:pt idx="9">
                  <c:v>16.882200000000001</c:v>
                </c:pt>
                <c:pt idx="10">
                  <c:v>16.614799999999999</c:v>
                </c:pt>
                <c:pt idx="11">
                  <c:v>16.3598</c:v>
                </c:pt>
                <c:pt idx="12">
                  <c:v>16.116199999999999</c:v>
                </c:pt>
                <c:pt idx="13">
                  <c:v>15.883100000000001</c:v>
                </c:pt>
                <c:pt idx="14">
                  <c:v>15.6599</c:v>
                </c:pt>
                <c:pt idx="15">
                  <c:v>15.4459</c:v>
                </c:pt>
                <c:pt idx="16">
                  <c:v>15.240500000000001</c:v>
                </c:pt>
                <c:pt idx="17">
                  <c:v>15.043100000000001</c:v>
                </c:pt>
                <c:pt idx="18">
                  <c:v>14.8531</c:v>
                </c:pt>
                <c:pt idx="19">
                  <c:v>14.670199999999999</c:v>
                </c:pt>
                <c:pt idx="20">
                  <c:v>14.494</c:v>
                </c:pt>
                <c:pt idx="21">
                  <c:v>14.3239</c:v>
                </c:pt>
                <c:pt idx="22">
                  <c:v>14.159800000000001</c:v>
                </c:pt>
                <c:pt idx="23">
                  <c:v>14.001099999999999</c:v>
                </c:pt>
                <c:pt idx="24">
                  <c:v>13.8477</c:v>
                </c:pt>
                <c:pt idx="25">
                  <c:v>13.699299999999999</c:v>
                </c:pt>
                <c:pt idx="26">
                  <c:v>13.5556</c:v>
                </c:pt>
                <c:pt idx="27">
                  <c:v>13.4163</c:v>
                </c:pt>
                <c:pt idx="28">
                  <c:v>13.2813</c:v>
                </c:pt>
                <c:pt idx="29">
                  <c:v>13.1502</c:v>
                </c:pt>
                <c:pt idx="30">
                  <c:v>13.023</c:v>
                </c:pt>
                <c:pt idx="31">
                  <c:v>12.8995</c:v>
                </c:pt>
                <c:pt idx="32">
                  <c:v>12.779400000000001</c:v>
                </c:pt>
                <c:pt idx="33">
                  <c:v>12.662699999999999</c:v>
                </c:pt>
                <c:pt idx="34">
                  <c:v>12.549099999999999</c:v>
                </c:pt>
                <c:pt idx="35">
                  <c:v>12.438499999999999</c:v>
                </c:pt>
                <c:pt idx="36">
                  <c:v>12.3308</c:v>
                </c:pt>
                <c:pt idx="37">
                  <c:v>12.225899999999999</c:v>
                </c:pt>
                <c:pt idx="38">
                  <c:v>12.123699999999999</c:v>
                </c:pt>
                <c:pt idx="39">
                  <c:v>12.023999999999999</c:v>
                </c:pt>
                <c:pt idx="40">
                  <c:v>11.9267</c:v>
                </c:pt>
                <c:pt idx="41">
                  <c:v>11.831799999999999</c:v>
                </c:pt>
                <c:pt idx="42">
                  <c:v>11.7392</c:v>
                </c:pt>
                <c:pt idx="43">
                  <c:v>11.6487</c:v>
                </c:pt>
                <c:pt idx="44">
                  <c:v>11.5603</c:v>
                </c:pt>
                <c:pt idx="45">
                  <c:v>11.4739</c:v>
                </c:pt>
                <c:pt idx="46">
                  <c:v>11.3894</c:v>
                </c:pt>
                <c:pt idx="47">
                  <c:v>11.306800000000001</c:v>
                </c:pt>
                <c:pt idx="48">
                  <c:v>11.226000000000001</c:v>
                </c:pt>
                <c:pt idx="49">
                  <c:v>11.1469</c:v>
                </c:pt>
                <c:pt idx="50">
                  <c:v>11.0695</c:v>
                </c:pt>
                <c:pt idx="51">
                  <c:v>10.9937</c:v>
                </c:pt>
                <c:pt idx="52">
                  <c:v>10.919499999999999</c:v>
                </c:pt>
                <c:pt idx="53">
                  <c:v>10.8468</c:v>
                </c:pt>
                <c:pt idx="54">
                  <c:v>10.775499999999999</c:v>
                </c:pt>
                <c:pt idx="55">
                  <c:v>10.7056</c:v>
                </c:pt>
                <c:pt idx="56">
                  <c:v>10.6371</c:v>
                </c:pt>
                <c:pt idx="57">
                  <c:v>10.57</c:v>
                </c:pt>
                <c:pt idx="58">
                  <c:v>10.504099999999999</c:v>
                </c:pt>
                <c:pt idx="59">
                  <c:v>10.439399999999999</c:v>
                </c:pt>
                <c:pt idx="60">
                  <c:v>10.3759</c:v>
                </c:pt>
                <c:pt idx="61">
                  <c:v>10.313599999999999</c:v>
                </c:pt>
                <c:pt idx="62">
                  <c:v>10.2525</c:v>
                </c:pt>
                <c:pt idx="63">
                  <c:v>10.192399999999999</c:v>
                </c:pt>
                <c:pt idx="64">
                  <c:v>10.1334</c:v>
                </c:pt>
                <c:pt idx="65">
                  <c:v>10.0754</c:v>
                </c:pt>
                <c:pt idx="66">
                  <c:v>10.0185</c:v>
                </c:pt>
                <c:pt idx="67">
                  <c:v>9.9625000000000004</c:v>
                </c:pt>
                <c:pt idx="68">
                  <c:v>9.9075000000000006</c:v>
                </c:pt>
                <c:pt idx="69">
                  <c:v>9.8533000000000008</c:v>
                </c:pt>
                <c:pt idx="70">
                  <c:v>9.8001000000000005</c:v>
                </c:pt>
                <c:pt idx="71">
                  <c:v>9.7477999999999998</c:v>
                </c:pt>
                <c:pt idx="72">
                  <c:v>9.6963000000000008</c:v>
                </c:pt>
                <c:pt idx="73">
                  <c:v>9.6456</c:v>
                </c:pt>
                <c:pt idx="74">
                  <c:v>9.5958000000000006</c:v>
                </c:pt>
                <c:pt idx="75">
                  <c:v>9.5466999999999995</c:v>
                </c:pt>
                <c:pt idx="76">
                  <c:v>9.4984000000000002</c:v>
                </c:pt>
                <c:pt idx="77">
                  <c:v>9.4507999999999992</c:v>
                </c:pt>
                <c:pt idx="78">
                  <c:v>9.4039999999999999</c:v>
                </c:pt>
                <c:pt idx="79">
                  <c:v>9.3579000000000008</c:v>
                </c:pt>
                <c:pt idx="80">
                  <c:v>9.3125</c:v>
                </c:pt>
                <c:pt idx="81">
                  <c:v>9.2676999999999996</c:v>
                </c:pt>
                <c:pt idx="82">
                  <c:v>9.2235999999999994</c:v>
                </c:pt>
                <c:pt idx="83">
                  <c:v>9.1801999999999992</c:v>
                </c:pt>
                <c:pt idx="84">
                  <c:v>9.1373999999999995</c:v>
                </c:pt>
                <c:pt idx="85">
                  <c:v>9.0952000000000002</c:v>
                </c:pt>
                <c:pt idx="86">
                  <c:v>9.0535999999999994</c:v>
                </c:pt>
                <c:pt idx="87">
                  <c:v>9.0124999999999993</c:v>
                </c:pt>
                <c:pt idx="88">
                  <c:v>8.9720999999999993</c:v>
                </c:pt>
                <c:pt idx="89">
                  <c:v>8.9321999999999999</c:v>
                </c:pt>
                <c:pt idx="90">
                  <c:v>8.8928999999999991</c:v>
                </c:pt>
                <c:pt idx="91">
                  <c:v>8.8541000000000007</c:v>
                </c:pt>
                <c:pt idx="92">
                  <c:v>8.8157999999999994</c:v>
                </c:pt>
                <c:pt idx="93">
                  <c:v>8.7780000000000005</c:v>
                </c:pt>
                <c:pt idx="94">
                  <c:v>8.7407000000000004</c:v>
                </c:pt>
                <c:pt idx="95">
                  <c:v>8.7039000000000009</c:v>
                </c:pt>
                <c:pt idx="96">
                  <c:v>8.6676000000000002</c:v>
                </c:pt>
                <c:pt idx="97">
                  <c:v>8.6318000000000001</c:v>
                </c:pt>
                <c:pt idx="98">
                  <c:v>8.5963999999999992</c:v>
                </c:pt>
                <c:pt idx="99">
                  <c:v>8.5615000000000006</c:v>
                </c:pt>
                <c:pt idx="100">
                  <c:v>8.5269999999999992</c:v>
                </c:pt>
                <c:pt idx="101">
                  <c:v>8.4930000000000003</c:v>
                </c:pt>
                <c:pt idx="102">
                  <c:v>8.4594000000000005</c:v>
                </c:pt>
                <c:pt idx="103">
                  <c:v>8.4261999999999997</c:v>
                </c:pt>
                <c:pt idx="104">
                  <c:v>8.3933999999999997</c:v>
                </c:pt>
                <c:pt idx="105">
                  <c:v>8.3610000000000007</c:v>
                </c:pt>
                <c:pt idx="106">
                  <c:v>8.3290000000000006</c:v>
                </c:pt>
                <c:pt idx="107">
                  <c:v>8.2972999999999999</c:v>
                </c:pt>
                <c:pt idx="108">
                  <c:v>8.2660999999999998</c:v>
                </c:pt>
                <c:pt idx="109">
                  <c:v>8.2352000000000007</c:v>
                </c:pt>
                <c:pt idx="110">
                  <c:v>8.2047000000000008</c:v>
                </c:pt>
                <c:pt idx="111">
                  <c:v>8.1745000000000001</c:v>
                </c:pt>
                <c:pt idx="112">
                  <c:v>8.1447000000000003</c:v>
                </c:pt>
                <c:pt idx="113">
                  <c:v>8.1151999999999997</c:v>
                </c:pt>
                <c:pt idx="114">
                  <c:v>8.0861000000000001</c:v>
                </c:pt>
                <c:pt idx="115">
                  <c:v>8.0572999999999997</c:v>
                </c:pt>
                <c:pt idx="116">
                  <c:v>8.0288000000000004</c:v>
                </c:pt>
                <c:pt idx="117">
                  <c:v>8.0006000000000004</c:v>
                </c:pt>
                <c:pt idx="118">
                  <c:v>7.9728000000000003</c:v>
                </c:pt>
                <c:pt idx="119">
                  <c:v>7.9451999999999998</c:v>
                </c:pt>
                <c:pt idx="120">
                  <c:v>7.9180000000000001</c:v>
                </c:pt>
                <c:pt idx="121">
                  <c:v>7.891</c:v>
                </c:pt>
                <c:pt idx="122">
                  <c:v>7.8643999999999998</c:v>
                </c:pt>
                <c:pt idx="123">
                  <c:v>7.8380000000000001</c:v>
                </c:pt>
              </c:numCache>
            </c:numRef>
          </c:xVal>
          <c:yVal>
            <c:numRef>
              <c:f>Totals!$I$2:$I$140</c:f>
              <c:numCache>
                <c:formatCode>General</c:formatCode>
                <c:ptCount val="139"/>
                <c:pt idx="0">
                  <c:v>0.58481795381849488</c:v>
                </c:pt>
                <c:pt idx="1">
                  <c:v>0.56151147187429717</c:v>
                </c:pt>
                <c:pt idx="2">
                  <c:v>0.54016667064121693</c:v>
                </c:pt>
                <c:pt idx="3">
                  <c:v>0.52107797945008594</c:v>
                </c:pt>
                <c:pt idx="4">
                  <c:v>0.50295401882814572</c:v>
                </c:pt>
                <c:pt idx="5">
                  <c:v>0.48618254894425861</c:v>
                </c:pt>
                <c:pt idx="6">
                  <c:v>0.47014253788936289</c:v>
                </c:pt>
                <c:pt idx="7">
                  <c:v>0.45567673905141559</c:v>
                </c:pt>
                <c:pt idx="8">
                  <c:v>0.44173965742672711</c:v>
                </c:pt>
                <c:pt idx="9">
                  <c:v>0.42913562452142151</c:v>
                </c:pt>
                <c:pt idx="10">
                  <c:v>0.4173266785294717</c:v>
                </c:pt>
                <c:pt idx="11">
                  <c:v>0.40583486462595858</c:v>
                </c:pt>
                <c:pt idx="12">
                  <c:v>0.39502283949178663</c:v>
                </c:pt>
                <c:pt idx="13">
                  <c:v>0.38521166910540122</c:v>
                </c:pt>
                <c:pt idx="14">
                  <c:v>0.37520642953205841</c:v>
                </c:pt>
                <c:pt idx="15">
                  <c:v>0.36647168547369147</c:v>
                </c:pt>
                <c:pt idx="16">
                  <c:v>0.35784851387306194</c:v>
                </c:pt>
                <c:pt idx="17">
                  <c:v>0.34967007795494792</c:v>
                </c:pt>
                <c:pt idx="18">
                  <c:v>0.3415633201090239</c:v>
                </c:pt>
                <c:pt idx="19">
                  <c:v>0.33418411120977581</c:v>
                </c:pt>
                <c:pt idx="20">
                  <c:v>0.32748145186953775</c:v>
                </c:pt>
                <c:pt idx="21">
                  <c:v>0.32046345295344714</c:v>
                </c:pt>
                <c:pt idx="22">
                  <c:v>0.31407671225496286</c:v>
                </c:pt>
                <c:pt idx="23">
                  <c:v>0.30767164169322975</c:v>
                </c:pt>
                <c:pt idx="24">
                  <c:v>0.30184075633327984</c:v>
                </c:pt>
                <c:pt idx="25">
                  <c:v>0.29626144221952339</c:v>
                </c:pt>
                <c:pt idx="26">
                  <c:v>0.29063710050730945</c:v>
                </c:pt>
                <c:pt idx="27">
                  <c:v>0.2855149495885469</c:v>
                </c:pt>
                <c:pt idx="28">
                  <c:v>0.28033394609240703</c:v>
                </c:pt>
                <c:pt idx="29">
                  <c:v>0.27535237773829846</c:v>
                </c:pt>
                <c:pt idx="30">
                  <c:v>0.27082430015393827</c:v>
                </c:pt>
                <c:pt idx="31">
                  <c:v>0.2662177185634384</c:v>
                </c:pt>
                <c:pt idx="32">
                  <c:v>0.26202798580357634</c:v>
                </c:pt>
                <c:pt idx="33">
                  <c:v>0.25775146108929869</c:v>
                </c:pt>
                <c:pt idx="34">
                  <c:v>0.25362604989086995</c:v>
                </c:pt>
                <c:pt idx="35">
                  <c:v>0.24964528621170856</c:v>
                </c:pt>
                <c:pt idx="36">
                  <c:v>0.24580288044079687</c:v>
                </c:pt>
                <c:pt idx="37">
                  <c:v>0.24231981583749135</c:v>
                </c:pt>
                <c:pt idx="38">
                  <c:v>0.2387321449560704</c:v>
                </c:pt>
                <c:pt idx="39">
                  <c:v>0.23526116234501313</c:v>
                </c:pt>
                <c:pt idx="40">
                  <c:v>0.23190127957090398</c:v>
                </c:pt>
                <c:pt idx="41">
                  <c:v>0.22865091122158568</c:v>
                </c:pt>
                <c:pt idx="42">
                  <c:v>0.22529528724471232</c:v>
                </c:pt>
                <c:pt idx="43">
                  <c:v>0.22245347702405369</c:v>
                </c:pt>
                <c:pt idx="44">
                  <c:v>0.21949606328235841</c:v>
                </c:pt>
                <c:pt idx="45">
                  <c:v>0.21662741135065089</c:v>
                </c:pt>
                <c:pt idx="46">
                  <c:v>0.21364552778214552</c:v>
                </c:pt>
                <c:pt idx="47">
                  <c:v>0.2109463805625573</c:v>
                </c:pt>
                <c:pt idx="48">
                  <c:v>0.20832519812578035</c:v>
                </c:pt>
                <c:pt idx="49">
                  <c:v>0.20577733595161055</c:v>
                </c:pt>
                <c:pt idx="50">
                  <c:v>0.20311574599161258</c:v>
                </c:pt>
                <c:pt idx="51">
                  <c:v>0.20089444015420616</c:v>
                </c:pt>
                <c:pt idx="52">
                  <c:v>0.19837295232492214</c:v>
                </c:pt>
                <c:pt idx="53">
                  <c:v>0.19609780156406709</c:v>
                </c:pt>
                <c:pt idx="54">
                  <c:v>0.1938810608233566</c:v>
                </c:pt>
                <c:pt idx="55">
                  <c:v>0.1915479650959214</c:v>
                </c:pt>
                <c:pt idx="56">
                  <c:v>0.18944838662159061</c:v>
                </c:pt>
                <c:pt idx="57">
                  <c:v>0.18723555374682727</c:v>
                </c:pt>
                <c:pt idx="58">
                  <c:v>0.18524342650283634</c:v>
                </c:pt>
                <c:pt idx="59">
                  <c:v>0.1834651878004972</c:v>
                </c:pt>
                <c:pt idx="60">
                  <c:v>0.18140361338029223</c:v>
                </c:pt>
                <c:pt idx="61">
                  <c:v>0.17939336605657477</c:v>
                </c:pt>
                <c:pt idx="62">
                  <c:v>0.17759354465467944</c:v>
                </c:pt>
                <c:pt idx="63">
                  <c:v>0.1758332249697141</c:v>
                </c:pt>
                <c:pt idx="64">
                  <c:v>0.17395946844134147</c:v>
                </c:pt>
                <c:pt idx="65">
                  <c:v>0.17228227553970468</c:v>
                </c:pt>
                <c:pt idx="66">
                  <c:v>0.17064686885997135</c:v>
                </c:pt>
                <c:pt idx="67">
                  <c:v>0.16889528430381195</c:v>
                </c:pt>
                <c:pt idx="68">
                  <c:v>0.16718472955896635</c:v>
                </c:pt>
                <c:pt idx="69">
                  <c:v>0.16565555363502599</c:v>
                </c:pt>
                <c:pt idx="70">
                  <c:v>0.16416341175993057</c:v>
                </c:pt>
                <c:pt idx="71">
                  <c:v>0.16256028158828809</c:v>
                </c:pt>
                <c:pt idx="72">
                  <c:v>0.16098997625784242</c:v>
                </c:pt>
                <c:pt idx="73">
                  <c:v>0.15959352605778759</c:v>
                </c:pt>
                <c:pt idx="74">
                  <c:v>0.15808972760128015</c:v>
                </c:pt>
                <c:pt idx="75">
                  <c:v>0.15661450707641605</c:v>
                </c:pt>
                <c:pt idx="76">
                  <c:v>0.15530793734759438</c:v>
                </c:pt>
                <c:pt idx="77">
                  <c:v>0.15389093283476254</c:v>
                </c:pt>
                <c:pt idx="78">
                  <c:v>0.15263931370011946</c:v>
                </c:pt>
                <c:pt idx="79">
                  <c:v>0.15127950575994595</c:v>
                </c:pt>
                <c:pt idx="80">
                  <c:v>0.14994696020787115</c:v>
                </c:pt>
                <c:pt idx="81">
                  <c:v>0.14863821817995673</c:v>
                </c:pt>
                <c:pt idx="82">
                  <c:v>0.14748552487150962</c:v>
                </c:pt>
                <c:pt idx="83">
                  <c:v>0.14622890301893857</c:v>
                </c:pt>
                <c:pt idx="84">
                  <c:v>0.14512229271583957</c:v>
                </c:pt>
                <c:pt idx="85">
                  <c:v>0.14403630009394575</c:v>
                </c:pt>
                <c:pt idx="86">
                  <c:v>0.14272171502457665</c:v>
                </c:pt>
                <c:pt idx="87">
                  <c:v>0.14167567025179484</c:v>
                </c:pt>
                <c:pt idx="88">
                  <c:v>0.14053065548337637</c:v>
                </c:pt>
                <c:pt idx="89">
                  <c:v>0.13940474304614331</c:v>
                </c:pt>
                <c:pt idx="90">
                  <c:v>0.13830088955051711</c:v>
                </c:pt>
                <c:pt idx="91">
                  <c:v>0.13721581101172922</c:v>
                </c:pt>
                <c:pt idx="92">
                  <c:v>0.13626744065753479</c:v>
                </c:pt>
                <c:pt idx="93">
                  <c:v>0.13521845507694027</c:v>
                </c:pt>
                <c:pt idx="94">
                  <c:v>0.13418781942486296</c:v>
                </c:pt>
                <c:pt idx="95">
                  <c:v>0.13317538985684088</c:v>
                </c:pt>
                <c:pt idx="96">
                  <c:v>0.13229517044991074</c:v>
                </c:pt>
                <c:pt idx="97">
                  <c:v>0.13131778839186939</c:v>
                </c:pt>
                <c:pt idx="98">
                  <c:v>0.13035517683702214</c:v>
                </c:pt>
                <c:pt idx="99">
                  <c:v>0.12941025187426075</c:v>
                </c:pt>
                <c:pt idx="100">
                  <c:v>0.12847986544216164</c:v>
                </c:pt>
                <c:pt idx="101">
                  <c:v>0.1275669173325146</c:v>
                </c:pt>
                <c:pt idx="102">
                  <c:v>0.12666828180814657</c:v>
                </c:pt>
                <c:pt idx="103">
                  <c:v>0.12589173377184912</c:v>
                </c:pt>
                <c:pt idx="104">
                  <c:v>0.1250205819938103</c:v>
                </c:pt>
                <c:pt idx="105">
                  <c:v>0.1241634554490304</c:v>
                </c:pt>
                <c:pt idx="106">
                  <c:v>0.12332025620175376</c:v>
                </c:pt>
                <c:pt idx="107">
                  <c:v>0.12248793505691141</c:v>
                </c:pt>
                <c:pt idx="108">
                  <c:v>0.12167231013659907</c:v>
                </c:pt>
                <c:pt idx="109">
                  <c:v>0.12086739062236605</c:v>
                </c:pt>
                <c:pt idx="110">
                  <c:v>0.12007603568682093</c:v>
                </c:pt>
                <c:pt idx="111">
                  <c:v>0.11929523453675511</c:v>
                </c:pt>
                <c:pt idx="112">
                  <c:v>0.11852783141240307</c:v>
                </c:pt>
                <c:pt idx="113">
                  <c:v>0.11777083393489517</c:v>
                </c:pt>
                <c:pt idx="114">
                  <c:v>0.1170270718607299</c:v>
                </c:pt>
                <c:pt idx="115">
                  <c:v>0.11629357082013235</c:v>
                </c:pt>
                <c:pt idx="116">
                  <c:v>0.11557026762645155</c:v>
                </c:pt>
                <c:pt idx="117">
                  <c:v>0.11495435385341753</c:v>
                </c:pt>
                <c:pt idx="118">
                  <c:v>0.11425344836242336</c:v>
                </c:pt>
                <c:pt idx="119">
                  <c:v>0.11346377923479758</c:v>
                </c:pt>
                <c:pt idx="120">
                  <c:v>0.11278349006341132</c:v>
                </c:pt>
                <c:pt idx="121">
                  <c:v>0.11211023670204187</c:v>
                </c:pt>
                <c:pt idx="122">
                  <c:v>0.111449650391025</c:v>
                </c:pt>
                <c:pt idx="123">
                  <c:v>0.11079599694643537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9BC-1D46-BA7D-C85E5124B37D}"/>
            </c:ext>
          </c:extLst>
        </c:ser>
        <c:ser>
          <c:idx val="9"/>
          <c:order val="5"/>
          <c:tx>
            <c:strRef>
              <c:f>Totals!$J$1</c:f>
              <c:strCache>
                <c:ptCount val="1"/>
                <c:pt idx="0">
                  <c:v>Fuselage Drag</c:v>
                </c:pt>
              </c:strCache>
            </c:strRef>
          </c:tx>
          <c:spPr>
            <a:ln w="19050"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20.0655</c:v>
                </c:pt>
                <c:pt idx="1">
                  <c:v>19.6206</c:v>
                </c:pt>
                <c:pt idx="2">
                  <c:v>19.2041</c:v>
                </c:pt>
                <c:pt idx="3">
                  <c:v>18.812999999999999</c:v>
                </c:pt>
                <c:pt idx="4">
                  <c:v>18.444900000000001</c:v>
                </c:pt>
                <c:pt idx="5">
                  <c:v>18.0976</c:v>
                </c:pt>
                <c:pt idx="6">
                  <c:v>17.769300000000001</c:v>
                </c:pt>
                <c:pt idx="7">
                  <c:v>17.458200000000001</c:v>
                </c:pt>
                <c:pt idx="8">
                  <c:v>17.163</c:v>
                </c:pt>
                <c:pt idx="9">
                  <c:v>16.882200000000001</c:v>
                </c:pt>
                <c:pt idx="10">
                  <c:v>16.614799999999999</c:v>
                </c:pt>
                <c:pt idx="11">
                  <c:v>16.3598</c:v>
                </c:pt>
                <c:pt idx="12">
                  <c:v>16.116199999999999</c:v>
                </c:pt>
                <c:pt idx="13">
                  <c:v>15.883100000000001</c:v>
                </c:pt>
                <c:pt idx="14">
                  <c:v>15.6599</c:v>
                </c:pt>
                <c:pt idx="15">
                  <c:v>15.4459</c:v>
                </c:pt>
                <c:pt idx="16">
                  <c:v>15.240500000000001</c:v>
                </c:pt>
                <c:pt idx="17">
                  <c:v>15.043100000000001</c:v>
                </c:pt>
                <c:pt idx="18">
                  <c:v>14.8531</c:v>
                </c:pt>
                <c:pt idx="19">
                  <c:v>14.670199999999999</c:v>
                </c:pt>
                <c:pt idx="20">
                  <c:v>14.494</c:v>
                </c:pt>
                <c:pt idx="21">
                  <c:v>14.3239</c:v>
                </c:pt>
                <c:pt idx="22">
                  <c:v>14.159800000000001</c:v>
                </c:pt>
                <c:pt idx="23">
                  <c:v>14.001099999999999</c:v>
                </c:pt>
                <c:pt idx="24">
                  <c:v>13.8477</c:v>
                </c:pt>
                <c:pt idx="25">
                  <c:v>13.699299999999999</c:v>
                </c:pt>
                <c:pt idx="26">
                  <c:v>13.5556</c:v>
                </c:pt>
                <c:pt idx="27">
                  <c:v>13.4163</c:v>
                </c:pt>
                <c:pt idx="28">
                  <c:v>13.2813</c:v>
                </c:pt>
                <c:pt idx="29">
                  <c:v>13.1502</c:v>
                </c:pt>
                <c:pt idx="30">
                  <c:v>13.023</c:v>
                </c:pt>
                <c:pt idx="31">
                  <c:v>12.8995</c:v>
                </c:pt>
                <c:pt idx="32">
                  <c:v>12.779400000000001</c:v>
                </c:pt>
                <c:pt idx="33">
                  <c:v>12.662699999999999</c:v>
                </c:pt>
                <c:pt idx="34">
                  <c:v>12.549099999999999</c:v>
                </c:pt>
                <c:pt idx="35">
                  <c:v>12.438499999999999</c:v>
                </c:pt>
                <c:pt idx="36">
                  <c:v>12.3308</c:v>
                </c:pt>
                <c:pt idx="37">
                  <c:v>12.225899999999999</c:v>
                </c:pt>
                <c:pt idx="38">
                  <c:v>12.123699999999999</c:v>
                </c:pt>
                <c:pt idx="39">
                  <c:v>12.023999999999999</c:v>
                </c:pt>
                <c:pt idx="40">
                  <c:v>11.9267</c:v>
                </c:pt>
                <c:pt idx="41">
                  <c:v>11.831799999999999</c:v>
                </c:pt>
                <c:pt idx="42">
                  <c:v>11.7392</c:v>
                </c:pt>
                <c:pt idx="43">
                  <c:v>11.6487</c:v>
                </c:pt>
                <c:pt idx="44">
                  <c:v>11.5603</c:v>
                </c:pt>
                <c:pt idx="45">
                  <c:v>11.4739</c:v>
                </c:pt>
                <c:pt idx="46">
                  <c:v>11.3894</c:v>
                </c:pt>
                <c:pt idx="47">
                  <c:v>11.306800000000001</c:v>
                </c:pt>
                <c:pt idx="48">
                  <c:v>11.226000000000001</c:v>
                </c:pt>
                <c:pt idx="49">
                  <c:v>11.1469</c:v>
                </c:pt>
                <c:pt idx="50">
                  <c:v>11.0695</c:v>
                </c:pt>
                <c:pt idx="51">
                  <c:v>10.9937</c:v>
                </c:pt>
                <c:pt idx="52">
                  <c:v>10.919499999999999</c:v>
                </c:pt>
                <c:pt idx="53">
                  <c:v>10.8468</c:v>
                </c:pt>
                <c:pt idx="54">
                  <c:v>10.775499999999999</c:v>
                </c:pt>
                <c:pt idx="55">
                  <c:v>10.7056</c:v>
                </c:pt>
                <c:pt idx="56">
                  <c:v>10.6371</c:v>
                </c:pt>
                <c:pt idx="57">
                  <c:v>10.57</c:v>
                </c:pt>
                <c:pt idx="58">
                  <c:v>10.504099999999999</c:v>
                </c:pt>
                <c:pt idx="59">
                  <c:v>10.439399999999999</c:v>
                </c:pt>
                <c:pt idx="60">
                  <c:v>10.3759</c:v>
                </c:pt>
                <c:pt idx="61">
                  <c:v>10.313599999999999</c:v>
                </c:pt>
                <c:pt idx="62">
                  <c:v>10.2525</c:v>
                </c:pt>
                <c:pt idx="63">
                  <c:v>10.192399999999999</c:v>
                </c:pt>
                <c:pt idx="64">
                  <c:v>10.1334</c:v>
                </c:pt>
                <c:pt idx="65">
                  <c:v>10.0754</c:v>
                </c:pt>
                <c:pt idx="66">
                  <c:v>10.0185</c:v>
                </c:pt>
                <c:pt idx="67">
                  <c:v>9.9625000000000004</c:v>
                </c:pt>
                <c:pt idx="68">
                  <c:v>9.9075000000000006</c:v>
                </c:pt>
                <c:pt idx="69">
                  <c:v>9.8533000000000008</c:v>
                </c:pt>
                <c:pt idx="70">
                  <c:v>9.8001000000000005</c:v>
                </c:pt>
                <c:pt idx="71">
                  <c:v>9.7477999999999998</c:v>
                </c:pt>
                <c:pt idx="72">
                  <c:v>9.6963000000000008</c:v>
                </c:pt>
                <c:pt idx="73">
                  <c:v>9.6456</c:v>
                </c:pt>
                <c:pt idx="74">
                  <c:v>9.5958000000000006</c:v>
                </c:pt>
                <c:pt idx="75">
                  <c:v>9.5466999999999995</c:v>
                </c:pt>
                <c:pt idx="76">
                  <c:v>9.4984000000000002</c:v>
                </c:pt>
                <c:pt idx="77">
                  <c:v>9.4507999999999992</c:v>
                </c:pt>
                <c:pt idx="78">
                  <c:v>9.4039999999999999</c:v>
                </c:pt>
                <c:pt idx="79">
                  <c:v>9.3579000000000008</c:v>
                </c:pt>
                <c:pt idx="80">
                  <c:v>9.3125</c:v>
                </c:pt>
                <c:pt idx="81">
                  <c:v>9.2676999999999996</c:v>
                </c:pt>
                <c:pt idx="82">
                  <c:v>9.2235999999999994</c:v>
                </c:pt>
                <c:pt idx="83">
                  <c:v>9.1801999999999992</c:v>
                </c:pt>
                <c:pt idx="84">
                  <c:v>9.1373999999999995</c:v>
                </c:pt>
                <c:pt idx="85">
                  <c:v>9.0952000000000002</c:v>
                </c:pt>
                <c:pt idx="86">
                  <c:v>9.0535999999999994</c:v>
                </c:pt>
                <c:pt idx="87">
                  <c:v>9.0124999999999993</c:v>
                </c:pt>
                <c:pt idx="88">
                  <c:v>8.9720999999999993</c:v>
                </c:pt>
                <c:pt idx="89">
                  <c:v>8.9321999999999999</c:v>
                </c:pt>
                <c:pt idx="90">
                  <c:v>8.8928999999999991</c:v>
                </c:pt>
                <c:pt idx="91">
                  <c:v>8.8541000000000007</c:v>
                </c:pt>
                <c:pt idx="92">
                  <c:v>8.8157999999999994</c:v>
                </c:pt>
                <c:pt idx="93">
                  <c:v>8.7780000000000005</c:v>
                </c:pt>
                <c:pt idx="94">
                  <c:v>8.7407000000000004</c:v>
                </c:pt>
                <c:pt idx="95">
                  <c:v>8.7039000000000009</c:v>
                </c:pt>
                <c:pt idx="96">
                  <c:v>8.6676000000000002</c:v>
                </c:pt>
                <c:pt idx="97">
                  <c:v>8.6318000000000001</c:v>
                </c:pt>
                <c:pt idx="98">
                  <c:v>8.5963999999999992</c:v>
                </c:pt>
                <c:pt idx="99">
                  <c:v>8.5615000000000006</c:v>
                </c:pt>
                <c:pt idx="100">
                  <c:v>8.5269999999999992</c:v>
                </c:pt>
                <c:pt idx="101">
                  <c:v>8.4930000000000003</c:v>
                </c:pt>
                <c:pt idx="102">
                  <c:v>8.4594000000000005</c:v>
                </c:pt>
                <c:pt idx="103">
                  <c:v>8.4261999999999997</c:v>
                </c:pt>
                <c:pt idx="104">
                  <c:v>8.3933999999999997</c:v>
                </c:pt>
                <c:pt idx="105">
                  <c:v>8.3610000000000007</c:v>
                </c:pt>
                <c:pt idx="106">
                  <c:v>8.3290000000000006</c:v>
                </c:pt>
                <c:pt idx="107">
                  <c:v>8.2972999999999999</c:v>
                </c:pt>
                <c:pt idx="108">
                  <c:v>8.2660999999999998</c:v>
                </c:pt>
                <c:pt idx="109">
                  <c:v>8.2352000000000007</c:v>
                </c:pt>
                <c:pt idx="110">
                  <c:v>8.2047000000000008</c:v>
                </c:pt>
                <c:pt idx="111">
                  <c:v>8.1745000000000001</c:v>
                </c:pt>
                <c:pt idx="112">
                  <c:v>8.1447000000000003</c:v>
                </c:pt>
                <c:pt idx="113">
                  <c:v>8.1151999999999997</c:v>
                </c:pt>
                <c:pt idx="114">
                  <c:v>8.0861000000000001</c:v>
                </c:pt>
                <c:pt idx="115">
                  <c:v>8.0572999999999997</c:v>
                </c:pt>
                <c:pt idx="116">
                  <c:v>8.0288000000000004</c:v>
                </c:pt>
                <c:pt idx="117">
                  <c:v>8.0006000000000004</c:v>
                </c:pt>
                <c:pt idx="118">
                  <c:v>7.9728000000000003</c:v>
                </c:pt>
                <c:pt idx="119">
                  <c:v>7.9451999999999998</c:v>
                </c:pt>
                <c:pt idx="120">
                  <c:v>7.9180000000000001</c:v>
                </c:pt>
                <c:pt idx="121">
                  <c:v>7.891</c:v>
                </c:pt>
                <c:pt idx="122">
                  <c:v>7.8643999999999998</c:v>
                </c:pt>
                <c:pt idx="123">
                  <c:v>7.8380000000000001</c:v>
                </c:pt>
              </c:numCache>
            </c:numRef>
          </c:xVal>
          <c:yVal>
            <c:numRef>
              <c:f>Totals!$J$2:$J$140</c:f>
              <c:numCache>
                <c:formatCode>General</c:formatCode>
                <c:ptCount val="139"/>
                <c:pt idx="0">
                  <c:v>0.39596269656244676</c:v>
                </c:pt>
                <c:pt idx="1">
                  <c:v>0.37981312582267623</c:v>
                </c:pt>
                <c:pt idx="2">
                  <c:v>0.36497616887007478</c:v>
                </c:pt>
                <c:pt idx="3">
                  <c:v>0.35129280846655353</c:v>
                </c:pt>
                <c:pt idx="4">
                  <c:v>0.33863490603106183</c:v>
                </c:pt>
                <c:pt idx="5">
                  <c:v>0.32688908089412561</c:v>
                </c:pt>
                <c:pt idx="6">
                  <c:v>0.31596202792819383</c:v>
                </c:pt>
                <c:pt idx="7">
                  <c:v>0.30576587801614541</c:v>
                </c:pt>
                <c:pt idx="8">
                  <c:v>0.29623374716800904</c:v>
                </c:pt>
                <c:pt idx="9">
                  <c:v>0.28729605382699663</c:v>
                </c:pt>
                <c:pt idx="10">
                  <c:v>0.27890247931434853</c:v>
                </c:pt>
                <c:pt idx="11">
                  <c:v>0.27100525303656248</c:v>
                </c:pt>
                <c:pt idx="12">
                  <c:v>0.26355896211609137</c:v>
                </c:pt>
                <c:pt idx="13">
                  <c:v>0.25652337411862908</c:v>
                </c:pt>
                <c:pt idx="14">
                  <c:v>0.24986901968104691</c:v>
                </c:pt>
                <c:pt idx="15">
                  <c:v>0.24356482143319808</c:v>
                </c:pt>
                <c:pt idx="16">
                  <c:v>0.23758396577146743</c:v>
                </c:pt>
                <c:pt idx="17">
                  <c:v>0.23190078608136933</c:v>
                </c:pt>
                <c:pt idx="18">
                  <c:v>0.22649068804213845</c:v>
                </c:pt>
                <c:pt idx="19">
                  <c:v>0.22133848589530547</c:v>
                </c:pt>
                <c:pt idx="20">
                  <c:v>0.21642681183298229</c:v>
                </c:pt>
                <c:pt idx="21">
                  <c:v>0.21173347924394093</c:v>
                </c:pt>
                <c:pt idx="22">
                  <c:v>0.20725074089845552</c:v>
                </c:pt>
                <c:pt idx="23">
                  <c:v>0.20295766070951884</c:v>
                </c:pt>
                <c:pt idx="24">
                  <c:v>0.19884740504316073</c:v>
                </c:pt>
                <c:pt idx="25">
                  <c:v>0.19490808525292624</c:v>
                </c:pt>
                <c:pt idx="26">
                  <c:v>0.19112822461554654</c:v>
                </c:pt>
                <c:pt idx="27">
                  <c:v>0.18749673611851353</c:v>
                </c:pt>
                <c:pt idx="28">
                  <c:v>0.1840080475338339</c:v>
                </c:pt>
                <c:pt idx="29">
                  <c:v>0.18064910780081578</c:v>
                </c:pt>
                <c:pt idx="30">
                  <c:v>0.1774174085516001</c:v>
                </c:pt>
                <c:pt idx="31">
                  <c:v>0.17430549169197546</c:v>
                </c:pt>
                <c:pt idx="32">
                  <c:v>0.17130363913846716</c:v>
                </c:pt>
                <c:pt idx="33">
                  <c:v>0.16840983900774706</c:v>
                </c:pt>
                <c:pt idx="34">
                  <c:v>0.16561477943153441</c:v>
                </c:pt>
                <c:pt idx="35">
                  <c:v>0.16291428833426647</c:v>
                </c:pt>
                <c:pt idx="36">
                  <c:v>0.16030430988076644</c:v>
                </c:pt>
                <c:pt idx="37">
                  <c:v>0.15778089998086128</c:v>
                </c:pt>
                <c:pt idx="38">
                  <c:v>0.15534022192883418</c:v>
                </c:pt>
                <c:pt idx="39">
                  <c:v>0.15297617940813432</c:v>
                </c:pt>
                <c:pt idx="40">
                  <c:v>0.15068518709184159</c:v>
                </c:pt>
                <c:pt idx="41">
                  <c:v>0.14846608286164473</c:v>
                </c:pt>
                <c:pt idx="42">
                  <c:v>0.14631541649686294</c:v>
                </c:pt>
                <c:pt idx="43">
                  <c:v>0.14422752615333936</c:v>
                </c:pt>
                <c:pt idx="44">
                  <c:v>0.14220146301184663</c:v>
                </c:pt>
                <c:pt idx="45">
                  <c:v>0.14023402886736422</c:v>
                </c:pt>
                <c:pt idx="46">
                  <c:v>0.13832210327253144</c:v>
                </c:pt>
                <c:pt idx="47">
                  <c:v>0.13646488189773492</c:v>
                </c:pt>
                <c:pt idx="48">
                  <c:v>0.13465934949722536</c:v>
                </c:pt>
                <c:pt idx="49">
                  <c:v>0.13290256143437243</c:v>
                </c:pt>
                <c:pt idx="50">
                  <c:v>0.13119384195462599</c:v>
                </c:pt>
                <c:pt idx="51">
                  <c:v>0.12953034064875754</c:v>
                </c:pt>
                <c:pt idx="52">
                  <c:v>0.12791144672796856</c:v>
                </c:pt>
                <c:pt idx="53">
                  <c:v>0.12633439832915561</c:v>
                </c:pt>
                <c:pt idx="54">
                  <c:v>0.12479649428575759</c:v>
                </c:pt>
                <c:pt idx="55">
                  <c:v>0.1232972306858406</c:v>
                </c:pt>
                <c:pt idx="56">
                  <c:v>0.1218361127876602</c:v>
                </c:pt>
                <c:pt idx="57">
                  <c:v>0.12041265505566885</c:v>
                </c:pt>
                <c:pt idx="58">
                  <c:v>0.11902217249728975</c:v>
                </c:pt>
                <c:pt idx="59">
                  <c:v>0.11766426457974845</c:v>
                </c:pt>
                <c:pt idx="60">
                  <c:v>0.1163385375175698</c:v>
                </c:pt>
                <c:pt idx="61">
                  <c:v>0.11504460429760828</c:v>
                </c:pt>
                <c:pt idx="62">
                  <c:v>0.11378208470400511</c:v>
                </c:pt>
                <c:pt idx="63">
                  <c:v>0.11254650392055485</c:v>
                </c:pt>
                <c:pt idx="64">
                  <c:v>0.11133959687773233</c:v>
                </c:pt>
                <c:pt idx="65">
                  <c:v>0.11015900213921448</c:v>
                </c:pt>
                <c:pt idx="66">
                  <c:v>0.10900644468329414</c:v>
                </c:pt>
                <c:pt idx="67">
                  <c:v>0.10787758255422612</c:v>
                </c:pt>
                <c:pt idx="68">
                  <c:v>0.10677416005044921</c:v>
                </c:pt>
                <c:pt idx="69">
                  <c:v>0.10569191153905846</c:v>
                </c:pt>
                <c:pt idx="70">
                  <c:v>0.10463458134681476</c:v>
                </c:pt>
                <c:pt idx="71">
                  <c:v>0.10359992280422002</c:v>
                </c:pt>
                <c:pt idx="72">
                  <c:v>0.10258572970823482</c:v>
                </c:pt>
                <c:pt idx="73">
                  <c:v>0.10159179094574362</c:v>
                </c:pt>
                <c:pt idx="74">
                  <c:v>0.10061984579644037</c:v>
                </c:pt>
                <c:pt idx="75">
                  <c:v>9.9665785965796616E-2</c:v>
                </c:pt>
                <c:pt idx="76">
                  <c:v>9.8731365508535868E-2</c:v>
                </c:pt>
                <c:pt idx="77">
                  <c:v>9.7814463381976177E-2</c:v>
                </c:pt>
                <c:pt idx="78">
                  <c:v>9.6916822172880737E-2</c:v>
                </c:pt>
                <c:pt idx="79">
                  <c:v>9.6036342798211938E-2</c:v>
                </c:pt>
                <c:pt idx="80">
                  <c:v>9.5172858917452779E-2</c:v>
                </c:pt>
                <c:pt idx="81">
                  <c:v>9.4324316374322412E-2</c:v>
                </c:pt>
                <c:pt idx="82">
                  <c:v>9.3492459096003719E-2</c:v>
                </c:pt>
                <c:pt idx="83">
                  <c:v>9.2677127449482144E-2</c:v>
                </c:pt>
                <c:pt idx="84">
                  <c:v>9.1876296807142876E-2</c:v>
                </c:pt>
                <c:pt idx="85">
                  <c:v>9.108983440594752E-2</c:v>
                </c:pt>
                <c:pt idx="86">
                  <c:v>9.031760920777368E-2</c:v>
                </c:pt>
                <c:pt idx="87">
                  <c:v>8.955764644365348E-2</c:v>
                </c:pt>
                <c:pt idx="88">
                  <c:v>8.881351655388961E-2</c:v>
                </c:pt>
                <c:pt idx="89">
                  <c:v>8.8081409691619872E-2</c:v>
                </c:pt>
                <c:pt idx="90">
                  <c:v>8.7363046923827542E-2</c:v>
                </c:pt>
                <c:pt idx="91">
                  <c:v>8.6656487980946661E-2</c:v>
                </c:pt>
                <c:pt idx="92">
                  <c:v>8.5961632141485042E-2</c:v>
                </c:pt>
                <c:pt idx="93">
                  <c:v>8.527837988516089E-2</c:v>
                </c:pt>
                <c:pt idx="94">
                  <c:v>8.4606632896029599E-2</c:v>
                </c:pt>
                <c:pt idx="95">
                  <c:v>8.3946294065603971E-2</c:v>
                </c:pt>
                <c:pt idx="96">
                  <c:v>8.3297267495967969E-2</c:v>
                </c:pt>
                <c:pt idx="97">
                  <c:v>8.2659458502881519E-2</c:v>
                </c:pt>
                <c:pt idx="98">
                  <c:v>8.2031001434615142E-2</c:v>
                </c:pt>
                <c:pt idx="99">
                  <c:v>8.1413588547565571E-2</c:v>
                </c:pt>
                <c:pt idx="100">
                  <c:v>8.0805368648439249E-2</c:v>
                </c:pt>
                <c:pt idx="101">
                  <c:v>8.0208023612842613E-2</c:v>
                </c:pt>
                <c:pt idx="102">
                  <c:v>7.9619716411808497E-2</c:v>
                </c:pt>
                <c:pt idx="103">
                  <c:v>7.9040376787473166E-2</c:v>
                </c:pt>
                <c:pt idx="104">
                  <c:v>7.8469935257046014E-2</c:v>
                </c:pt>
                <c:pt idx="105">
                  <c:v>7.7908323114645614E-2</c:v>
                </c:pt>
                <c:pt idx="106">
                  <c:v>7.7355472433132066E-2</c:v>
                </c:pt>
                <c:pt idx="107">
                  <c:v>7.6809596866545052E-2</c:v>
                </c:pt>
                <c:pt idx="108">
                  <c:v>7.6274073992060265E-2</c:v>
                </c:pt>
                <c:pt idx="109">
                  <c:v>7.5745405255031401E-2</c:v>
                </c:pt>
                <c:pt idx="110">
                  <c:v>7.5225244856251858E-2</c:v>
                </c:pt>
                <c:pt idx="111">
                  <c:v>7.4711831217484273E-2</c:v>
                </c:pt>
                <c:pt idx="112">
                  <c:v>7.420680887628249E-2</c:v>
                </c:pt>
                <c:pt idx="113">
                  <c:v>7.3708428188720476E-2</c:v>
                </c:pt>
                <c:pt idx="114">
                  <c:v>7.321832427224069E-2</c:v>
                </c:pt>
                <c:pt idx="115">
                  <c:v>7.2734759184404724E-2</c:v>
                </c:pt>
                <c:pt idx="116">
                  <c:v>7.2257687463828782E-2</c:v>
                </c:pt>
                <c:pt idx="117">
                  <c:v>7.178706408696324E-2</c:v>
                </c:pt>
                <c:pt idx="118">
                  <c:v>7.1324505856295892E-2</c:v>
                </c:pt>
                <c:pt idx="119">
                  <c:v>7.0866640921212129E-2</c:v>
                </c:pt>
                <c:pt idx="120">
                  <c:v>7.0416743541067639E-2</c:v>
                </c:pt>
                <c:pt idx="121">
                  <c:v>6.9971462435684195E-2</c:v>
                </c:pt>
                <c:pt idx="122">
                  <c:v>6.953405326549357E-2</c:v>
                </c:pt>
                <c:pt idx="123">
                  <c:v>6.9101184914575495E-2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9BC-1D46-BA7D-C85E5124B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64816"/>
        <c:axId val="90547744"/>
      </c:scatterChart>
      <c:valAx>
        <c:axId val="90964816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Airspeed (m/s)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44"/>
        <c:crosses val="autoZero"/>
        <c:crossBetween val="midCat"/>
      </c:valAx>
      <c:valAx>
        <c:axId val="9054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6481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strRef>
              <c:f>Totals!$H$1</c:f>
              <c:strCache>
                <c:ptCount val="1"/>
                <c:pt idx="0">
                  <c:v>H Stab Drag</c:v>
                </c:pt>
              </c:strCache>
            </c:strRef>
          </c:tx>
          <c:spPr>
            <a:ln w="381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20.0655</c:v>
                </c:pt>
                <c:pt idx="1">
                  <c:v>19.6206</c:v>
                </c:pt>
                <c:pt idx="2">
                  <c:v>19.2041</c:v>
                </c:pt>
                <c:pt idx="3">
                  <c:v>18.812999999999999</c:v>
                </c:pt>
                <c:pt idx="4">
                  <c:v>18.444900000000001</c:v>
                </c:pt>
                <c:pt idx="5">
                  <c:v>18.0976</c:v>
                </c:pt>
                <c:pt idx="6">
                  <c:v>17.769300000000001</c:v>
                </c:pt>
                <c:pt idx="7">
                  <c:v>17.458200000000001</c:v>
                </c:pt>
                <c:pt idx="8">
                  <c:v>17.163</c:v>
                </c:pt>
                <c:pt idx="9">
                  <c:v>16.882200000000001</c:v>
                </c:pt>
                <c:pt idx="10">
                  <c:v>16.614799999999999</c:v>
                </c:pt>
                <c:pt idx="11">
                  <c:v>16.3598</c:v>
                </c:pt>
                <c:pt idx="12">
                  <c:v>16.116199999999999</c:v>
                </c:pt>
                <c:pt idx="13">
                  <c:v>15.883100000000001</c:v>
                </c:pt>
                <c:pt idx="14">
                  <c:v>15.6599</c:v>
                </c:pt>
                <c:pt idx="15">
                  <c:v>15.4459</c:v>
                </c:pt>
                <c:pt idx="16">
                  <c:v>15.240500000000001</c:v>
                </c:pt>
                <c:pt idx="17">
                  <c:v>15.043100000000001</c:v>
                </c:pt>
                <c:pt idx="18">
                  <c:v>14.8531</c:v>
                </c:pt>
                <c:pt idx="19">
                  <c:v>14.670199999999999</c:v>
                </c:pt>
                <c:pt idx="20">
                  <c:v>14.494</c:v>
                </c:pt>
                <c:pt idx="21">
                  <c:v>14.3239</c:v>
                </c:pt>
                <c:pt idx="22">
                  <c:v>14.159800000000001</c:v>
                </c:pt>
                <c:pt idx="23">
                  <c:v>14.001099999999999</c:v>
                </c:pt>
                <c:pt idx="24">
                  <c:v>13.8477</c:v>
                </c:pt>
                <c:pt idx="25">
                  <c:v>13.699299999999999</c:v>
                </c:pt>
                <c:pt idx="26">
                  <c:v>13.5556</c:v>
                </c:pt>
                <c:pt idx="27">
                  <c:v>13.4163</c:v>
                </c:pt>
                <c:pt idx="28">
                  <c:v>13.2813</c:v>
                </c:pt>
                <c:pt idx="29">
                  <c:v>13.1502</c:v>
                </c:pt>
                <c:pt idx="30">
                  <c:v>13.023</c:v>
                </c:pt>
                <c:pt idx="31">
                  <c:v>12.8995</c:v>
                </c:pt>
                <c:pt idx="32">
                  <c:v>12.779400000000001</c:v>
                </c:pt>
                <c:pt idx="33">
                  <c:v>12.662699999999999</c:v>
                </c:pt>
                <c:pt idx="34">
                  <c:v>12.549099999999999</c:v>
                </c:pt>
                <c:pt idx="35">
                  <c:v>12.438499999999999</c:v>
                </c:pt>
                <c:pt idx="36">
                  <c:v>12.3308</c:v>
                </c:pt>
                <c:pt idx="37">
                  <c:v>12.225899999999999</c:v>
                </c:pt>
                <c:pt idx="38">
                  <c:v>12.123699999999999</c:v>
                </c:pt>
                <c:pt idx="39">
                  <c:v>12.023999999999999</c:v>
                </c:pt>
                <c:pt idx="40">
                  <c:v>11.9267</c:v>
                </c:pt>
                <c:pt idx="41">
                  <c:v>11.831799999999999</c:v>
                </c:pt>
                <c:pt idx="42">
                  <c:v>11.7392</c:v>
                </c:pt>
                <c:pt idx="43">
                  <c:v>11.6487</c:v>
                </c:pt>
                <c:pt idx="44">
                  <c:v>11.5603</c:v>
                </c:pt>
                <c:pt idx="45">
                  <c:v>11.4739</c:v>
                </c:pt>
                <c:pt idx="46">
                  <c:v>11.3894</c:v>
                </c:pt>
                <c:pt idx="47">
                  <c:v>11.306800000000001</c:v>
                </c:pt>
                <c:pt idx="48">
                  <c:v>11.226000000000001</c:v>
                </c:pt>
                <c:pt idx="49">
                  <c:v>11.1469</c:v>
                </c:pt>
                <c:pt idx="50">
                  <c:v>11.0695</c:v>
                </c:pt>
                <c:pt idx="51">
                  <c:v>10.9937</c:v>
                </c:pt>
                <c:pt idx="52">
                  <c:v>10.919499999999999</c:v>
                </c:pt>
                <c:pt idx="53">
                  <c:v>10.8468</c:v>
                </c:pt>
                <c:pt idx="54">
                  <c:v>10.775499999999999</c:v>
                </c:pt>
                <c:pt idx="55">
                  <c:v>10.7056</c:v>
                </c:pt>
                <c:pt idx="56">
                  <c:v>10.6371</c:v>
                </c:pt>
                <c:pt idx="57">
                  <c:v>10.57</c:v>
                </c:pt>
                <c:pt idx="58">
                  <c:v>10.504099999999999</c:v>
                </c:pt>
                <c:pt idx="59">
                  <c:v>10.439399999999999</c:v>
                </c:pt>
                <c:pt idx="60">
                  <c:v>10.3759</c:v>
                </c:pt>
                <c:pt idx="61">
                  <c:v>10.313599999999999</c:v>
                </c:pt>
                <c:pt idx="62">
                  <c:v>10.2525</c:v>
                </c:pt>
                <c:pt idx="63">
                  <c:v>10.192399999999999</c:v>
                </c:pt>
                <c:pt idx="64">
                  <c:v>10.1334</c:v>
                </c:pt>
                <c:pt idx="65">
                  <c:v>10.0754</c:v>
                </c:pt>
                <c:pt idx="66">
                  <c:v>10.0185</c:v>
                </c:pt>
                <c:pt idx="67">
                  <c:v>9.9625000000000004</c:v>
                </c:pt>
                <c:pt idx="68">
                  <c:v>9.9075000000000006</c:v>
                </c:pt>
                <c:pt idx="69">
                  <c:v>9.8533000000000008</c:v>
                </c:pt>
                <c:pt idx="70">
                  <c:v>9.8001000000000005</c:v>
                </c:pt>
                <c:pt idx="71">
                  <c:v>9.7477999999999998</c:v>
                </c:pt>
                <c:pt idx="72">
                  <c:v>9.6963000000000008</c:v>
                </c:pt>
                <c:pt idx="73">
                  <c:v>9.6456</c:v>
                </c:pt>
                <c:pt idx="74">
                  <c:v>9.5958000000000006</c:v>
                </c:pt>
                <c:pt idx="75">
                  <c:v>9.5466999999999995</c:v>
                </c:pt>
                <c:pt idx="76">
                  <c:v>9.4984000000000002</c:v>
                </c:pt>
                <c:pt idx="77">
                  <c:v>9.4507999999999992</c:v>
                </c:pt>
                <c:pt idx="78">
                  <c:v>9.4039999999999999</c:v>
                </c:pt>
                <c:pt idx="79">
                  <c:v>9.3579000000000008</c:v>
                </c:pt>
                <c:pt idx="80">
                  <c:v>9.3125</c:v>
                </c:pt>
                <c:pt idx="81">
                  <c:v>9.2676999999999996</c:v>
                </c:pt>
                <c:pt idx="82">
                  <c:v>9.2235999999999994</c:v>
                </c:pt>
                <c:pt idx="83">
                  <c:v>9.1801999999999992</c:v>
                </c:pt>
                <c:pt idx="84">
                  <c:v>9.1373999999999995</c:v>
                </c:pt>
                <c:pt idx="85">
                  <c:v>9.0952000000000002</c:v>
                </c:pt>
                <c:pt idx="86">
                  <c:v>9.0535999999999994</c:v>
                </c:pt>
                <c:pt idx="87">
                  <c:v>9.0124999999999993</c:v>
                </c:pt>
                <c:pt idx="88">
                  <c:v>8.9720999999999993</c:v>
                </c:pt>
                <c:pt idx="89">
                  <c:v>8.9321999999999999</c:v>
                </c:pt>
                <c:pt idx="90">
                  <c:v>8.8928999999999991</c:v>
                </c:pt>
                <c:pt idx="91">
                  <c:v>8.8541000000000007</c:v>
                </c:pt>
                <c:pt idx="92">
                  <c:v>8.8157999999999994</c:v>
                </c:pt>
                <c:pt idx="93">
                  <c:v>8.7780000000000005</c:v>
                </c:pt>
                <c:pt idx="94">
                  <c:v>8.7407000000000004</c:v>
                </c:pt>
                <c:pt idx="95">
                  <c:v>8.7039000000000009</c:v>
                </c:pt>
                <c:pt idx="96">
                  <c:v>8.6676000000000002</c:v>
                </c:pt>
                <c:pt idx="97">
                  <c:v>8.6318000000000001</c:v>
                </c:pt>
                <c:pt idx="98">
                  <c:v>8.5963999999999992</c:v>
                </c:pt>
                <c:pt idx="99">
                  <c:v>8.5615000000000006</c:v>
                </c:pt>
                <c:pt idx="100">
                  <c:v>8.5269999999999992</c:v>
                </c:pt>
                <c:pt idx="101">
                  <c:v>8.4930000000000003</c:v>
                </c:pt>
                <c:pt idx="102">
                  <c:v>8.4594000000000005</c:v>
                </c:pt>
                <c:pt idx="103">
                  <c:v>8.4261999999999997</c:v>
                </c:pt>
                <c:pt idx="104">
                  <c:v>8.3933999999999997</c:v>
                </c:pt>
                <c:pt idx="105">
                  <c:v>8.3610000000000007</c:v>
                </c:pt>
                <c:pt idx="106">
                  <c:v>8.3290000000000006</c:v>
                </c:pt>
                <c:pt idx="107">
                  <c:v>8.2972999999999999</c:v>
                </c:pt>
                <c:pt idx="108">
                  <c:v>8.2660999999999998</c:v>
                </c:pt>
                <c:pt idx="109">
                  <c:v>8.2352000000000007</c:v>
                </c:pt>
                <c:pt idx="110">
                  <c:v>8.2047000000000008</c:v>
                </c:pt>
                <c:pt idx="111">
                  <c:v>8.1745000000000001</c:v>
                </c:pt>
                <c:pt idx="112">
                  <c:v>8.1447000000000003</c:v>
                </c:pt>
                <c:pt idx="113">
                  <c:v>8.1151999999999997</c:v>
                </c:pt>
                <c:pt idx="114">
                  <c:v>8.0861000000000001</c:v>
                </c:pt>
                <c:pt idx="115">
                  <c:v>8.0572999999999997</c:v>
                </c:pt>
                <c:pt idx="116">
                  <c:v>8.0288000000000004</c:v>
                </c:pt>
                <c:pt idx="117">
                  <c:v>8.0006000000000004</c:v>
                </c:pt>
                <c:pt idx="118">
                  <c:v>7.9728000000000003</c:v>
                </c:pt>
                <c:pt idx="119">
                  <c:v>7.9451999999999998</c:v>
                </c:pt>
                <c:pt idx="120">
                  <c:v>7.9180000000000001</c:v>
                </c:pt>
                <c:pt idx="121">
                  <c:v>7.891</c:v>
                </c:pt>
                <c:pt idx="122">
                  <c:v>7.8643999999999998</c:v>
                </c:pt>
                <c:pt idx="123">
                  <c:v>7.8380000000000001</c:v>
                </c:pt>
              </c:numCache>
            </c:numRef>
          </c:xVal>
          <c:yVal>
            <c:numRef>
              <c:f>Totals!$H$2:$H$140</c:f>
              <c:numCache>
                <c:formatCode>General</c:formatCode>
                <c:ptCount val="13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1.0483554170478735</c:v>
                </c:pt>
                <c:pt idx="4">
                  <c:v>1.0015969689739892</c:v>
                </c:pt>
                <c:pt idx="5">
                  <c:v>0.95846725008146338</c:v>
                </c:pt>
                <c:pt idx="6">
                  <c:v>0.91845697648581404</c:v>
                </c:pt>
                <c:pt idx="7">
                  <c:v>0.88138221281671447</c:v>
                </c:pt>
                <c:pt idx="8">
                  <c:v>0.84681288952144684</c:v>
                </c:pt>
                <c:pt idx="9">
                  <c:v>0.81459606985927979</c:v>
                </c:pt>
                <c:pt idx="10">
                  <c:v>0.78443844052258183</c:v>
                </c:pt>
                <c:pt idx="11">
                  <c:v>0.75626070075611251</c:v>
                </c:pt>
                <c:pt idx="12">
                  <c:v>0.72977749620682264</c:v>
                </c:pt>
                <c:pt idx="13">
                  <c:v>0.70489657641378034</c:v>
                </c:pt>
                <c:pt idx="14">
                  <c:v>0.68146170803222073</c:v>
                </c:pt>
                <c:pt idx="15">
                  <c:v>0.65939884717365216</c:v>
                </c:pt>
                <c:pt idx="16">
                  <c:v>0.63855251538695301</c:v>
                </c:pt>
                <c:pt idx="17">
                  <c:v>0.61883718177170111</c:v>
                </c:pt>
                <c:pt idx="18">
                  <c:v>0.60017040691294443</c:v>
                </c:pt>
                <c:pt idx="19">
                  <c:v>0.58247538258768072</c:v>
                </c:pt>
                <c:pt idx="20">
                  <c:v>0.56569651816341904</c:v>
                </c:pt>
                <c:pt idx="21">
                  <c:v>0.54972423621379651</c:v>
                </c:pt>
                <c:pt idx="22">
                  <c:v>0.53457413367300388</c:v>
                </c:pt>
                <c:pt idx="23">
                  <c:v>0.52011625083230995</c:v>
                </c:pt>
                <c:pt idx="24">
                  <c:v>0.50638362624684452</c:v>
                </c:pt>
                <c:pt idx="25">
                  <c:v>0.4932555140093336</c:v>
                </c:pt>
                <c:pt idx="26">
                  <c:v>0.48077301032258712</c:v>
                </c:pt>
                <c:pt idx="27">
                  <c:v>0.46880923753413317</c:v>
                </c:pt>
                <c:pt idx="28">
                  <c:v>0.45743579776726173</c:v>
                </c:pt>
                <c:pt idx="29">
                  <c:v>0.44651519950963892</c:v>
                </c:pt>
                <c:pt idx="30">
                  <c:v>0.43608744729940707</c:v>
                </c:pt>
                <c:pt idx="31">
                  <c:v>0.42608377571128869</c:v>
                </c:pt>
                <c:pt idx="32">
                  <c:v>0.41651294389699556</c:v>
                </c:pt>
                <c:pt idx="33">
                  <c:v>0.40732572083350255</c:v>
                </c:pt>
                <c:pt idx="34">
                  <c:v>0.39850948029089173</c:v>
                </c:pt>
                <c:pt idx="35">
                  <c:v>0.39004437516153245</c:v>
                </c:pt>
                <c:pt idx="36">
                  <c:v>0.38191441943627236</c:v>
                </c:pt>
                <c:pt idx="37">
                  <c:v>0.37411475988169218</c:v>
                </c:pt>
                <c:pt idx="38">
                  <c:v>0.36660911736550644</c:v>
                </c:pt>
                <c:pt idx="39">
                  <c:v>0.35941546224900389</c:v>
                </c:pt>
                <c:pt idx="40">
                  <c:v>0.35247627826378369</c:v>
                </c:pt>
                <c:pt idx="41">
                  <c:v>0.34583715598645598</c:v>
                </c:pt>
                <c:pt idx="42">
                  <c:v>0.33942174077603376</c:v>
                </c:pt>
                <c:pt idx="43">
                  <c:v>0.33326341410901533</c:v>
                </c:pt>
                <c:pt idx="44">
                  <c:v>0.32730139019546084</c:v>
                </c:pt>
                <c:pt idx="45">
                  <c:v>0.32157465113863459</c:v>
                </c:pt>
                <c:pt idx="46">
                  <c:v>0.31603146887502892</c:v>
                </c:pt>
                <c:pt idx="47">
                  <c:v>0.31070680756219626</c:v>
                </c:pt>
                <c:pt idx="48">
                  <c:v>0.30556001882464556</c:v>
                </c:pt>
                <c:pt idx="49">
                  <c:v>0.30060217053936927</c:v>
                </c:pt>
                <c:pt idx="50">
                  <c:v>0.29581703150426092</c:v>
                </c:pt>
                <c:pt idx="51">
                  <c:v>0.29119828859557839</c:v>
                </c:pt>
                <c:pt idx="52">
                  <c:v>0.28674738075459555</c:v>
                </c:pt>
                <c:pt idx="53">
                  <c:v>0.28244167570247947</c:v>
                </c:pt>
                <c:pt idx="54">
                  <c:v>0.27830834302850338</c:v>
                </c:pt>
                <c:pt idx="55">
                  <c:v>0.27430440171778664</c:v>
                </c:pt>
                <c:pt idx="56">
                  <c:v>0.27046050435987118</c:v>
                </c:pt>
                <c:pt idx="57">
                  <c:v>0.26672699877963624</c:v>
                </c:pt>
                <c:pt idx="58">
                  <c:v>0.26312763650259208</c:v>
                </c:pt>
                <c:pt idx="59">
                  <c:v>0.25962484822513621</c:v>
                </c:pt>
                <c:pt idx="60">
                  <c:v>0.25626811136733579</c:v>
                </c:pt>
                <c:pt idx="61">
                  <c:v>0.2530058395315295</c:v>
                </c:pt>
                <c:pt idx="62">
                  <c:v>0.24985627477407316</c:v>
                </c:pt>
                <c:pt idx="63">
                  <c:v>0.24680006356788017</c:v>
                </c:pt>
                <c:pt idx="64">
                  <c:v>0.24385185388729189</c:v>
                </c:pt>
                <c:pt idx="65">
                  <c:v>0.2410009176752988</c:v>
                </c:pt>
                <c:pt idx="66">
                  <c:v>0.23824611003982835</c:v>
                </c:pt>
                <c:pt idx="67">
                  <c:v>0.23560395234281867</c:v>
                </c:pt>
                <c:pt idx="68">
                  <c:v>0.23304931377663979</c:v>
                </c:pt>
                <c:pt idx="69">
                  <c:v>0.23059006712258026</c:v>
                </c:pt>
                <c:pt idx="70">
                  <c:v>0.22819969631340889</c:v>
                </c:pt>
                <c:pt idx="71">
                  <c:v>0.22591352555896149</c:v>
                </c:pt>
                <c:pt idx="72">
                  <c:v>0.22368032565523072</c:v>
                </c:pt>
                <c:pt idx="73">
                  <c:v>0.22152747626196101</c:v>
                </c:pt>
                <c:pt idx="74">
                  <c:v>0.2194379847425531</c:v>
                </c:pt>
                <c:pt idx="75">
                  <c:v>0.21743354666006512</c:v>
                </c:pt>
                <c:pt idx="76">
                  <c:v>0.21548572778031991</c:v>
                </c:pt>
                <c:pt idx="77">
                  <c:v>0.21359827376663637</c:v>
                </c:pt>
                <c:pt idx="78">
                  <c:v>0.21177806900254595</c:v>
                </c:pt>
                <c:pt idx="79">
                  <c:v>0.21001807375228732</c:v>
                </c:pt>
                <c:pt idx="80">
                  <c:v>0.20833499073076442</c:v>
                </c:pt>
                <c:pt idx="81">
                  <c:v>0.20670327747369199</c:v>
                </c:pt>
                <c:pt idx="82">
                  <c:v>0.20514376292571732</c:v>
                </c:pt>
                <c:pt idx="83">
                  <c:v>0.20362653985985144</c:v>
                </c:pt>
                <c:pt idx="84">
                  <c:v>0.20218189356864169</c:v>
                </c:pt>
                <c:pt idx="85">
                  <c:v>0.20077102217162537</c:v>
                </c:pt>
                <c:pt idx="86">
                  <c:v>0.19942917493879364</c:v>
                </c:pt>
                <c:pt idx="87">
                  <c:v>0.19811960036235893</c:v>
                </c:pt>
                <c:pt idx="88">
                  <c:v>0.19687487493305406</c:v>
                </c:pt>
                <c:pt idx="89">
                  <c:v>0.19566539235518413</c:v>
                </c:pt>
                <c:pt idx="90">
                  <c:v>0.19450399745798586</c:v>
                </c:pt>
                <c:pt idx="91">
                  <c:v>0.19338229430950696</c:v>
                </c:pt>
                <c:pt idx="92">
                  <c:v>0.19229757859190241</c:v>
                </c:pt>
                <c:pt idx="93">
                  <c:v>0.19126551557383581</c:v>
                </c:pt>
                <c:pt idx="94">
                  <c:v>0.19026818741972523</c:v>
                </c:pt>
                <c:pt idx="95">
                  <c:v>0.18932860474809651</c:v>
                </c:pt>
                <c:pt idx="96">
                  <c:v>0.18841536186875593</c:v>
                </c:pt>
                <c:pt idx="97">
                  <c:v>0.18756027343379628</c:v>
                </c:pt>
                <c:pt idx="98">
                  <c:v>0.18672350419890313</c:v>
                </c:pt>
                <c:pt idx="99">
                  <c:v>0.18594028690135864</c:v>
                </c:pt>
                <c:pt idx="100">
                  <c:v>0.18517783575805474</c:v>
                </c:pt>
                <c:pt idx="101">
                  <c:v>0.18445713740974828</c:v>
                </c:pt>
                <c:pt idx="102">
                  <c:v>0.18376418232707714</c:v>
                </c:pt>
                <c:pt idx="103">
                  <c:v>0.18310701431075299</c:v>
                </c:pt>
                <c:pt idx="104">
                  <c:v>0.18247952784864802</c:v>
                </c:pt>
                <c:pt idx="105">
                  <c:v>0.18187786320659013</c:v>
                </c:pt>
                <c:pt idx="106">
                  <c:v>0.18131809453390468</c:v>
                </c:pt>
                <c:pt idx="107">
                  <c:v>0.18077763492662102</c:v>
                </c:pt>
                <c:pt idx="108">
                  <c:v>0.18028396699781468</c:v>
                </c:pt>
                <c:pt idx="109">
                  <c:v>0.1798007349679876</c:v>
                </c:pt>
                <c:pt idx="110">
                  <c:v>0.17936451797260339</c:v>
                </c:pt>
                <c:pt idx="111">
                  <c:v>0.17893788790780157</c:v>
                </c:pt>
                <c:pt idx="112">
                  <c:v>0.17855217504423973</c:v>
                </c:pt>
                <c:pt idx="113">
                  <c:v>0.17817910440423487</c:v>
                </c:pt>
                <c:pt idx="114">
                  <c:v>0.17783743072327607</c:v>
                </c:pt>
                <c:pt idx="115">
                  <c:v>0.17751531302679149</c:v>
                </c:pt>
                <c:pt idx="116">
                  <c:v>0.1772173972494501</c:v>
                </c:pt>
                <c:pt idx="117">
                  <c:v>0.17694057140767536</c:v>
                </c:pt>
                <c:pt idx="118">
                  <c:v>0.17668496114774121</c:v>
                </c:pt>
                <c:pt idx="119">
                  <c:v>0.17645556755051045</c:v>
                </c:pt>
                <c:pt idx="120">
                  <c:v>0.17624577431306823</c:v>
                </c:pt>
                <c:pt idx="121">
                  <c:v>0.17605776197606907</c:v>
                </c:pt>
                <c:pt idx="122">
                  <c:v>0.17588116929485345</c:v>
                </c:pt>
                <c:pt idx="123">
                  <c:v>0.17573530392263784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36-F448-AE10-D270D6885A72}"/>
            </c:ext>
          </c:extLst>
        </c:ser>
        <c:ser>
          <c:idx val="8"/>
          <c:order val="1"/>
          <c:tx>
            <c:strRef>
              <c:f>Totals!$I$1</c:f>
              <c:strCache>
                <c:ptCount val="1"/>
                <c:pt idx="0">
                  <c:v>V Stab Drag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20.0655</c:v>
                </c:pt>
                <c:pt idx="1">
                  <c:v>19.6206</c:v>
                </c:pt>
                <c:pt idx="2">
                  <c:v>19.2041</c:v>
                </c:pt>
                <c:pt idx="3">
                  <c:v>18.812999999999999</c:v>
                </c:pt>
                <c:pt idx="4">
                  <c:v>18.444900000000001</c:v>
                </c:pt>
                <c:pt idx="5">
                  <c:v>18.0976</c:v>
                </c:pt>
                <c:pt idx="6">
                  <c:v>17.769300000000001</c:v>
                </c:pt>
                <c:pt idx="7">
                  <c:v>17.458200000000001</c:v>
                </c:pt>
                <c:pt idx="8">
                  <c:v>17.163</c:v>
                </c:pt>
                <c:pt idx="9">
                  <c:v>16.882200000000001</c:v>
                </c:pt>
                <c:pt idx="10">
                  <c:v>16.614799999999999</c:v>
                </c:pt>
                <c:pt idx="11">
                  <c:v>16.3598</c:v>
                </c:pt>
                <c:pt idx="12">
                  <c:v>16.116199999999999</c:v>
                </c:pt>
                <c:pt idx="13">
                  <c:v>15.883100000000001</c:v>
                </c:pt>
                <c:pt idx="14">
                  <c:v>15.6599</c:v>
                </c:pt>
                <c:pt idx="15">
                  <c:v>15.4459</c:v>
                </c:pt>
                <c:pt idx="16">
                  <c:v>15.240500000000001</c:v>
                </c:pt>
                <c:pt idx="17">
                  <c:v>15.043100000000001</c:v>
                </c:pt>
                <c:pt idx="18">
                  <c:v>14.8531</c:v>
                </c:pt>
                <c:pt idx="19">
                  <c:v>14.670199999999999</c:v>
                </c:pt>
                <c:pt idx="20">
                  <c:v>14.494</c:v>
                </c:pt>
                <c:pt idx="21">
                  <c:v>14.3239</c:v>
                </c:pt>
                <c:pt idx="22">
                  <c:v>14.159800000000001</c:v>
                </c:pt>
                <c:pt idx="23">
                  <c:v>14.001099999999999</c:v>
                </c:pt>
                <c:pt idx="24">
                  <c:v>13.8477</c:v>
                </c:pt>
                <c:pt idx="25">
                  <c:v>13.699299999999999</c:v>
                </c:pt>
                <c:pt idx="26">
                  <c:v>13.5556</c:v>
                </c:pt>
                <c:pt idx="27">
                  <c:v>13.4163</c:v>
                </c:pt>
                <c:pt idx="28">
                  <c:v>13.2813</c:v>
                </c:pt>
                <c:pt idx="29">
                  <c:v>13.1502</c:v>
                </c:pt>
                <c:pt idx="30">
                  <c:v>13.023</c:v>
                </c:pt>
                <c:pt idx="31">
                  <c:v>12.8995</c:v>
                </c:pt>
                <c:pt idx="32">
                  <c:v>12.779400000000001</c:v>
                </c:pt>
                <c:pt idx="33">
                  <c:v>12.662699999999999</c:v>
                </c:pt>
                <c:pt idx="34">
                  <c:v>12.549099999999999</c:v>
                </c:pt>
                <c:pt idx="35">
                  <c:v>12.438499999999999</c:v>
                </c:pt>
                <c:pt idx="36">
                  <c:v>12.3308</c:v>
                </c:pt>
                <c:pt idx="37">
                  <c:v>12.225899999999999</c:v>
                </c:pt>
                <c:pt idx="38">
                  <c:v>12.123699999999999</c:v>
                </c:pt>
                <c:pt idx="39">
                  <c:v>12.023999999999999</c:v>
                </c:pt>
                <c:pt idx="40">
                  <c:v>11.9267</c:v>
                </c:pt>
                <c:pt idx="41">
                  <c:v>11.831799999999999</c:v>
                </c:pt>
                <c:pt idx="42">
                  <c:v>11.7392</c:v>
                </c:pt>
                <c:pt idx="43">
                  <c:v>11.6487</c:v>
                </c:pt>
                <c:pt idx="44">
                  <c:v>11.5603</c:v>
                </c:pt>
                <c:pt idx="45">
                  <c:v>11.4739</c:v>
                </c:pt>
                <c:pt idx="46">
                  <c:v>11.3894</c:v>
                </c:pt>
                <c:pt idx="47">
                  <c:v>11.306800000000001</c:v>
                </c:pt>
                <c:pt idx="48">
                  <c:v>11.226000000000001</c:v>
                </c:pt>
                <c:pt idx="49">
                  <c:v>11.1469</c:v>
                </c:pt>
                <c:pt idx="50">
                  <c:v>11.0695</c:v>
                </c:pt>
                <c:pt idx="51">
                  <c:v>10.9937</c:v>
                </c:pt>
                <c:pt idx="52">
                  <c:v>10.919499999999999</c:v>
                </c:pt>
                <c:pt idx="53">
                  <c:v>10.8468</c:v>
                </c:pt>
                <c:pt idx="54">
                  <c:v>10.775499999999999</c:v>
                </c:pt>
                <c:pt idx="55">
                  <c:v>10.7056</c:v>
                </c:pt>
                <c:pt idx="56">
                  <c:v>10.6371</c:v>
                </c:pt>
                <c:pt idx="57">
                  <c:v>10.57</c:v>
                </c:pt>
                <c:pt idx="58">
                  <c:v>10.504099999999999</c:v>
                </c:pt>
                <c:pt idx="59">
                  <c:v>10.439399999999999</c:v>
                </c:pt>
                <c:pt idx="60">
                  <c:v>10.3759</c:v>
                </c:pt>
                <c:pt idx="61">
                  <c:v>10.313599999999999</c:v>
                </c:pt>
                <c:pt idx="62">
                  <c:v>10.2525</c:v>
                </c:pt>
                <c:pt idx="63">
                  <c:v>10.192399999999999</c:v>
                </c:pt>
                <c:pt idx="64">
                  <c:v>10.1334</c:v>
                </c:pt>
                <c:pt idx="65">
                  <c:v>10.0754</c:v>
                </c:pt>
                <c:pt idx="66">
                  <c:v>10.0185</c:v>
                </c:pt>
                <c:pt idx="67">
                  <c:v>9.9625000000000004</c:v>
                </c:pt>
                <c:pt idx="68">
                  <c:v>9.9075000000000006</c:v>
                </c:pt>
                <c:pt idx="69">
                  <c:v>9.8533000000000008</c:v>
                </c:pt>
                <c:pt idx="70">
                  <c:v>9.8001000000000005</c:v>
                </c:pt>
                <c:pt idx="71">
                  <c:v>9.7477999999999998</c:v>
                </c:pt>
                <c:pt idx="72">
                  <c:v>9.6963000000000008</c:v>
                </c:pt>
                <c:pt idx="73">
                  <c:v>9.6456</c:v>
                </c:pt>
                <c:pt idx="74">
                  <c:v>9.5958000000000006</c:v>
                </c:pt>
                <c:pt idx="75">
                  <c:v>9.5466999999999995</c:v>
                </c:pt>
                <c:pt idx="76">
                  <c:v>9.4984000000000002</c:v>
                </c:pt>
                <c:pt idx="77">
                  <c:v>9.4507999999999992</c:v>
                </c:pt>
                <c:pt idx="78">
                  <c:v>9.4039999999999999</c:v>
                </c:pt>
                <c:pt idx="79">
                  <c:v>9.3579000000000008</c:v>
                </c:pt>
                <c:pt idx="80">
                  <c:v>9.3125</c:v>
                </c:pt>
                <c:pt idx="81">
                  <c:v>9.2676999999999996</c:v>
                </c:pt>
                <c:pt idx="82">
                  <c:v>9.2235999999999994</c:v>
                </c:pt>
                <c:pt idx="83">
                  <c:v>9.1801999999999992</c:v>
                </c:pt>
                <c:pt idx="84">
                  <c:v>9.1373999999999995</c:v>
                </c:pt>
                <c:pt idx="85">
                  <c:v>9.0952000000000002</c:v>
                </c:pt>
                <c:pt idx="86">
                  <c:v>9.0535999999999994</c:v>
                </c:pt>
                <c:pt idx="87">
                  <c:v>9.0124999999999993</c:v>
                </c:pt>
                <c:pt idx="88">
                  <c:v>8.9720999999999993</c:v>
                </c:pt>
                <c:pt idx="89">
                  <c:v>8.9321999999999999</c:v>
                </c:pt>
                <c:pt idx="90">
                  <c:v>8.8928999999999991</c:v>
                </c:pt>
                <c:pt idx="91">
                  <c:v>8.8541000000000007</c:v>
                </c:pt>
                <c:pt idx="92">
                  <c:v>8.8157999999999994</c:v>
                </c:pt>
                <c:pt idx="93">
                  <c:v>8.7780000000000005</c:v>
                </c:pt>
                <c:pt idx="94">
                  <c:v>8.7407000000000004</c:v>
                </c:pt>
                <c:pt idx="95">
                  <c:v>8.7039000000000009</c:v>
                </c:pt>
                <c:pt idx="96">
                  <c:v>8.6676000000000002</c:v>
                </c:pt>
                <c:pt idx="97">
                  <c:v>8.6318000000000001</c:v>
                </c:pt>
                <c:pt idx="98">
                  <c:v>8.5963999999999992</c:v>
                </c:pt>
                <c:pt idx="99">
                  <c:v>8.5615000000000006</c:v>
                </c:pt>
                <c:pt idx="100">
                  <c:v>8.5269999999999992</c:v>
                </c:pt>
                <c:pt idx="101">
                  <c:v>8.4930000000000003</c:v>
                </c:pt>
                <c:pt idx="102">
                  <c:v>8.4594000000000005</c:v>
                </c:pt>
                <c:pt idx="103">
                  <c:v>8.4261999999999997</c:v>
                </c:pt>
                <c:pt idx="104">
                  <c:v>8.3933999999999997</c:v>
                </c:pt>
                <c:pt idx="105">
                  <c:v>8.3610000000000007</c:v>
                </c:pt>
                <c:pt idx="106">
                  <c:v>8.3290000000000006</c:v>
                </c:pt>
                <c:pt idx="107">
                  <c:v>8.2972999999999999</c:v>
                </c:pt>
                <c:pt idx="108">
                  <c:v>8.2660999999999998</c:v>
                </c:pt>
                <c:pt idx="109">
                  <c:v>8.2352000000000007</c:v>
                </c:pt>
                <c:pt idx="110">
                  <c:v>8.2047000000000008</c:v>
                </c:pt>
                <c:pt idx="111">
                  <c:v>8.1745000000000001</c:v>
                </c:pt>
                <c:pt idx="112">
                  <c:v>8.1447000000000003</c:v>
                </c:pt>
                <c:pt idx="113">
                  <c:v>8.1151999999999997</c:v>
                </c:pt>
                <c:pt idx="114">
                  <c:v>8.0861000000000001</c:v>
                </c:pt>
                <c:pt idx="115">
                  <c:v>8.0572999999999997</c:v>
                </c:pt>
                <c:pt idx="116">
                  <c:v>8.0288000000000004</c:v>
                </c:pt>
                <c:pt idx="117">
                  <c:v>8.0006000000000004</c:v>
                </c:pt>
                <c:pt idx="118">
                  <c:v>7.9728000000000003</c:v>
                </c:pt>
                <c:pt idx="119">
                  <c:v>7.9451999999999998</c:v>
                </c:pt>
                <c:pt idx="120">
                  <c:v>7.9180000000000001</c:v>
                </c:pt>
                <c:pt idx="121">
                  <c:v>7.891</c:v>
                </c:pt>
                <c:pt idx="122">
                  <c:v>7.8643999999999998</c:v>
                </c:pt>
                <c:pt idx="123">
                  <c:v>7.8380000000000001</c:v>
                </c:pt>
              </c:numCache>
            </c:numRef>
          </c:xVal>
          <c:yVal>
            <c:numRef>
              <c:f>Totals!$I$2:$I$140</c:f>
              <c:numCache>
                <c:formatCode>General</c:formatCode>
                <c:ptCount val="139"/>
                <c:pt idx="0">
                  <c:v>0.58481795381849488</c:v>
                </c:pt>
                <c:pt idx="1">
                  <c:v>0.56151147187429717</c:v>
                </c:pt>
                <c:pt idx="2">
                  <c:v>0.54016667064121693</c:v>
                </c:pt>
                <c:pt idx="3">
                  <c:v>0.52107797945008594</c:v>
                </c:pt>
                <c:pt idx="4">
                  <c:v>0.50295401882814572</c:v>
                </c:pt>
                <c:pt idx="5">
                  <c:v>0.48618254894425861</c:v>
                </c:pt>
                <c:pt idx="6">
                  <c:v>0.47014253788936289</c:v>
                </c:pt>
                <c:pt idx="7">
                  <c:v>0.45567673905141559</c:v>
                </c:pt>
                <c:pt idx="8">
                  <c:v>0.44173965742672711</c:v>
                </c:pt>
                <c:pt idx="9">
                  <c:v>0.42913562452142151</c:v>
                </c:pt>
                <c:pt idx="10">
                  <c:v>0.4173266785294717</c:v>
                </c:pt>
                <c:pt idx="11">
                  <c:v>0.40583486462595858</c:v>
                </c:pt>
                <c:pt idx="12">
                  <c:v>0.39502283949178663</c:v>
                </c:pt>
                <c:pt idx="13">
                  <c:v>0.38521166910540122</c:v>
                </c:pt>
                <c:pt idx="14">
                  <c:v>0.37520642953205841</c:v>
                </c:pt>
                <c:pt idx="15">
                  <c:v>0.36647168547369147</c:v>
                </c:pt>
                <c:pt idx="16">
                  <c:v>0.35784851387306194</c:v>
                </c:pt>
                <c:pt idx="17">
                  <c:v>0.34967007795494792</c:v>
                </c:pt>
                <c:pt idx="18">
                  <c:v>0.3415633201090239</c:v>
                </c:pt>
                <c:pt idx="19">
                  <c:v>0.33418411120977581</c:v>
                </c:pt>
                <c:pt idx="20">
                  <c:v>0.32748145186953775</c:v>
                </c:pt>
                <c:pt idx="21">
                  <c:v>0.32046345295344714</c:v>
                </c:pt>
                <c:pt idx="22">
                  <c:v>0.31407671225496286</c:v>
                </c:pt>
                <c:pt idx="23">
                  <c:v>0.30767164169322975</c:v>
                </c:pt>
                <c:pt idx="24">
                  <c:v>0.30184075633327984</c:v>
                </c:pt>
                <c:pt idx="25">
                  <c:v>0.29626144221952339</c:v>
                </c:pt>
                <c:pt idx="26">
                  <c:v>0.29063710050730945</c:v>
                </c:pt>
                <c:pt idx="27">
                  <c:v>0.2855149495885469</c:v>
                </c:pt>
                <c:pt idx="28">
                  <c:v>0.28033394609240703</c:v>
                </c:pt>
                <c:pt idx="29">
                  <c:v>0.27535237773829846</c:v>
                </c:pt>
                <c:pt idx="30">
                  <c:v>0.27082430015393827</c:v>
                </c:pt>
                <c:pt idx="31">
                  <c:v>0.2662177185634384</c:v>
                </c:pt>
                <c:pt idx="32">
                  <c:v>0.26202798580357634</c:v>
                </c:pt>
                <c:pt idx="33">
                  <c:v>0.25775146108929869</c:v>
                </c:pt>
                <c:pt idx="34">
                  <c:v>0.25362604989086995</c:v>
                </c:pt>
                <c:pt idx="35">
                  <c:v>0.24964528621170856</c:v>
                </c:pt>
                <c:pt idx="36">
                  <c:v>0.24580288044079687</c:v>
                </c:pt>
                <c:pt idx="37">
                  <c:v>0.24231981583749135</c:v>
                </c:pt>
                <c:pt idx="38">
                  <c:v>0.2387321449560704</c:v>
                </c:pt>
                <c:pt idx="39">
                  <c:v>0.23526116234501313</c:v>
                </c:pt>
                <c:pt idx="40">
                  <c:v>0.23190127957090398</c:v>
                </c:pt>
                <c:pt idx="41">
                  <c:v>0.22865091122158568</c:v>
                </c:pt>
                <c:pt idx="42">
                  <c:v>0.22529528724471232</c:v>
                </c:pt>
                <c:pt idx="43">
                  <c:v>0.22245347702405369</c:v>
                </c:pt>
                <c:pt idx="44">
                  <c:v>0.21949606328235841</c:v>
                </c:pt>
                <c:pt idx="45">
                  <c:v>0.21662741135065089</c:v>
                </c:pt>
                <c:pt idx="46">
                  <c:v>0.21364552778214552</c:v>
                </c:pt>
                <c:pt idx="47">
                  <c:v>0.2109463805625573</c:v>
                </c:pt>
                <c:pt idx="48">
                  <c:v>0.20832519812578035</c:v>
                </c:pt>
                <c:pt idx="49">
                  <c:v>0.20577733595161055</c:v>
                </c:pt>
                <c:pt idx="50">
                  <c:v>0.20311574599161258</c:v>
                </c:pt>
                <c:pt idx="51">
                  <c:v>0.20089444015420616</c:v>
                </c:pt>
                <c:pt idx="52">
                  <c:v>0.19837295232492214</c:v>
                </c:pt>
                <c:pt idx="53">
                  <c:v>0.19609780156406709</c:v>
                </c:pt>
                <c:pt idx="54">
                  <c:v>0.1938810608233566</c:v>
                </c:pt>
                <c:pt idx="55">
                  <c:v>0.1915479650959214</c:v>
                </c:pt>
                <c:pt idx="56">
                  <c:v>0.18944838662159061</c:v>
                </c:pt>
                <c:pt idx="57">
                  <c:v>0.18723555374682727</c:v>
                </c:pt>
                <c:pt idx="58">
                  <c:v>0.18524342650283634</c:v>
                </c:pt>
                <c:pt idx="59">
                  <c:v>0.1834651878004972</c:v>
                </c:pt>
                <c:pt idx="60">
                  <c:v>0.18140361338029223</c:v>
                </c:pt>
                <c:pt idx="61">
                  <c:v>0.17939336605657477</c:v>
                </c:pt>
                <c:pt idx="62">
                  <c:v>0.17759354465467944</c:v>
                </c:pt>
                <c:pt idx="63">
                  <c:v>0.1758332249697141</c:v>
                </c:pt>
                <c:pt idx="64">
                  <c:v>0.17395946844134147</c:v>
                </c:pt>
                <c:pt idx="65">
                  <c:v>0.17228227553970468</c:v>
                </c:pt>
                <c:pt idx="66">
                  <c:v>0.17064686885997135</c:v>
                </c:pt>
                <c:pt idx="67">
                  <c:v>0.16889528430381195</c:v>
                </c:pt>
                <c:pt idx="68">
                  <c:v>0.16718472955896635</c:v>
                </c:pt>
                <c:pt idx="69">
                  <c:v>0.16565555363502599</c:v>
                </c:pt>
                <c:pt idx="70">
                  <c:v>0.16416341175993057</c:v>
                </c:pt>
                <c:pt idx="71">
                  <c:v>0.16256028158828809</c:v>
                </c:pt>
                <c:pt idx="72">
                  <c:v>0.16098997625784242</c:v>
                </c:pt>
                <c:pt idx="73">
                  <c:v>0.15959352605778759</c:v>
                </c:pt>
                <c:pt idx="74">
                  <c:v>0.15808972760128015</c:v>
                </c:pt>
                <c:pt idx="75">
                  <c:v>0.15661450707641605</c:v>
                </c:pt>
                <c:pt idx="76">
                  <c:v>0.15530793734759438</c:v>
                </c:pt>
                <c:pt idx="77">
                  <c:v>0.15389093283476254</c:v>
                </c:pt>
                <c:pt idx="78">
                  <c:v>0.15263931370011946</c:v>
                </c:pt>
                <c:pt idx="79">
                  <c:v>0.15127950575994595</c:v>
                </c:pt>
                <c:pt idx="80">
                  <c:v>0.14994696020787115</c:v>
                </c:pt>
                <c:pt idx="81">
                  <c:v>0.14863821817995673</c:v>
                </c:pt>
                <c:pt idx="82">
                  <c:v>0.14748552487150962</c:v>
                </c:pt>
                <c:pt idx="83">
                  <c:v>0.14622890301893857</c:v>
                </c:pt>
                <c:pt idx="84">
                  <c:v>0.14512229271583957</c:v>
                </c:pt>
                <c:pt idx="85">
                  <c:v>0.14403630009394575</c:v>
                </c:pt>
                <c:pt idx="86">
                  <c:v>0.14272171502457665</c:v>
                </c:pt>
                <c:pt idx="87">
                  <c:v>0.14167567025179484</c:v>
                </c:pt>
                <c:pt idx="88">
                  <c:v>0.14053065548337637</c:v>
                </c:pt>
                <c:pt idx="89">
                  <c:v>0.13940474304614331</c:v>
                </c:pt>
                <c:pt idx="90">
                  <c:v>0.13830088955051711</c:v>
                </c:pt>
                <c:pt idx="91">
                  <c:v>0.13721581101172922</c:v>
                </c:pt>
                <c:pt idx="92">
                  <c:v>0.13626744065753479</c:v>
                </c:pt>
                <c:pt idx="93">
                  <c:v>0.13521845507694027</c:v>
                </c:pt>
                <c:pt idx="94">
                  <c:v>0.13418781942486296</c:v>
                </c:pt>
                <c:pt idx="95">
                  <c:v>0.13317538985684088</c:v>
                </c:pt>
                <c:pt idx="96">
                  <c:v>0.13229517044991074</c:v>
                </c:pt>
                <c:pt idx="97">
                  <c:v>0.13131778839186939</c:v>
                </c:pt>
                <c:pt idx="98">
                  <c:v>0.13035517683702214</c:v>
                </c:pt>
                <c:pt idx="99">
                  <c:v>0.12941025187426075</c:v>
                </c:pt>
                <c:pt idx="100">
                  <c:v>0.12847986544216164</c:v>
                </c:pt>
                <c:pt idx="101">
                  <c:v>0.1275669173325146</c:v>
                </c:pt>
                <c:pt idx="102">
                  <c:v>0.12666828180814657</c:v>
                </c:pt>
                <c:pt idx="103">
                  <c:v>0.12589173377184912</c:v>
                </c:pt>
                <c:pt idx="104">
                  <c:v>0.1250205819938103</c:v>
                </c:pt>
                <c:pt idx="105">
                  <c:v>0.1241634554490304</c:v>
                </c:pt>
                <c:pt idx="106">
                  <c:v>0.12332025620175376</c:v>
                </c:pt>
                <c:pt idx="107">
                  <c:v>0.12248793505691141</c:v>
                </c:pt>
                <c:pt idx="108">
                  <c:v>0.12167231013659907</c:v>
                </c:pt>
                <c:pt idx="109">
                  <c:v>0.12086739062236605</c:v>
                </c:pt>
                <c:pt idx="110">
                  <c:v>0.12007603568682093</c:v>
                </c:pt>
                <c:pt idx="111">
                  <c:v>0.11929523453675511</c:v>
                </c:pt>
                <c:pt idx="112">
                  <c:v>0.11852783141240307</c:v>
                </c:pt>
                <c:pt idx="113">
                  <c:v>0.11777083393489517</c:v>
                </c:pt>
                <c:pt idx="114">
                  <c:v>0.1170270718607299</c:v>
                </c:pt>
                <c:pt idx="115">
                  <c:v>0.11629357082013235</c:v>
                </c:pt>
                <c:pt idx="116">
                  <c:v>0.11557026762645155</c:v>
                </c:pt>
                <c:pt idx="117">
                  <c:v>0.11495435385341753</c:v>
                </c:pt>
                <c:pt idx="118">
                  <c:v>0.11425344836242336</c:v>
                </c:pt>
                <c:pt idx="119">
                  <c:v>0.11346377923479758</c:v>
                </c:pt>
                <c:pt idx="120">
                  <c:v>0.11278349006341132</c:v>
                </c:pt>
                <c:pt idx="121">
                  <c:v>0.11211023670204187</c:v>
                </c:pt>
                <c:pt idx="122">
                  <c:v>0.111449650391025</c:v>
                </c:pt>
                <c:pt idx="123">
                  <c:v>0.11079599694643537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B36-F448-AE10-D270D6885A72}"/>
            </c:ext>
          </c:extLst>
        </c:ser>
        <c:ser>
          <c:idx val="9"/>
          <c:order val="2"/>
          <c:tx>
            <c:strRef>
              <c:f>Totals!$J$1</c:f>
              <c:strCache>
                <c:ptCount val="1"/>
                <c:pt idx="0">
                  <c:v>Fuselage Drag</c:v>
                </c:pt>
              </c:strCache>
            </c:strRef>
          </c:tx>
          <c:spPr>
            <a:ln w="38100"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20.0655</c:v>
                </c:pt>
                <c:pt idx="1">
                  <c:v>19.6206</c:v>
                </c:pt>
                <c:pt idx="2">
                  <c:v>19.2041</c:v>
                </c:pt>
                <c:pt idx="3">
                  <c:v>18.812999999999999</c:v>
                </c:pt>
                <c:pt idx="4">
                  <c:v>18.444900000000001</c:v>
                </c:pt>
                <c:pt idx="5">
                  <c:v>18.0976</c:v>
                </c:pt>
                <c:pt idx="6">
                  <c:v>17.769300000000001</c:v>
                </c:pt>
                <c:pt idx="7">
                  <c:v>17.458200000000001</c:v>
                </c:pt>
                <c:pt idx="8">
                  <c:v>17.163</c:v>
                </c:pt>
                <c:pt idx="9">
                  <c:v>16.882200000000001</c:v>
                </c:pt>
                <c:pt idx="10">
                  <c:v>16.614799999999999</c:v>
                </c:pt>
                <c:pt idx="11">
                  <c:v>16.3598</c:v>
                </c:pt>
                <c:pt idx="12">
                  <c:v>16.116199999999999</c:v>
                </c:pt>
                <c:pt idx="13">
                  <c:v>15.883100000000001</c:v>
                </c:pt>
                <c:pt idx="14">
                  <c:v>15.6599</c:v>
                </c:pt>
                <c:pt idx="15">
                  <c:v>15.4459</c:v>
                </c:pt>
                <c:pt idx="16">
                  <c:v>15.240500000000001</c:v>
                </c:pt>
                <c:pt idx="17">
                  <c:v>15.043100000000001</c:v>
                </c:pt>
                <c:pt idx="18">
                  <c:v>14.8531</c:v>
                </c:pt>
                <c:pt idx="19">
                  <c:v>14.670199999999999</c:v>
                </c:pt>
                <c:pt idx="20">
                  <c:v>14.494</c:v>
                </c:pt>
                <c:pt idx="21">
                  <c:v>14.3239</c:v>
                </c:pt>
                <c:pt idx="22">
                  <c:v>14.159800000000001</c:v>
                </c:pt>
                <c:pt idx="23">
                  <c:v>14.001099999999999</c:v>
                </c:pt>
                <c:pt idx="24">
                  <c:v>13.8477</c:v>
                </c:pt>
                <c:pt idx="25">
                  <c:v>13.699299999999999</c:v>
                </c:pt>
                <c:pt idx="26">
                  <c:v>13.5556</c:v>
                </c:pt>
                <c:pt idx="27">
                  <c:v>13.4163</c:v>
                </c:pt>
                <c:pt idx="28">
                  <c:v>13.2813</c:v>
                </c:pt>
                <c:pt idx="29">
                  <c:v>13.1502</c:v>
                </c:pt>
                <c:pt idx="30">
                  <c:v>13.023</c:v>
                </c:pt>
                <c:pt idx="31">
                  <c:v>12.8995</c:v>
                </c:pt>
                <c:pt idx="32">
                  <c:v>12.779400000000001</c:v>
                </c:pt>
                <c:pt idx="33">
                  <c:v>12.662699999999999</c:v>
                </c:pt>
                <c:pt idx="34">
                  <c:v>12.549099999999999</c:v>
                </c:pt>
                <c:pt idx="35">
                  <c:v>12.438499999999999</c:v>
                </c:pt>
                <c:pt idx="36">
                  <c:v>12.3308</c:v>
                </c:pt>
                <c:pt idx="37">
                  <c:v>12.225899999999999</c:v>
                </c:pt>
                <c:pt idx="38">
                  <c:v>12.123699999999999</c:v>
                </c:pt>
                <c:pt idx="39">
                  <c:v>12.023999999999999</c:v>
                </c:pt>
                <c:pt idx="40">
                  <c:v>11.9267</c:v>
                </c:pt>
                <c:pt idx="41">
                  <c:v>11.831799999999999</c:v>
                </c:pt>
                <c:pt idx="42">
                  <c:v>11.7392</c:v>
                </c:pt>
                <c:pt idx="43">
                  <c:v>11.6487</c:v>
                </c:pt>
                <c:pt idx="44">
                  <c:v>11.5603</c:v>
                </c:pt>
                <c:pt idx="45">
                  <c:v>11.4739</c:v>
                </c:pt>
                <c:pt idx="46">
                  <c:v>11.3894</c:v>
                </c:pt>
                <c:pt idx="47">
                  <c:v>11.306800000000001</c:v>
                </c:pt>
                <c:pt idx="48">
                  <c:v>11.226000000000001</c:v>
                </c:pt>
                <c:pt idx="49">
                  <c:v>11.1469</c:v>
                </c:pt>
                <c:pt idx="50">
                  <c:v>11.0695</c:v>
                </c:pt>
                <c:pt idx="51">
                  <c:v>10.9937</c:v>
                </c:pt>
                <c:pt idx="52">
                  <c:v>10.919499999999999</c:v>
                </c:pt>
                <c:pt idx="53">
                  <c:v>10.8468</c:v>
                </c:pt>
                <c:pt idx="54">
                  <c:v>10.775499999999999</c:v>
                </c:pt>
                <c:pt idx="55">
                  <c:v>10.7056</c:v>
                </c:pt>
                <c:pt idx="56">
                  <c:v>10.6371</c:v>
                </c:pt>
                <c:pt idx="57">
                  <c:v>10.57</c:v>
                </c:pt>
                <c:pt idx="58">
                  <c:v>10.504099999999999</c:v>
                </c:pt>
                <c:pt idx="59">
                  <c:v>10.439399999999999</c:v>
                </c:pt>
                <c:pt idx="60">
                  <c:v>10.3759</c:v>
                </c:pt>
                <c:pt idx="61">
                  <c:v>10.313599999999999</c:v>
                </c:pt>
                <c:pt idx="62">
                  <c:v>10.2525</c:v>
                </c:pt>
                <c:pt idx="63">
                  <c:v>10.192399999999999</c:v>
                </c:pt>
                <c:pt idx="64">
                  <c:v>10.1334</c:v>
                </c:pt>
                <c:pt idx="65">
                  <c:v>10.0754</c:v>
                </c:pt>
                <c:pt idx="66">
                  <c:v>10.0185</c:v>
                </c:pt>
                <c:pt idx="67">
                  <c:v>9.9625000000000004</c:v>
                </c:pt>
                <c:pt idx="68">
                  <c:v>9.9075000000000006</c:v>
                </c:pt>
                <c:pt idx="69">
                  <c:v>9.8533000000000008</c:v>
                </c:pt>
                <c:pt idx="70">
                  <c:v>9.8001000000000005</c:v>
                </c:pt>
                <c:pt idx="71">
                  <c:v>9.7477999999999998</c:v>
                </c:pt>
                <c:pt idx="72">
                  <c:v>9.6963000000000008</c:v>
                </c:pt>
                <c:pt idx="73">
                  <c:v>9.6456</c:v>
                </c:pt>
                <c:pt idx="74">
                  <c:v>9.5958000000000006</c:v>
                </c:pt>
                <c:pt idx="75">
                  <c:v>9.5466999999999995</c:v>
                </c:pt>
                <c:pt idx="76">
                  <c:v>9.4984000000000002</c:v>
                </c:pt>
                <c:pt idx="77">
                  <c:v>9.4507999999999992</c:v>
                </c:pt>
                <c:pt idx="78">
                  <c:v>9.4039999999999999</c:v>
                </c:pt>
                <c:pt idx="79">
                  <c:v>9.3579000000000008</c:v>
                </c:pt>
                <c:pt idx="80">
                  <c:v>9.3125</c:v>
                </c:pt>
                <c:pt idx="81">
                  <c:v>9.2676999999999996</c:v>
                </c:pt>
                <c:pt idx="82">
                  <c:v>9.2235999999999994</c:v>
                </c:pt>
                <c:pt idx="83">
                  <c:v>9.1801999999999992</c:v>
                </c:pt>
                <c:pt idx="84">
                  <c:v>9.1373999999999995</c:v>
                </c:pt>
                <c:pt idx="85">
                  <c:v>9.0952000000000002</c:v>
                </c:pt>
                <c:pt idx="86">
                  <c:v>9.0535999999999994</c:v>
                </c:pt>
                <c:pt idx="87">
                  <c:v>9.0124999999999993</c:v>
                </c:pt>
                <c:pt idx="88">
                  <c:v>8.9720999999999993</c:v>
                </c:pt>
                <c:pt idx="89">
                  <c:v>8.9321999999999999</c:v>
                </c:pt>
                <c:pt idx="90">
                  <c:v>8.8928999999999991</c:v>
                </c:pt>
                <c:pt idx="91">
                  <c:v>8.8541000000000007</c:v>
                </c:pt>
                <c:pt idx="92">
                  <c:v>8.8157999999999994</c:v>
                </c:pt>
                <c:pt idx="93">
                  <c:v>8.7780000000000005</c:v>
                </c:pt>
                <c:pt idx="94">
                  <c:v>8.7407000000000004</c:v>
                </c:pt>
                <c:pt idx="95">
                  <c:v>8.7039000000000009</c:v>
                </c:pt>
                <c:pt idx="96">
                  <c:v>8.6676000000000002</c:v>
                </c:pt>
                <c:pt idx="97">
                  <c:v>8.6318000000000001</c:v>
                </c:pt>
                <c:pt idx="98">
                  <c:v>8.5963999999999992</c:v>
                </c:pt>
                <c:pt idx="99">
                  <c:v>8.5615000000000006</c:v>
                </c:pt>
                <c:pt idx="100">
                  <c:v>8.5269999999999992</c:v>
                </c:pt>
                <c:pt idx="101">
                  <c:v>8.4930000000000003</c:v>
                </c:pt>
                <c:pt idx="102">
                  <c:v>8.4594000000000005</c:v>
                </c:pt>
                <c:pt idx="103">
                  <c:v>8.4261999999999997</c:v>
                </c:pt>
                <c:pt idx="104">
                  <c:v>8.3933999999999997</c:v>
                </c:pt>
                <c:pt idx="105">
                  <c:v>8.3610000000000007</c:v>
                </c:pt>
                <c:pt idx="106">
                  <c:v>8.3290000000000006</c:v>
                </c:pt>
                <c:pt idx="107">
                  <c:v>8.2972999999999999</c:v>
                </c:pt>
                <c:pt idx="108">
                  <c:v>8.2660999999999998</c:v>
                </c:pt>
                <c:pt idx="109">
                  <c:v>8.2352000000000007</c:v>
                </c:pt>
                <c:pt idx="110">
                  <c:v>8.2047000000000008</c:v>
                </c:pt>
                <c:pt idx="111">
                  <c:v>8.1745000000000001</c:v>
                </c:pt>
                <c:pt idx="112">
                  <c:v>8.1447000000000003</c:v>
                </c:pt>
                <c:pt idx="113">
                  <c:v>8.1151999999999997</c:v>
                </c:pt>
                <c:pt idx="114">
                  <c:v>8.0861000000000001</c:v>
                </c:pt>
                <c:pt idx="115">
                  <c:v>8.0572999999999997</c:v>
                </c:pt>
                <c:pt idx="116">
                  <c:v>8.0288000000000004</c:v>
                </c:pt>
                <c:pt idx="117">
                  <c:v>8.0006000000000004</c:v>
                </c:pt>
                <c:pt idx="118">
                  <c:v>7.9728000000000003</c:v>
                </c:pt>
                <c:pt idx="119">
                  <c:v>7.9451999999999998</c:v>
                </c:pt>
                <c:pt idx="120">
                  <c:v>7.9180000000000001</c:v>
                </c:pt>
                <c:pt idx="121">
                  <c:v>7.891</c:v>
                </c:pt>
                <c:pt idx="122">
                  <c:v>7.8643999999999998</c:v>
                </c:pt>
                <c:pt idx="123">
                  <c:v>7.8380000000000001</c:v>
                </c:pt>
              </c:numCache>
            </c:numRef>
          </c:xVal>
          <c:yVal>
            <c:numRef>
              <c:f>Totals!$J$2:$J$140</c:f>
              <c:numCache>
                <c:formatCode>General</c:formatCode>
                <c:ptCount val="139"/>
                <c:pt idx="0">
                  <c:v>0.39596269656244676</c:v>
                </c:pt>
                <c:pt idx="1">
                  <c:v>0.37981312582267623</c:v>
                </c:pt>
                <c:pt idx="2">
                  <c:v>0.36497616887007478</c:v>
                </c:pt>
                <c:pt idx="3">
                  <c:v>0.35129280846655353</c:v>
                </c:pt>
                <c:pt idx="4">
                  <c:v>0.33863490603106183</c:v>
                </c:pt>
                <c:pt idx="5">
                  <c:v>0.32688908089412561</c:v>
                </c:pt>
                <c:pt idx="6">
                  <c:v>0.31596202792819383</c:v>
                </c:pt>
                <c:pt idx="7">
                  <c:v>0.30576587801614541</c:v>
                </c:pt>
                <c:pt idx="8">
                  <c:v>0.29623374716800904</c:v>
                </c:pt>
                <c:pt idx="9">
                  <c:v>0.28729605382699663</c:v>
                </c:pt>
                <c:pt idx="10">
                  <c:v>0.27890247931434853</c:v>
                </c:pt>
                <c:pt idx="11">
                  <c:v>0.27100525303656248</c:v>
                </c:pt>
                <c:pt idx="12">
                  <c:v>0.26355896211609137</c:v>
                </c:pt>
                <c:pt idx="13">
                  <c:v>0.25652337411862908</c:v>
                </c:pt>
                <c:pt idx="14">
                  <c:v>0.24986901968104691</c:v>
                </c:pt>
                <c:pt idx="15">
                  <c:v>0.24356482143319808</c:v>
                </c:pt>
                <c:pt idx="16">
                  <c:v>0.23758396577146743</c:v>
                </c:pt>
                <c:pt idx="17">
                  <c:v>0.23190078608136933</c:v>
                </c:pt>
                <c:pt idx="18">
                  <c:v>0.22649068804213845</c:v>
                </c:pt>
                <c:pt idx="19">
                  <c:v>0.22133848589530547</c:v>
                </c:pt>
                <c:pt idx="20">
                  <c:v>0.21642681183298229</c:v>
                </c:pt>
                <c:pt idx="21">
                  <c:v>0.21173347924394093</c:v>
                </c:pt>
                <c:pt idx="22">
                  <c:v>0.20725074089845552</c:v>
                </c:pt>
                <c:pt idx="23">
                  <c:v>0.20295766070951884</c:v>
                </c:pt>
                <c:pt idx="24">
                  <c:v>0.19884740504316073</c:v>
                </c:pt>
                <c:pt idx="25">
                  <c:v>0.19490808525292624</c:v>
                </c:pt>
                <c:pt idx="26">
                  <c:v>0.19112822461554654</c:v>
                </c:pt>
                <c:pt idx="27">
                  <c:v>0.18749673611851353</c:v>
                </c:pt>
                <c:pt idx="28">
                  <c:v>0.1840080475338339</c:v>
                </c:pt>
                <c:pt idx="29">
                  <c:v>0.18064910780081578</c:v>
                </c:pt>
                <c:pt idx="30">
                  <c:v>0.1774174085516001</c:v>
                </c:pt>
                <c:pt idx="31">
                  <c:v>0.17430549169197546</c:v>
                </c:pt>
                <c:pt idx="32">
                  <c:v>0.17130363913846716</c:v>
                </c:pt>
                <c:pt idx="33">
                  <c:v>0.16840983900774706</c:v>
                </c:pt>
                <c:pt idx="34">
                  <c:v>0.16561477943153441</c:v>
                </c:pt>
                <c:pt idx="35">
                  <c:v>0.16291428833426647</c:v>
                </c:pt>
                <c:pt idx="36">
                  <c:v>0.16030430988076644</c:v>
                </c:pt>
                <c:pt idx="37">
                  <c:v>0.15778089998086128</c:v>
                </c:pt>
                <c:pt idx="38">
                  <c:v>0.15534022192883418</c:v>
                </c:pt>
                <c:pt idx="39">
                  <c:v>0.15297617940813432</c:v>
                </c:pt>
                <c:pt idx="40">
                  <c:v>0.15068518709184159</c:v>
                </c:pt>
                <c:pt idx="41">
                  <c:v>0.14846608286164473</c:v>
                </c:pt>
                <c:pt idx="42">
                  <c:v>0.14631541649686294</c:v>
                </c:pt>
                <c:pt idx="43">
                  <c:v>0.14422752615333936</c:v>
                </c:pt>
                <c:pt idx="44">
                  <c:v>0.14220146301184663</c:v>
                </c:pt>
                <c:pt idx="45">
                  <c:v>0.14023402886736422</c:v>
                </c:pt>
                <c:pt idx="46">
                  <c:v>0.13832210327253144</c:v>
                </c:pt>
                <c:pt idx="47">
                  <c:v>0.13646488189773492</c:v>
                </c:pt>
                <c:pt idx="48">
                  <c:v>0.13465934949722536</c:v>
                </c:pt>
                <c:pt idx="49">
                  <c:v>0.13290256143437243</c:v>
                </c:pt>
                <c:pt idx="50">
                  <c:v>0.13119384195462599</c:v>
                </c:pt>
                <c:pt idx="51">
                  <c:v>0.12953034064875754</c:v>
                </c:pt>
                <c:pt idx="52">
                  <c:v>0.12791144672796856</c:v>
                </c:pt>
                <c:pt idx="53">
                  <c:v>0.12633439832915561</c:v>
                </c:pt>
                <c:pt idx="54">
                  <c:v>0.12479649428575759</c:v>
                </c:pt>
                <c:pt idx="55">
                  <c:v>0.1232972306858406</c:v>
                </c:pt>
                <c:pt idx="56">
                  <c:v>0.1218361127876602</c:v>
                </c:pt>
                <c:pt idx="57">
                  <c:v>0.12041265505566885</c:v>
                </c:pt>
                <c:pt idx="58">
                  <c:v>0.11902217249728975</c:v>
                </c:pt>
                <c:pt idx="59">
                  <c:v>0.11766426457974845</c:v>
                </c:pt>
                <c:pt idx="60">
                  <c:v>0.1163385375175698</c:v>
                </c:pt>
                <c:pt idx="61">
                  <c:v>0.11504460429760828</c:v>
                </c:pt>
                <c:pt idx="62">
                  <c:v>0.11378208470400511</c:v>
                </c:pt>
                <c:pt idx="63">
                  <c:v>0.11254650392055485</c:v>
                </c:pt>
                <c:pt idx="64">
                  <c:v>0.11133959687773233</c:v>
                </c:pt>
                <c:pt idx="65">
                  <c:v>0.11015900213921448</c:v>
                </c:pt>
                <c:pt idx="66">
                  <c:v>0.10900644468329414</c:v>
                </c:pt>
                <c:pt idx="67">
                  <c:v>0.10787758255422612</c:v>
                </c:pt>
                <c:pt idx="68">
                  <c:v>0.10677416005044921</c:v>
                </c:pt>
                <c:pt idx="69">
                  <c:v>0.10569191153905846</c:v>
                </c:pt>
                <c:pt idx="70">
                  <c:v>0.10463458134681476</c:v>
                </c:pt>
                <c:pt idx="71">
                  <c:v>0.10359992280422002</c:v>
                </c:pt>
                <c:pt idx="72">
                  <c:v>0.10258572970823482</c:v>
                </c:pt>
                <c:pt idx="73">
                  <c:v>0.10159179094574362</c:v>
                </c:pt>
                <c:pt idx="74">
                  <c:v>0.10061984579644037</c:v>
                </c:pt>
                <c:pt idx="75">
                  <c:v>9.9665785965796616E-2</c:v>
                </c:pt>
                <c:pt idx="76">
                  <c:v>9.8731365508535868E-2</c:v>
                </c:pt>
                <c:pt idx="77">
                  <c:v>9.7814463381976177E-2</c:v>
                </c:pt>
                <c:pt idx="78">
                  <c:v>9.6916822172880737E-2</c:v>
                </c:pt>
                <c:pt idx="79">
                  <c:v>9.6036342798211938E-2</c:v>
                </c:pt>
                <c:pt idx="80">
                  <c:v>9.5172858917452779E-2</c:v>
                </c:pt>
                <c:pt idx="81">
                  <c:v>9.4324316374322412E-2</c:v>
                </c:pt>
                <c:pt idx="82">
                  <c:v>9.3492459096003719E-2</c:v>
                </c:pt>
                <c:pt idx="83">
                  <c:v>9.2677127449482144E-2</c:v>
                </c:pt>
                <c:pt idx="84">
                  <c:v>9.1876296807142876E-2</c:v>
                </c:pt>
                <c:pt idx="85">
                  <c:v>9.108983440594752E-2</c:v>
                </c:pt>
                <c:pt idx="86">
                  <c:v>9.031760920777368E-2</c:v>
                </c:pt>
                <c:pt idx="87">
                  <c:v>8.955764644365348E-2</c:v>
                </c:pt>
                <c:pt idx="88">
                  <c:v>8.881351655388961E-2</c:v>
                </c:pt>
                <c:pt idx="89">
                  <c:v>8.8081409691619872E-2</c:v>
                </c:pt>
                <c:pt idx="90">
                  <c:v>8.7363046923827542E-2</c:v>
                </c:pt>
                <c:pt idx="91">
                  <c:v>8.6656487980946661E-2</c:v>
                </c:pt>
                <c:pt idx="92">
                  <c:v>8.5961632141485042E-2</c:v>
                </c:pt>
                <c:pt idx="93">
                  <c:v>8.527837988516089E-2</c:v>
                </c:pt>
                <c:pt idx="94">
                  <c:v>8.4606632896029599E-2</c:v>
                </c:pt>
                <c:pt idx="95">
                  <c:v>8.3946294065603971E-2</c:v>
                </c:pt>
                <c:pt idx="96">
                  <c:v>8.3297267495967969E-2</c:v>
                </c:pt>
                <c:pt idx="97">
                  <c:v>8.2659458502881519E-2</c:v>
                </c:pt>
                <c:pt idx="98">
                  <c:v>8.2031001434615142E-2</c:v>
                </c:pt>
                <c:pt idx="99">
                  <c:v>8.1413588547565571E-2</c:v>
                </c:pt>
                <c:pt idx="100">
                  <c:v>8.0805368648439249E-2</c:v>
                </c:pt>
                <c:pt idx="101">
                  <c:v>8.0208023612842613E-2</c:v>
                </c:pt>
                <c:pt idx="102">
                  <c:v>7.9619716411808497E-2</c:v>
                </c:pt>
                <c:pt idx="103">
                  <c:v>7.9040376787473166E-2</c:v>
                </c:pt>
                <c:pt idx="104">
                  <c:v>7.8469935257046014E-2</c:v>
                </c:pt>
                <c:pt idx="105">
                  <c:v>7.7908323114645614E-2</c:v>
                </c:pt>
                <c:pt idx="106">
                  <c:v>7.7355472433132066E-2</c:v>
                </c:pt>
                <c:pt idx="107">
                  <c:v>7.6809596866545052E-2</c:v>
                </c:pt>
                <c:pt idx="108">
                  <c:v>7.6274073992060265E-2</c:v>
                </c:pt>
                <c:pt idx="109">
                  <c:v>7.5745405255031401E-2</c:v>
                </c:pt>
                <c:pt idx="110">
                  <c:v>7.5225244856251858E-2</c:v>
                </c:pt>
                <c:pt idx="111">
                  <c:v>7.4711831217484273E-2</c:v>
                </c:pt>
                <c:pt idx="112">
                  <c:v>7.420680887628249E-2</c:v>
                </c:pt>
                <c:pt idx="113">
                  <c:v>7.3708428188720476E-2</c:v>
                </c:pt>
                <c:pt idx="114">
                  <c:v>7.321832427224069E-2</c:v>
                </c:pt>
                <c:pt idx="115">
                  <c:v>7.2734759184404724E-2</c:v>
                </c:pt>
                <c:pt idx="116">
                  <c:v>7.2257687463828782E-2</c:v>
                </c:pt>
                <c:pt idx="117">
                  <c:v>7.178706408696324E-2</c:v>
                </c:pt>
                <c:pt idx="118">
                  <c:v>7.1324505856295892E-2</c:v>
                </c:pt>
                <c:pt idx="119">
                  <c:v>7.0866640921212129E-2</c:v>
                </c:pt>
                <c:pt idx="120">
                  <c:v>7.0416743541067639E-2</c:v>
                </c:pt>
                <c:pt idx="121">
                  <c:v>6.9971462435684195E-2</c:v>
                </c:pt>
                <c:pt idx="122">
                  <c:v>6.953405326549357E-2</c:v>
                </c:pt>
                <c:pt idx="123">
                  <c:v>6.9101184914575495E-2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B36-F448-AE10-D270D6885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64816"/>
        <c:axId val="90547744"/>
      </c:scatterChart>
      <c:valAx>
        <c:axId val="90964816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Airspeed (m/s)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44"/>
        <c:crosses val="autoZero"/>
        <c:crossBetween val="midCat"/>
      </c:valAx>
      <c:valAx>
        <c:axId val="9054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6481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261620</xdr:colOff>
      <xdr:row>25</xdr:row>
      <xdr:rowOff>12700</xdr:rowOff>
    </xdr:from>
    <xdr:to>
      <xdr:col>27</xdr:col>
      <xdr:colOff>457200</xdr:colOff>
      <xdr:row>45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07ADD4-8C90-99FA-2097-38D0066393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269240</xdr:colOff>
      <xdr:row>45</xdr:row>
      <xdr:rowOff>124460</xdr:rowOff>
    </xdr:from>
    <xdr:to>
      <xdr:col>27</xdr:col>
      <xdr:colOff>469900</xdr:colOff>
      <xdr:row>71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70AC7D-69ED-614D-88A7-83760EFA3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943845</xdr:colOff>
      <xdr:row>0</xdr:row>
      <xdr:rowOff>89507</xdr:rowOff>
    </xdr:from>
    <xdr:to>
      <xdr:col>35</xdr:col>
      <xdr:colOff>577405</xdr:colOff>
      <xdr:row>21</xdr:row>
      <xdr:rowOff>172057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DC2B3D-8E4A-F2E9-64BF-1B569B824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647700</xdr:colOff>
      <xdr:row>1</xdr:row>
      <xdr:rowOff>101600</xdr:rowOff>
    </xdr:from>
    <xdr:to>
      <xdr:col>22</xdr:col>
      <xdr:colOff>273214</xdr:colOff>
      <xdr:row>17</xdr:row>
      <xdr:rowOff>126023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F8D405-48EF-374C-96EC-527E25039A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330200</xdr:colOff>
      <xdr:row>1</xdr:row>
      <xdr:rowOff>101600</xdr:rowOff>
    </xdr:from>
    <xdr:to>
      <xdr:col>28</xdr:col>
      <xdr:colOff>870114</xdr:colOff>
      <xdr:row>17</xdr:row>
      <xdr:rowOff>126023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4ACB8D-AF97-2443-BD7F-33DE262342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622300</xdr:colOff>
      <xdr:row>4</xdr:row>
      <xdr:rowOff>114300</xdr:rowOff>
    </xdr:from>
    <xdr:to>
      <xdr:col>18</xdr:col>
      <xdr:colOff>152400</xdr:colOff>
      <xdr:row>18</xdr:row>
      <xdr:rowOff>63500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BCB0E7F-F362-0146-8BAF-CB26F00B1299}"/>
                </a:ext>
              </a:extLst>
            </xdr:cNvPr>
            <xdr:cNvSpPr txBox="1"/>
          </xdr:nvSpPr>
          <xdr:spPr>
            <a:xfrm>
              <a:off x="11747500" y="927100"/>
              <a:ext cx="4483100" cy="2794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Based on expansion to a flat plate.  </a:t>
              </a:r>
            </a:p>
            <a:p>
              <a:endParaRPr lang="en-US" sz="1100"/>
            </a:p>
            <a:p>
              <a:r>
                <a:rPr lang="en-US" sz="1100"/>
                <a:t>Using</a:t>
              </a:r>
              <a:r>
                <a:rPr lang="en-US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𝑐</m:t>
                      </m:r>
                    </m:e>
                    <m:sub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𝑓</m:t>
                      </m:r>
                    </m:sub>
                  </m:sSub>
                  <m:r>
                    <a:rPr lang="en-CA" sz="11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0.664</m:t>
                      </m:r>
                    </m:num>
                    <m:den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√</m:t>
                      </m:r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𝑅𝑒</m:t>
                      </m:r>
                    </m:den>
                  </m:f>
                </m:oMath>
              </a14:m>
              <a:r>
                <a:rPr lang="en-US" sz="1100"/>
                <a:t> for the laminar</a:t>
              </a:r>
              <a:r>
                <a:rPr lang="en-US" sz="1100" baseline="0"/>
                <a:t> flow</a:t>
              </a:r>
            </a:p>
            <a:p>
              <a:endParaRPr lang="en-US" sz="1100" baseline="0"/>
            </a:p>
            <a:p>
              <a:r>
                <a:rPr lang="en-US" sz="1100" baseline="0"/>
                <a:t>Using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𝑐</m:t>
                      </m:r>
                    </m:e>
                    <m:sub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𝑓</m:t>
                      </m:r>
                    </m:sub>
                  </m:sSub>
                  <m:r>
                    <a:rPr lang="en-CA" sz="11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0.027</m:t>
                      </m:r>
                    </m:num>
                    <m:den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𝑅</m:t>
                      </m:r>
                      <m:sSup>
                        <m:sSupPr>
                          <m:ctrlPr>
                            <a:rPr lang="en-CA" sz="1100" b="0" i="1" baseline="0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CA" sz="1100" b="0" i="1" baseline="0">
                              <a:latin typeface="Cambria Math" panose="02040503050406030204" pitchFamily="18" charset="0"/>
                            </a:rPr>
                            <m:t>𝑒</m:t>
                          </m:r>
                        </m:e>
                        <m:sup>
                          <m:f>
                            <m:fPr>
                              <m:ctrlP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num>
                            <m:den>
                              <m: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den>
                          </m:f>
                        </m:sup>
                      </m:sSup>
                    </m:den>
                  </m:f>
                </m:oMath>
              </a14:m>
              <a:r>
                <a:rPr lang="en-US" sz="1100"/>
                <a:t> for the turbulent flow</a:t>
              </a:r>
            </a:p>
            <a:p>
              <a:endParaRPr lang="en-US" sz="1100"/>
            </a:p>
            <a:p>
              <a:r>
                <a:rPr lang="en-US" sz="1100"/>
                <a:t>The</a:t>
              </a:r>
              <a:r>
                <a:rPr lang="en-US" sz="1100" baseline="0"/>
                <a:t> areas differ by a huge amount.  For now the estimation of area based on the fusion 360 3D model is assumed to be the most accurate</a:t>
              </a:r>
            </a:p>
            <a:p>
              <a:endParaRPr lang="en-US" sz="1100" baseline="0"/>
            </a:p>
            <a:p>
              <a:r>
                <a:rPr lang="en-US" sz="1100" baseline="0"/>
                <a:t>Critical Reynolds number is 5*10^5 in this case</a:t>
              </a:r>
            </a:p>
            <a:p>
              <a:endParaRPr lang="en-US" sz="1100" baseline="0"/>
            </a:p>
            <a:p>
              <a:r>
                <a:rPr lang="en-US" sz="1100" baseline="0"/>
                <a:t>Drag Coefficient is relative to wing planform area</a:t>
              </a: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BCB0E7F-F362-0146-8BAF-CB26F00B1299}"/>
                </a:ext>
              </a:extLst>
            </xdr:cNvPr>
            <xdr:cNvSpPr txBox="1"/>
          </xdr:nvSpPr>
          <xdr:spPr>
            <a:xfrm>
              <a:off x="11747500" y="927100"/>
              <a:ext cx="4483100" cy="2794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Based on expansion to a flat plate.  </a:t>
              </a:r>
            </a:p>
            <a:p>
              <a:endParaRPr lang="en-US" sz="1100"/>
            </a:p>
            <a:p>
              <a:r>
                <a:rPr lang="en-US" sz="1100"/>
                <a:t>Using</a:t>
              </a:r>
              <a:r>
                <a:rPr lang="en-US" sz="1100" baseline="0"/>
                <a:t> </a:t>
              </a:r>
              <a:r>
                <a:rPr lang="en-CA" sz="1100" b="0" i="0" baseline="0">
                  <a:latin typeface="Cambria Math" panose="02040503050406030204" pitchFamily="18" charset="0"/>
                </a:rPr>
                <a:t>𝑐_𝑓=0.664/(√𝑅𝑒)</a:t>
              </a:r>
              <a:r>
                <a:rPr lang="en-US" sz="1100"/>
                <a:t> for the laminar</a:t>
              </a:r>
              <a:r>
                <a:rPr lang="en-US" sz="1100" baseline="0"/>
                <a:t> flow</a:t>
              </a:r>
            </a:p>
            <a:p>
              <a:endParaRPr lang="en-US" sz="1100" baseline="0"/>
            </a:p>
            <a:p>
              <a:r>
                <a:rPr lang="en-US" sz="1100" baseline="0"/>
                <a:t>Using </a:t>
              </a:r>
              <a:r>
                <a:rPr lang="en-CA" sz="1100" b="0" i="0" baseline="0">
                  <a:latin typeface="Cambria Math" panose="02040503050406030204" pitchFamily="18" charset="0"/>
                </a:rPr>
                <a:t>𝑐_𝑓=0.027/(𝑅𝑒^(1/7) )</a:t>
              </a:r>
              <a:r>
                <a:rPr lang="en-US" sz="1100"/>
                <a:t> for the turbulent flow</a:t>
              </a:r>
            </a:p>
            <a:p>
              <a:endParaRPr lang="en-US" sz="1100"/>
            </a:p>
            <a:p>
              <a:r>
                <a:rPr lang="en-US" sz="1100"/>
                <a:t>The</a:t>
              </a:r>
              <a:r>
                <a:rPr lang="en-US" sz="1100" baseline="0"/>
                <a:t> areas differ by a huge amount.  For now the estimation of area based on the fusion 360 3D model is assumed to be the most accurate</a:t>
              </a:r>
            </a:p>
            <a:p>
              <a:endParaRPr lang="en-US" sz="1100" baseline="0"/>
            </a:p>
            <a:p>
              <a:r>
                <a:rPr lang="en-US" sz="1100" baseline="0"/>
                <a:t>Critical Reynolds number is 5*10^5 in this case</a:t>
              </a:r>
            </a:p>
            <a:p>
              <a:endParaRPr lang="en-US" sz="1100" baseline="0"/>
            </a:p>
            <a:p>
              <a:r>
                <a:rPr lang="en-US" sz="1100" baseline="0"/>
                <a:t>Drag Coefficient is relative to wing planform area</a:t>
              </a:r>
            </a:p>
            <a:p>
              <a:endParaRPr lang="en-US" sz="1100"/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7-VLM2-Elev(g1_0)" connectionId="8" xr16:uid="{B490DBE0-0D1F-ED49-BFB8-AEC756A31D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ATeV_FARCG-Turbulent_T7-VLM2-Elev(g1_0)-12_6kg-x0_1m" connectionId="1" xr16:uid="{D190F219-B253-5340-9AE7-00988CC9674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ATeV-Turbulent_T7-VLM2-Elev(g1_0)-12_6kg-x0_1m" connectionId="2" xr16:uid="{6E3096C6-FC5E-E648-8B9A-8C2626AAAB5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2" connectionId="10" xr16:uid="{E92D5F59-09B1-4247-9652-A1CBED25FCC9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" connectionId="9" xr16:uid="{CA0AB38D-D41C-8440-826F-9B8BCECB3586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-VLM2-CREATeV-VStabTurb-WingN9-12_6kg-x0_128m" connectionId="5" xr16:uid="{1394A715-756A-2C47-A6A4-C820361F11CC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_VLM2_CREATeV_WingN9_12_6kg_x0_128m_1" connectionId="6" xr16:uid="{C8F7D06A-190C-0742-9424-5C8891211D7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-VLM2-CREATeV-WingTurb-12_6kg-x0_128m" connectionId="7" xr16:uid="{C5CB38B4-6246-034C-937B-53376DCA4918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1-VLM2-10mps_CREATeVHStab_Turbulent" connectionId="4" xr16:uid="{D8DD939E-7536-A143-BE6D-D108D09E33AB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rformance" connectionId="3" xr16:uid="{C144A143-8915-9848-98F1-6E26AD44925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6DC3-4FD7-F345-9156-3D494CBF07B1}">
  <dimension ref="A1:J122"/>
  <sheetViews>
    <sheetView tabSelected="1" workbookViewId="0">
      <selection activeCell="I10" sqref="I10"/>
    </sheetView>
  </sheetViews>
  <sheetFormatPr baseColWidth="10" defaultRowHeight="16" x14ac:dyDescent="0.2"/>
  <cols>
    <col min="1" max="1" width="8.33203125" bestFit="1" customWidth="1"/>
    <col min="2" max="3" width="12.1640625" bestFit="1" customWidth="1"/>
    <col min="4" max="4" width="9.6640625" bestFit="1" customWidth="1"/>
    <col min="5" max="5" width="9.83203125" bestFit="1" customWidth="1"/>
    <col min="6" max="6" width="16.83203125" bestFit="1" customWidth="1"/>
    <col min="7" max="7" width="15.6640625" bestFit="1" customWidth="1"/>
    <col min="10" max="10" width="12.83203125" bestFit="1" customWidth="1"/>
  </cols>
  <sheetData>
    <row r="1" spans="1:10" x14ac:dyDescent="0.2">
      <c r="A1" t="str">
        <f>Totals!A1</f>
        <v>Airspeed</v>
      </c>
      <c r="B1" t="str">
        <f>Totals!B1</f>
        <v>CL Total</v>
      </c>
      <c r="C1" t="str">
        <f>Totals!C1</f>
        <v>CD Total</v>
      </c>
      <c r="D1" t="str">
        <f>Totals!D1</f>
        <v>Total Drag</v>
      </c>
      <c r="E1" t="str">
        <f>Totals!E1</f>
        <v>Wing Drag</v>
      </c>
      <c r="F1" t="str">
        <f>Totals!F1</f>
        <v>Wing Induced Drag</v>
      </c>
      <c r="G1" t="str">
        <f>Totals!G1</f>
        <v>Wing Profile Drag</v>
      </c>
      <c r="H1" t="str">
        <f>Totals!H1</f>
        <v>H Stab Drag</v>
      </c>
      <c r="I1" t="str">
        <f>Totals!I1</f>
        <v>V Stab Drag</v>
      </c>
      <c r="J1" t="str">
        <f>Totals!J1</f>
        <v>Fuselage Drag</v>
      </c>
    </row>
    <row r="2" spans="1:10" x14ac:dyDescent="0.2">
      <c r="A2">
        <f>Totals!A5</f>
        <v>18.812999999999999</v>
      </c>
      <c r="B2">
        <f>Totals!B5</f>
        <v>0.22978822848427308</v>
      </c>
      <c r="C2">
        <f>Totals!C5</f>
        <v>1.9705368661206809E-2</v>
      </c>
      <c r="D2">
        <f>Totals!D5</f>
        <v>10.596525992054401</v>
      </c>
      <c r="E2">
        <f>Totals!E5</f>
        <v>8.6757997870898862</v>
      </c>
      <c r="F2">
        <f>Totals!F5</f>
        <v>0.53462552152876375</v>
      </c>
      <c r="G2">
        <f>Totals!G5</f>
        <v>8.1411742655611246</v>
      </c>
      <c r="H2">
        <f>Totals!H5</f>
        <v>1.0483554170478735</v>
      </c>
      <c r="I2">
        <f>Totals!I5</f>
        <v>0.52107797945008594</v>
      </c>
      <c r="J2">
        <f>Totals!J5</f>
        <v>0.35129280846655353</v>
      </c>
    </row>
    <row r="3" spans="1:10" x14ac:dyDescent="0.2">
      <c r="A3">
        <f>Totals!A6</f>
        <v>18.444900000000001</v>
      </c>
      <c r="B3">
        <f>Totals!B6</f>
        <v>0.2390513925709018</v>
      </c>
      <c r="C3">
        <f>Totals!C6</f>
        <v>1.9849586342056368E-2</v>
      </c>
      <c r="D3">
        <f>Totals!D6</f>
        <v>10.260461688400349</v>
      </c>
      <c r="E3">
        <f>Totals!E6</f>
        <v>8.4172757945671517</v>
      </c>
      <c r="F3">
        <f>Totals!F6</f>
        <v>0.56006643176974191</v>
      </c>
      <c r="G3">
        <f>Totals!G6</f>
        <v>7.8572093627974091</v>
      </c>
      <c r="H3">
        <f>Totals!H6</f>
        <v>1.0015969689739892</v>
      </c>
      <c r="I3">
        <f>Totals!I6</f>
        <v>0.50295401882814572</v>
      </c>
      <c r="J3">
        <f>Totals!J6</f>
        <v>0.33863490603106183</v>
      </c>
    </row>
    <row r="4" spans="1:10" x14ac:dyDescent="0.2">
      <c r="A4">
        <f>Totals!A7</f>
        <v>18.0976</v>
      </c>
      <c r="B4">
        <f>Totals!B7</f>
        <v>0.24831440713401917</v>
      </c>
      <c r="C4">
        <f>Totals!C7</f>
        <v>1.9995450629894197E-2</v>
      </c>
      <c r="D4">
        <f>Totals!D7</f>
        <v>9.9502959616489832</v>
      </c>
      <c r="E4">
        <f>Totals!E7</f>
        <v>8.1787570817291328</v>
      </c>
      <c r="F4">
        <f>Totals!F7</f>
        <v>0.58562038490626567</v>
      </c>
      <c r="G4">
        <f>Totals!G7</f>
        <v>7.59313669682287</v>
      </c>
      <c r="H4">
        <f>Totals!H7</f>
        <v>0.95846725008146338</v>
      </c>
      <c r="I4">
        <f>Totals!I7</f>
        <v>0.48618254894425861</v>
      </c>
      <c r="J4">
        <f>Totals!J7</f>
        <v>0.32688908089412561</v>
      </c>
    </row>
    <row r="5" spans="1:10" x14ac:dyDescent="0.2">
      <c r="A5">
        <f>Totals!A8</f>
        <v>17.769300000000001</v>
      </c>
      <c r="B5">
        <f>Totals!B8</f>
        <v>0.25757472732343378</v>
      </c>
      <c r="C5">
        <f>Totals!C8</f>
        <v>2.0142418750901683E-2</v>
      </c>
      <c r="D5">
        <f>Totals!D8</f>
        <v>9.6630692558971703</v>
      </c>
      <c r="E5">
        <f>Totals!E8</f>
        <v>7.9585077135937992</v>
      </c>
      <c r="F5">
        <f>Totals!F8</f>
        <v>0.61139746272728857</v>
      </c>
      <c r="G5">
        <f>Totals!G8</f>
        <v>7.3471102508665105</v>
      </c>
      <c r="H5">
        <f>Totals!H8</f>
        <v>0.91845697648581404</v>
      </c>
      <c r="I5">
        <f>Totals!I8</f>
        <v>0.47014253788936289</v>
      </c>
      <c r="J5">
        <f>Totals!J8</f>
        <v>0.31596202792819383</v>
      </c>
    </row>
    <row r="6" spans="1:10" x14ac:dyDescent="0.2">
      <c r="A6">
        <f>Totals!A9</f>
        <v>17.458200000000001</v>
      </c>
      <c r="B6">
        <f>Totals!B9</f>
        <v>0.26683633018687025</v>
      </c>
      <c r="C6">
        <f>Totals!C9</f>
        <v>2.0297334254481717E-2</v>
      </c>
      <c r="D6">
        <f>Totals!D9</f>
        <v>9.399413703779306</v>
      </c>
      <c r="E6">
        <f>Totals!E9</f>
        <v>7.7565888738950299</v>
      </c>
      <c r="F6">
        <f>Totals!F9</f>
        <v>0.63694550348908963</v>
      </c>
      <c r="G6">
        <f>Totals!G9</f>
        <v>7.1196433704059405</v>
      </c>
      <c r="H6">
        <f>Totals!H9</f>
        <v>0.88138221281671447</v>
      </c>
      <c r="I6">
        <f>Totals!I9</f>
        <v>0.45567673905141559</v>
      </c>
      <c r="J6">
        <f>Totals!J9</f>
        <v>0.30576587801614541</v>
      </c>
    </row>
    <row r="7" spans="1:10" x14ac:dyDescent="0.2">
      <c r="A7">
        <f>Totals!A10</f>
        <v>17.163</v>
      </c>
      <c r="B7">
        <f>Totals!B10</f>
        <v>0.27609432694013997</v>
      </c>
      <c r="C7">
        <f>Totals!C10</f>
        <v>2.0453063404336669E-2</v>
      </c>
      <c r="D7">
        <f>Totals!D10</f>
        <v>9.1539303156624037</v>
      </c>
      <c r="E7">
        <f>Totals!E10</f>
        <v>7.5691440215462205</v>
      </c>
      <c r="F7">
        <f>Totals!F10</f>
        <v>0.66263991536389655</v>
      </c>
      <c r="G7">
        <f>Totals!G10</f>
        <v>6.9065041061823251</v>
      </c>
      <c r="H7">
        <f>Totals!H10</f>
        <v>0.84681288952144684</v>
      </c>
      <c r="I7">
        <f>Totals!I10</f>
        <v>0.44173965742672711</v>
      </c>
      <c r="J7">
        <f>Totals!J10</f>
        <v>0.29623374716800904</v>
      </c>
    </row>
    <row r="8" spans="1:10" x14ac:dyDescent="0.2">
      <c r="A8">
        <f>Totals!A11</f>
        <v>16.882200000000001</v>
      </c>
      <c r="B8">
        <f>Totals!B11</f>
        <v>0.2853552098746524</v>
      </c>
      <c r="C8">
        <f>Totals!C11</f>
        <v>2.0610115985801661E-2</v>
      </c>
      <c r="D8">
        <f>Totals!D11</f>
        <v>8.9248587235377492</v>
      </c>
      <c r="E8">
        <f>Totals!E11</f>
        <v>7.3938309753300508</v>
      </c>
      <c r="F8">
        <f>Totals!F11</f>
        <v>0.68851279577091962</v>
      </c>
      <c r="G8">
        <f>Totals!G11</f>
        <v>6.7053181795591303</v>
      </c>
      <c r="H8">
        <f>Totals!H11</f>
        <v>0.81459606985927979</v>
      </c>
      <c r="I8">
        <f>Totals!I11</f>
        <v>0.42913562452142151</v>
      </c>
      <c r="J8">
        <f>Totals!J11</f>
        <v>0.28729605382699663</v>
      </c>
    </row>
    <row r="9" spans="1:10" x14ac:dyDescent="0.2">
      <c r="A9">
        <f>Totals!A12</f>
        <v>16.614799999999999</v>
      </c>
      <c r="B9">
        <f>Totals!B12</f>
        <v>0.29461418434411724</v>
      </c>
      <c r="C9">
        <f>Totals!C12</f>
        <v>2.0768229730406068E-2</v>
      </c>
      <c r="D9">
        <f>Totals!D12</f>
        <v>8.7106897812335635</v>
      </c>
      <c r="E9">
        <f>Totals!E12</f>
        <v>7.2304390499667424</v>
      </c>
      <c r="F9">
        <f>Totals!F12</f>
        <v>0.71414821024080888</v>
      </c>
      <c r="G9">
        <f>Totals!G12</f>
        <v>6.5158739726263528</v>
      </c>
      <c r="H9">
        <f>Totals!H12</f>
        <v>0.78443844052258183</v>
      </c>
      <c r="I9">
        <f>Totals!I12</f>
        <v>0.4173266785294717</v>
      </c>
      <c r="J9">
        <f>Totals!J12</f>
        <v>0.27890247931434853</v>
      </c>
    </row>
    <row r="10" spans="1:10" x14ac:dyDescent="0.2">
      <c r="A10">
        <f>Totals!A13</f>
        <v>16.3598</v>
      </c>
      <c r="B10">
        <f>Totals!B13</f>
        <v>0.30387005737828821</v>
      </c>
      <c r="C10">
        <f>Totals!C13</f>
        <v>2.0929914062503541E-2</v>
      </c>
      <c r="D10">
        <f>Totals!D13</f>
        <v>8.5111110623137094</v>
      </c>
      <c r="E10">
        <f>Totals!E13</f>
        <v>7.0780102438950756</v>
      </c>
      <c r="F10">
        <f>Totals!F13</f>
        <v>0.7400085352289143</v>
      </c>
      <c r="G10">
        <f>Totals!G13</f>
        <v>6.3380017086661615</v>
      </c>
      <c r="H10">
        <f>Totals!H13</f>
        <v>0.75626070075611251</v>
      </c>
      <c r="I10">
        <f>Totals!I13</f>
        <v>0.40583486462595858</v>
      </c>
      <c r="J10">
        <f>Totals!J13</f>
        <v>0.27100525303656248</v>
      </c>
    </row>
    <row r="11" spans="1:10" x14ac:dyDescent="0.2">
      <c r="A11">
        <f>Totals!A14</f>
        <v>16.116199999999999</v>
      </c>
      <c r="B11">
        <f>Totals!B14</f>
        <v>0.31312561157004087</v>
      </c>
      <c r="C11">
        <f>Totals!C14</f>
        <v>2.1095222480867287E-2</v>
      </c>
      <c r="D11">
        <f>Totals!D14</f>
        <v>8.3247699141889928</v>
      </c>
      <c r="E11">
        <f>Totals!E14</f>
        <v>6.9364106163742925</v>
      </c>
      <c r="F11">
        <f>Totals!F14</f>
        <v>0.76603122053301465</v>
      </c>
      <c r="G11">
        <f>Totals!G14</f>
        <v>6.1703793958412767</v>
      </c>
      <c r="H11">
        <f>Totals!H14</f>
        <v>0.72977749620682264</v>
      </c>
      <c r="I11">
        <f>Totals!I14</f>
        <v>0.39502283949178663</v>
      </c>
      <c r="J11">
        <f>Totals!J14</f>
        <v>0.26355896211609137</v>
      </c>
    </row>
    <row r="12" spans="1:10" x14ac:dyDescent="0.2">
      <c r="A12">
        <f>Totals!A15</f>
        <v>15.883100000000001</v>
      </c>
      <c r="B12">
        <f>Totals!B15</f>
        <v>0.3223839020463854</v>
      </c>
      <c r="C12">
        <f>Totals!C15</f>
        <v>2.1269578942476212E-2</v>
      </c>
      <c r="D12">
        <f>Totals!D15</f>
        <v>8.1525273687565551</v>
      </c>
      <c r="E12">
        <f>Totals!E15</f>
        <v>6.8058957491187453</v>
      </c>
      <c r="F12">
        <f>Totals!F15</f>
        <v>0.79214060089627558</v>
      </c>
      <c r="G12">
        <f>Totals!G15</f>
        <v>6.0137551482224687</v>
      </c>
      <c r="H12">
        <f>Totals!H15</f>
        <v>0.70489657641378034</v>
      </c>
      <c r="I12">
        <f>Totals!I15</f>
        <v>0.38521166910540122</v>
      </c>
      <c r="J12">
        <f>Totals!J15</f>
        <v>0.25652337411862908</v>
      </c>
    </row>
    <row r="13" spans="1:10" x14ac:dyDescent="0.2">
      <c r="A13">
        <f>Totals!A16</f>
        <v>15.6599</v>
      </c>
      <c r="B13">
        <f>Totals!B16</f>
        <v>0.33163924604167339</v>
      </c>
      <c r="C13">
        <f>Totals!C16</f>
        <v>2.1444060232454987E-2</v>
      </c>
      <c r="D13">
        <f>Totals!D16</f>
        <v>7.9900191405062877</v>
      </c>
      <c r="E13">
        <f>Totals!E16</f>
        <v>6.6834279930596132</v>
      </c>
      <c r="F13">
        <f>Totals!F16</f>
        <v>0.81805711825663252</v>
      </c>
      <c r="G13">
        <f>Totals!G16</f>
        <v>5.8654248650043295</v>
      </c>
      <c r="H13">
        <f>Totals!H16</f>
        <v>0.68146170803222073</v>
      </c>
      <c r="I13">
        <f>Totals!I16</f>
        <v>0.37520642953205841</v>
      </c>
      <c r="J13">
        <f>Totals!J16</f>
        <v>0.24986901968104691</v>
      </c>
    </row>
    <row r="14" spans="1:10" x14ac:dyDescent="0.2">
      <c r="A14">
        <f>Totals!A17</f>
        <v>15.4459</v>
      </c>
      <c r="B14">
        <f>Totals!B17</f>
        <v>0.34089250316439129</v>
      </c>
      <c r="C14">
        <f>Totals!C17</f>
        <v>2.1622198265509058E-2</v>
      </c>
      <c r="D14">
        <f>Totals!D17</f>
        <v>7.8377086468916142</v>
      </c>
      <c r="E14">
        <f>Totals!E17</f>
        <v>6.5679759270770726</v>
      </c>
      <c r="F14">
        <f>Totals!F17</f>
        <v>0.84405698381548611</v>
      </c>
      <c r="G14">
        <f>Totals!G17</f>
        <v>5.7242163089955858</v>
      </c>
      <c r="H14">
        <f>Totals!H17</f>
        <v>0.65939884717365216</v>
      </c>
      <c r="I14">
        <f>Totals!I17</f>
        <v>0.36647168547369147</v>
      </c>
      <c r="J14">
        <f>Totals!J17</f>
        <v>0.24356482143319808</v>
      </c>
    </row>
    <row r="15" spans="1:10" x14ac:dyDescent="0.2">
      <c r="A15">
        <f>Totals!A18</f>
        <v>15.240500000000001</v>
      </c>
      <c r="B15">
        <f>Totals!B18</f>
        <v>0.35014300728505082</v>
      </c>
      <c r="C15">
        <f>Totals!C18</f>
        <v>2.1802653207248911E-2</v>
      </c>
      <c r="D15">
        <f>Totals!D18</f>
        <v>7.6943264780116003</v>
      </c>
      <c r="E15">
        <f>Totals!E18</f>
        <v>6.4604171676844908</v>
      </c>
      <c r="F15">
        <f>Totals!F18</f>
        <v>0.86990084711676019</v>
      </c>
      <c r="G15">
        <f>Totals!G18</f>
        <v>5.5904406358633576</v>
      </c>
      <c r="H15">
        <f>Totals!H18</f>
        <v>0.63855251538695301</v>
      </c>
      <c r="I15">
        <f>Totals!I18</f>
        <v>0.35784851387306194</v>
      </c>
      <c r="J15">
        <f>Totals!J18</f>
        <v>0.23758396577146743</v>
      </c>
    </row>
    <row r="16" spans="1:10" x14ac:dyDescent="0.2">
      <c r="A16">
        <f>Totals!A19</f>
        <v>15.043100000000001</v>
      </c>
      <c r="B16">
        <f>Totals!B19</f>
        <v>0.35939265988950714</v>
      </c>
      <c r="C16">
        <f>Totals!C19</f>
        <v>2.1986695822031464E-2</v>
      </c>
      <c r="D16">
        <f>Totals!D19</f>
        <v>7.559576835851983</v>
      </c>
      <c r="E16">
        <f>Totals!E19</f>
        <v>6.3594269139970629</v>
      </c>
      <c r="F16">
        <f>Totals!F19</f>
        <v>0.89588666162856945</v>
      </c>
      <c r="G16">
        <f>Totals!G19</f>
        <v>5.4632821284153952</v>
      </c>
      <c r="H16">
        <f>Totals!H19</f>
        <v>0.61883718177170111</v>
      </c>
      <c r="I16">
        <f>Totals!I19</f>
        <v>0.34967007795494792</v>
      </c>
      <c r="J16">
        <f>Totals!J19</f>
        <v>0.23190078608136933</v>
      </c>
    </row>
    <row r="17" spans="1:10" x14ac:dyDescent="0.2">
      <c r="A17">
        <f>Totals!A20</f>
        <v>14.8531</v>
      </c>
      <c r="B17">
        <f>Totals!B20</f>
        <v>0.3686461290978465</v>
      </c>
      <c r="C17">
        <f>Totals!C20</f>
        <v>2.2173042260157167E-2</v>
      </c>
      <c r="D17">
        <f>Totals!D20</f>
        <v>7.4322845253159571</v>
      </c>
      <c r="E17">
        <f>Totals!E20</f>
        <v>6.2641553162946435</v>
      </c>
      <c r="F17">
        <f>Totals!F20</f>
        <v>0.92189668447076956</v>
      </c>
      <c r="G17">
        <f>Totals!G20</f>
        <v>5.3421634257810817</v>
      </c>
      <c r="H17">
        <f>Totals!H20</f>
        <v>0.60017040691294443</v>
      </c>
      <c r="I17">
        <f>Totals!I20</f>
        <v>0.3415633201090239</v>
      </c>
      <c r="J17">
        <f>Totals!J20</f>
        <v>0.22649068804213845</v>
      </c>
    </row>
    <row r="18" spans="1:10" x14ac:dyDescent="0.2">
      <c r="A18">
        <f>Totals!A21</f>
        <v>14.670199999999999</v>
      </c>
      <c r="B18">
        <f>Totals!B21</f>
        <v>0.37789558558852882</v>
      </c>
      <c r="C18">
        <f>Totals!C21</f>
        <v>2.2362137353359235E-2</v>
      </c>
      <c r="D18">
        <f>Totals!D21</f>
        <v>7.3122025402967399</v>
      </c>
      <c r="E18">
        <f>Totals!E21</f>
        <v>6.1743229679846667</v>
      </c>
      <c r="F18">
        <f>Totals!F21</f>
        <v>0.94790725061557957</v>
      </c>
      <c r="G18">
        <f>Totals!G21</f>
        <v>5.2262973099883983</v>
      </c>
      <c r="H18">
        <f>Totals!H21</f>
        <v>0.58247538258768072</v>
      </c>
      <c r="I18">
        <f>Totals!I21</f>
        <v>0.33418411120977581</v>
      </c>
      <c r="J18">
        <f>Totals!J21</f>
        <v>0.22133848589530547</v>
      </c>
    </row>
    <row r="19" spans="1:10" x14ac:dyDescent="0.2">
      <c r="A19">
        <f>Totals!A22</f>
        <v>14.494</v>
      </c>
      <c r="B19">
        <f>Totals!B22</f>
        <v>0.38713940125838625</v>
      </c>
      <c r="C19">
        <f>Totals!C22</f>
        <v>2.2557021508133157E-2</v>
      </c>
      <c r="D19">
        <f>Totals!D22</f>
        <v>7.1998110656294765</v>
      </c>
      <c r="E19">
        <f>Totals!E22</f>
        <v>6.0900000121981304</v>
      </c>
      <c r="F19">
        <f>Totals!F22</f>
        <v>0.97405268147681145</v>
      </c>
      <c r="G19">
        <f>Totals!G22</f>
        <v>5.116153602286726</v>
      </c>
      <c r="H19">
        <f>Totals!H22</f>
        <v>0.56569651816341904</v>
      </c>
      <c r="I19">
        <f>Totals!I22</f>
        <v>0.32748145186953775</v>
      </c>
      <c r="J19">
        <f>Totals!J22</f>
        <v>0.21642681183298229</v>
      </c>
    </row>
    <row r="20" spans="1:10" x14ac:dyDescent="0.2">
      <c r="A20">
        <f>Totals!A23</f>
        <v>14.3239</v>
      </c>
      <c r="B20">
        <f>Totals!B23</f>
        <v>0.39638875643786053</v>
      </c>
      <c r="C20">
        <f>Totals!C23</f>
        <v>2.2754760058600672E-2</v>
      </c>
      <c r="D20">
        <f>Totals!D23</f>
        <v>7.093452314694912</v>
      </c>
      <c r="E20">
        <f>Totals!E23</f>
        <v>6.0115311462837289</v>
      </c>
      <c r="F20">
        <f>Totals!F23</f>
        <v>0.99999846021146344</v>
      </c>
      <c r="G20">
        <f>Totals!G23</f>
        <v>5.0115326860722638</v>
      </c>
      <c r="H20">
        <f>Totals!H23</f>
        <v>0.54972423621379651</v>
      </c>
      <c r="I20">
        <f>Totals!I23</f>
        <v>0.32046345295344714</v>
      </c>
      <c r="J20">
        <f>Totals!J23</f>
        <v>0.21173347924394093</v>
      </c>
    </row>
    <row r="21" spans="1:10" x14ac:dyDescent="0.2">
      <c r="A21">
        <f>Totals!A24</f>
        <v>14.159800000000001</v>
      </c>
      <c r="B21">
        <f>Totals!B24</f>
        <v>0.40562960967503753</v>
      </c>
      <c r="C21">
        <f>Totals!C24</f>
        <v>2.2959982572740536E-2</v>
      </c>
      <c r="D21">
        <f>Totals!D24</f>
        <v>6.9943703587561696</v>
      </c>
      <c r="E21">
        <f>Totals!E24</f>
        <v>5.9384687719297471</v>
      </c>
      <c r="F21">
        <f>Totals!F24</f>
        <v>1.0261586974782866</v>
      </c>
      <c r="G21">
        <f>Totals!G24</f>
        <v>4.9123100744514607</v>
      </c>
      <c r="H21">
        <f>Totals!H24</f>
        <v>0.53457413367300388</v>
      </c>
      <c r="I21">
        <f>Totals!I24</f>
        <v>0.31407671225496286</v>
      </c>
      <c r="J21">
        <f>Totals!J24</f>
        <v>0.20725074089845552</v>
      </c>
    </row>
    <row r="22" spans="1:10" x14ac:dyDescent="0.2">
      <c r="A22">
        <f>Totals!A25</f>
        <v>14.001099999999999</v>
      </c>
      <c r="B22">
        <f>Totals!B25</f>
        <v>0.41487720446875587</v>
      </c>
      <c r="C22">
        <f>Totals!C25</f>
        <v>2.3168532268541379E-2</v>
      </c>
      <c r="D22">
        <f>Totals!D25</f>
        <v>6.9005811797528578</v>
      </c>
      <c r="E22">
        <f>Totals!E25</f>
        <v>5.8698356265177987</v>
      </c>
      <c r="F22">
        <f>Totals!F25</f>
        <v>1.0522253019498893</v>
      </c>
      <c r="G22">
        <f>Totals!G25</f>
        <v>4.8176103245679096</v>
      </c>
      <c r="H22">
        <f>Totals!H25</f>
        <v>0.52011625083230995</v>
      </c>
      <c r="I22">
        <f>Totals!I25</f>
        <v>0.30767164169322975</v>
      </c>
      <c r="J22">
        <f>Totals!J25</f>
        <v>0.20295766070951884</v>
      </c>
    </row>
    <row r="23" spans="1:10" x14ac:dyDescent="0.2">
      <c r="A23">
        <f>Totals!A26</f>
        <v>13.8477</v>
      </c>
      <c r="B23">
        <f>Totals!B26</f>
        <v>0.42411984635583699</v>
      </c>
      <c r="C23">
        <f>Totals!C26</f>
        <v>2.3381674119324521E-2</v>
      </c>
      <c r="D23">
        <f>Totals!D26</f>
        <v>6.812299421346693</v>
      </c>
      <c r="E23">
        <f>Totals!E26</f>
        <v>5.8052276337234092</v>
      </c>
      <c r="F23">
        <f>Totals!F26</f>
        <v>1.0782748030722951</v>
      </c>
      <c r="G23">
        <f>Totals!G26</f>
        <v>4.726952830651113</v>
      </c>
      <c r="H23">
        <f>Totals!H26</f>
        <v>0.50638362624684452</v>
      </c>
      <c r="I23">
        <f>Totals!I26</f>
        <v>0.30184075633327984</v>
      </c>
      <c r="J23">
        <f>Totals!J26</f>
        <v>0.19884740504316073</v>
      </c>
    </row>
    <row r="24" spans="1:10" x14ac:dyDescent="0.2">
      <c r="A24">
        <f>Totals!A27</f>
        <v>13.699299999999999</v>
      </c>
      <c r="B24">
        <f>Totals!B27</f>
        <v>0.43335831635109617</v>
      </c>
      <c r="C24">
        <f>Totals!C27</f>
        <v>2.3598569485319729E-2</v>
      </c>
      <c r="D24">
        <f>Totals!D27</f>
        <v>6.7289184119715566</v>
      </c>
      <c r="E24">
        <f>Totals!E27</f>
        <v>5.7443426762618959</v>
      </c>
      <c r="F24">
        <f>Totals!F27</f>
        <v>1.1044406617190365</v>
      </c>
      <c r="G24">
        <f>Totals!G27</f>
        <v>4.6400527087707371</v>
      </c>
      <c r="H24">
        <f>Totals!H27</f>
        <v>0.4932555140093336</v>
      </c>
      <c r="I24">
        <f>Totals!I27</f>
        <v>0.29626144221952339</v>
      </c>
      <c r="J24">
        <f>Totals!J27</f>
        <v>0.19490808525292624</v>
      </c>
    </row>
    <row r="25" spans="1:10" x14ac:dyDescent="0.2">
      <c r="A25">
        <f>Totals!A28</f>
        <v>13.5556</v>
      </c>
      <c r="B25">
        <f>Totals!B28</f>
        <v>0.44259489230888788</v>
      </c>
      <c r="C25">
        <f>Totals!C28</f>
        <v>2.3818460079036739E-2</v>
      </c>
      <c r="D25">
        <f>Totals!D28</f>
        <v>6.6498829739868741</v>
      </c>
      <c r="E25">
        <f>Totals!E28</f>
        <v>5.6872227853028319</v>
      </c>
      <c r="F25">
        <f>Totals!F28</f>
        <v>1.1305438862978539</v>
      </c>
      <c r="G25">
        <f>Totals!G28</f>
        <v>4.5568007522435767</v>
      </c>
      <c r="H25">
        <f>Totals!H28</f>
        <v>0.48077301032258712</v>
      </c>
      <c r="I25">
        <f>Totals!I28</f>
        <v>0.29063710050730945</v>
      </c>
      <c r="J25">
        <f>Totals!J28</f>
        <v>0.19112822461554654</v>
      </c>
    </row>
    <row r="26" spans="1:10" x14ac:dyDescent="0.2">
      <c r="A26">
        <f>Totals!A29</f>
        <v>13.4163</v>
      </c>
      <c r="B26">
        <f>Totals!B29</f>
        <v>0.45183343634337969</v>
      </c>
      <c r="C26">
        <f>Totals!C29</f>
        <v>2.4044496160982885E-2</v>
      </c>
      <c r="D26">
        <f>Totals!D29</f>
        <v>6.5757309475910342</v>
      </c>
      <c r="E26">
        <f>Totals!E29</f>
        <v>5.6339100243498432</v>
      </c>
      <c r="F26">
        <f>Totals!F29</f>
        <v>1.1566499300988102</v>
      </c>
      <c r="G26">
        <f>Totals!G29</f>
        <v>4.4772600942510312</v>
      </c>
      <c r="H26">
        <f>Totals!H29</f>
        <v>0.46880923753413317</v>
      </c>
      <c r="I26">
        <f>Totals!I29</f>
        <v>0.2855149495885469</v>
      </c>
      <c r="J26">
        <f>Totals!J29</f>
        <v>0.18749673611851353</v>
      </c>
    </row>
    <row r="27" spans="1:10" x14ac:dyDescent="0.2">
      <c r="A27">
        <f>Totals!A30</f>
        <v>13.2813</v>
      </c>
      <c r="B27">
        <f>Totals!B30</f>
        <v>0.46106559338124004</v>
      </c>
      <c r="C27">
        <f>Totals!C30</f>
        <v>2.427485626383586E-2</v>
      </c>
      <c r="D27">
        <f>Totals!D30</f>
        <v>6.5057994715746474</v>
      </c>
      <c r="E27">
        <f>Totals!E30</f>
        <v>5.584021680181146</v>
      </c>
      <c r="F27">
        <f>Totals!F30</f>
        <v>1.1828199471126128</v>
      </c>
      <c r="G27">
        <f>Totals!G30</f>
        <v>4.4012017330685325</v>
      </c>
      <c r="H27">
        <f>Totals!H30</f>
        <v>0.45743579776726173</v>
      </c>
      <c r="I27">
        <f>Totals!I30</f>
        <v>0.28033394609240703</v>
      </c>
      <c r="J27">
        <f>Totals!J30</f>
        <v>0.1840080475338339</v>
      </c>
    </row>
    <row r="28" spans="1:10" x14ac:dyDescent="0.2">
      <c r="A28">
        <f>Totals!A31</f>
        <v>13.1502</v>
      </c>
      <c r="B28">
        <f>Totals!B31</f>
        <v>0.47030454090750384</v>
      </c>
      <c r="C28">
        <f>Totals!C31</f>
        <v>2.4509134603029413E-2</v>
      </c>
      <c r="D28">
        <f>Totals!D31</f>
        <v>6.43955008516427</v>
      </c>
      <c r="E28">
        <f>Totals!E31</f>
        <v>5.5370334001155159</v>
      </c>
      <c r="F28">
        <f>Totals!F31</f>
        <v>1.2089659278310527</v>
      </c>
      <c r="G28">
        <f>Totals!G31</f>
        <v>4.3280674722844639</v>
      </c>
      <c r="H28">
        <f>Totals!H31</f>
        <v>0.44651519950963892</v>
      </c>
      <c r="I28">
        <f>Totals!I31</f>
        <v>0.27535237773829846</v>
      </c>
      <c r="J28">
        <f>Totals!J31</f>
        <v>0.18064910780081578</v>
      </c>
    </row>
    <row r="29" spans="1:10" x14ac:dyDescent="0.2">
      <c r="A29">
        <f>Totals!A32</f>
        <v>13.023</v>
      </c>
      <c r="B29">
        <f>Totals!B32</f>
        <v>0.47953665208838697</v>
      </c>
      <c r="C29">
        <f>Totals!C32</f>
        <v>2.4748261371728173E-2</v>
      </c>
      <c r="D29">
        <f>Totals!D32</f>
        <v>6.3771936879400837</v>
      </c>
      <c r="E29">
        <f>Totals!E32</f>
        <v>5.4928645319351395</v>
      </c>
      <c r="F29">
        <f>Totals!F32</f>
        <v>1.2350507387659833</v>
      </c>
      <c r="G29">
        <f>Totals!G32</f>
        <v>4.2578137931691558</v>
      </c>
      <c r="H29">
        <f>Totals!H32</f>
        <v>0.43608744729940707</v>
      </c>
      <c r="I29">
        <f>Totals!I32</f>
        <v>0.27082430015393827</v>
      </c>
      <c r="J29">
        <f>Totals!J32</f>
        <v>0.1774174085516001</v>
      </c>
    </row>
    <row r="30" spans="1:10" x14ac:dyDescent="0.2">
      <c r="A30">
        <f>Totals!A33</f>
        <v>12.8995</v>
      </c>
      <c r="B30">
        <f>Totals!B33</f>
        <v>0.48876278897639741</v>
      </c>
      <c r="C30">
        <f>Totals!C33</f>
        <v>2.4990403164191669E-2</v>
      </c>
      <c r="D30">
        <f>Totals!D33</f>
        <v>6.3180323991943483</v>
      </c>
      <c r="E30">
        <f>Totals!E33</f>
        <v>5.4514254132276445</v>
      </c>
      <c r="F30">
        <f>Totals!F33</f>
        <v>1.2611609558671906</v>
      </c>
      <c r="G30">
        <f>Totals!G33</f>
        <v>4.1902644573604553</v>
      </c>
      <c r="H30">
        <f>Totals!H33</f>
        <v>0.42608377571128869</v>
      </c>
      <c r="I30">
        <f>Totals!I33</f>
        <v>0.2662177185634384</v>
      </c>
      <c r="J30">
        <f>Totals!J33</f>
        <v>0.17430549169197546</v>
      </c>
    </row>
    <row r="31" spans="1:10" x14ac:dyDescent="0.2">
      <c r="A31">
        <f>Totals!A34</f>
        <v>12.779400000000001</v>
      </c>
      <c r="B31">
        <f>Totals!B34</f>
        <v>0.49799268120092227</v>
      </c>
      <c r="C31">
        <f>Totals!C34</f>
        <v>2.5241177179348338E-2</v>
      </c>
      <c r="D31">
        <f>Totals!D34</f>
        <v>6.2631579693331751</v>
      </c>
      <c r="E31">
        <f>Totals!E34</f>
        <v>5.4133134004941352</v>
      </c>
      <c r="F31">
        <f>Totals!F34</f>
        <v>1.2873577098613178</v>
      </c>
      <c r="G31">
        <f>Totals!G34</f>
        <v>4.1259556906328188</v>
      </c>
      <c r="H31">
        <f>Totals!H34</f>
        <v>0.41651294389699556</v>
      </c>
      <c r="I31">
        <f>Totals!I34</f>
        <v>0.26202798580357634</v>
      </c>
      <c r="J31">
        <f>Totals!J34</f>
        <v>0.17130363913846716</v>
      </c>
    </row>
    <row r="32" spans="1:10" x14ac:dyDescent="0.2">
      <c r="A32">
        <f>Totals!A35</f>
        <v>12.662699999999999</v>
      </c>
      <c r="B32">
        <f>Totals!B35</f>
        <v>0.50721402333663757</v>
      </c>
      <c r="C32">
        <f>Totals!C35</f>
        <v>2.5500426177607911E-2</v>
      </c>
      <c r="D32">
        <f>Totals!D35</f>
        <v>6.2124500053669571</v>
      </c>
      <c r="E32">
        <f>Totals!E35</f>
        <v>5.3791601536257287</v>
      </c>
      <c r="F32">
        <f>Totals!F35</f>
        <v>1.3134695934519298</v>
      </c>
      <c r="G32">
        <f>Totals!G35</f>
        <v>4.0654933909844786</v>
      </c>
      <c r="H32">
        <f>Totals!H35</f>
        <v>0.40732572083350255</v>
      </c>
      <c r="I32">
        <f>Totals!I35</f>
        <v>0.25775146108929869</v>
      </c>
      <c r="J32">
        <f>Totals!J35</f>
        <v>0.16840983900774706</v>
      </c>
    </row>
    <row r="33" spans="1:10" x14ac:dyDescent="0.2">
      <c r="A33">
        <f>Totals!A36</f>
        <v>12.549099999999999</v>
      </c>
      <c r="B33">
        <f>Totals!B36</f>
        <v>0.51643863891883035</v>
      </c>
      <c r="C33">
        <f>Totals!C36</f>
        <v>2.5765276935092053E-2</v>
      </c>
      <c r="D33">
        <f>Totals!D36</f>
        <v>6.1648541635770995</v>
      </c>
      <c r="E33">
        <f>Totals!E36</f>
        <v>5.3471410452546415</v>
      </c>
      <c r="F33">
        <f>Totals!F36</f>
        <v>1.3396138532636745</v>
      </c>
      <c r="G33">
        <f>Totals!G36</f>
        <v>4.0074900007001286</v>
      </c>
      <c r="H33">
        <f>Totals!H36</f>
        <v>0.39850948029089173</v>
      </c>
      <c r="I33">
        <f>Totals!I36</f>
        <v>0.25362604989086995</v>
      </c>
      <c r="J33">
        <f>Totals!J36</f>
        <v>0.16561477943153441</v>
      </c>
    </row>
    <row r="34" spans="1:10" x14ac:dyDescent="0.2">
      <c r="A34">
        <f>Totals!A37</f>
        <v>12.438499999999999</v>
      </c>
      <c r="B34">
        <f>Totals!B37</f>
        <v>0.52566355404248477</v>
      </c>
      <c r="C34">
        <f>Totals!C37</f>
        <v>2.6033696588311797E-2</v>
      </c>
      <c r="D34">
        <f>Totals!D37</f>
        <v>6.1197642522955524</v>
      </c>
      <c r="E34">
        <f>Totals!E37</f>
        <v>5.3171603025880438</v>
      </c>
      <c r="F34">
        <f>Totals!F37</f>
        <v>1.3658468541211906</v>
      </c>
      <c r="G34">
        <f>Totals!G37</f>
        <v>3.9513134484668542</v>
      </c>
      <c r="H34">
        <f>Totals!H37</f>
        <v>0.39004437516153245</v>
      </c>
      <c r="I34">
        <f>Totals!I37</f>
        <v>0.24964528621170856</v>
      </c>
      <c r="J34">
        <f>Totals!J37</f>
        <v>0.16291428833426647</v>
      </c>
    </row>
    <row r="35" spans="1:10" x14ac:dyDescent="0.2">
      <c r="A35">
        <f>Totals!A38</f>
        <v>12.3308</v>
      </c>
      <c r="B35">
        <f>Totals!B38</f>
        <v>0.53488618426368195</v>
      </c>
      <c r="C35">
        <f>Totals!C38</f>
        <v>2.6305532273109184E-2</v>
      </c>
      <c r="D35">
        <f>Totals!D38</f>
        <v>6.0770447408445367</v>
      </c>
      <c r="E35">
        <f>Totals!E38</f>
        <v>5.2890231310867</v>
      </c>
      <c r="F35">
        <f>Totals!F38</f>
        <v>1.3919658354634608</v>
      </c>
      <c r="G35">
        <f>Totals!G38</f>
        <v>3.8970572956232399</v>
      </c>
      <c r="H35">
        <f>Totals!H38</f>
        <v>0.38191441943627236</v>
      </c>
      <c r="I35">
        <f>Totals!I38</f>
        <v>0.24580288044079687</v>
      </c>
      <c r="J35">
        <f>Totals!J38</f>
        <v>0.16030430988076644</v>
      </c>
    </row>
    <row r="36" spans="1:10" x14ac:dyDescent="0.2">
      <c r="A36">
        <f>Totals!A39</f>
        <v>12.225899999999999</v>
      </c>
      <c r="B36">
        <f>Totals!B39</f>
        <v>0.54410436449168442</v>
      </c>
      <c r="C36">
        <f>Totals!C39</f>
        <v>2.6581716459959246E-2</v>
      </c>
      <c r="D36">
        <f>Totals!D39</f>
        <v>6.0368103441628174</v>
      </c>
      <c r="E36">
        <f>Totals!E39</f>
        <v>5.2628106891639064</v>
      </c>
      <c r="F36">
        <f>Totals!F39</f>
        <v>1.4181425988618552</v>
      </c>
      <c r="G36">
        <f>Totals!G39</f>
        <v>3.8444522696009176</v>
      </c>
      <c r="H36">
        <f>Totals!H39</f>
        <v>0.37411475988169218</v>
      </c>
      <c r="I36">
        <f>Totals!I39</f>
        <v>0.24231981583749135</v>
      </c>
      <c r="J36">
        <f>Totals!J39</f>
        <v>0.15778089998086128</v>
      </c>
    </row>
    <row r="37" spans="1:10" x14ac:dyDescent="0.2">
      <c r="A37">
        <f>Totals!A40</f>
        <v>12.123699999999999</v>
      </c>
      <c r="B37">
        <f>Totals!B40</f>
        <v>0.55331637817063561</v>
      </c>
      <c r="C37">
        <f>Totals!C40</f>
        <v>2.6864270856135953E-2</v>
      </c>
      <c r="D37">
        <f>Totals!D40</f>
        <v>5.9994059908009199</v>
      </c>
      <c r="E37">
        <f>Totals!E40</f>
        <v>5.2385075358712401</v>
      </c>
      <c r="F37">
        <f>Totals!F40</f>
        <v>1.4444362368741179</v>
      </c>
      <c r="G37">
        <f>Totals!G40</f>
        <v>3.7942882696763913</v>
      </c>
      <c r="H37">
        <f>Totals!H40</f>
        <v>0.36660911736550644</v>
      </c>
      <c r="I37">
        <f>Totals!I40</f>
        <v>0.2387321449560704</v>
      </c>
      <c r="J37">
        <f>Totals!J40</f>
        <v>0.15534022192883418</v>
      </c>
    </row>
    <row r="38" spans="1:10" x14ac:dyDescent="0.2">
      <c r="A38">
        <f>Totals!A41</f>
        <v>12.023999999999999</v>
      </c>
      <c r="B38">
        <f>Totals!B41</f>
        <v>0.5625303423687058</v>
      </c>
      <c r="C38">
        <f>Totals!C41</f>
        <v>2.7149571089096075E-2</v>
      </c>
      <c r="D38">
        <f>Totals!D41</f>
        <v>5.9638091984960893</v>
      </c>
      <c r="E38">
        <f>Totals!E41</f>
        <v>5.2161563944939378</v>
      </c>
      <c r="F38">
        <f>Totals!F41</f>
        <v>1.4705948081440372</v>
      </c>
      <c r="G38">
        <f>Totals!G41</f>
        <v>3.7455615863499006</v>
      </c>
      <c r="H38">
        <f>Totals!H41</f>
        <v>0.35941546224900389</v>
      </c>
      <c r="I38">
        <f>Totals!I41</f>
        <v>0.23526116234501313</v>
      </c>
      <c r="J38">
        <f>Totals!J41</f>
        <v>0.15297617940813432</v>
      </c>
    </row>
    <row r="39" spans="1:10" x14ac:dyDescent="0.2">
      <c r="A39">
        <f>Totals!A42</f>
        <v>11.9267</v>
      </c>
      <c r="B39">
        <f>Totals!B42</f>
        <v>0.571746213929195</v>
      </c>
      <c r="C39">
        <f>Totals!C42</f>
        <v>2.7439212550383795E-2</v>
      </c>
      <c r="D39">
        <f>Totals!D42</f>
        <v>5.9302781927791282</v>
      </c>
      <c r="E39">
        <f>Totals!E42</f>
        <v>5.1952154478525978</v>
      </c>
      <c r="F39">
        <f>Totals!F42</f>
        <v>1.4968259597970712</v>
      </c>
      <c r="G39">
        <f>Totals!G42</f>
        <v>3.6983894880555277</v>
      </c>
      <c r="H39">
        <f>Totals!H42</f>
        <v>0.35247627826378369</v>
      </c>
      <c r="I39">
        <f>Totals!I42</f>
        <v>0.23190127957090398</v>
      </c>
      <c r="J39">
        <f>Totals!J42</f>
        <v>0.15068518709184159</v>
      </c>
    </row>
    <row r="40" spans="1:10" x14ac:dyDescent="0.2">
      <c r="A40">
        <f>Totals!A43</f>
        <v>11.831799999999999</v>
      </c>
      <c r="B40">
        <f>Totals!B43</f>
        <v>0.58095467142603741</v>
      </c>
      <c r="C40">
        <f>Totals!C43</f>
        <v>2.7732534204430673E-2</v>
      </c>
      <c r="D40">
        <f>Totals!D43</f>
        <v>5.8986690384435807</v>
      </c>
      <c r="E40">
        <f>Totals!E43</f>
        <v>5.1757148883738955</v>
      </c>
      <c r="F40">
        <f>Totals!F43</f>
        <v>1.5229528108856165</v>
      </c>
      <c r="G40">
        <f>Totals!G43</f>
        <v>3.6527620774882781</v>
      </c>
      <c r="H40">
        <f>Totals!H43</f>
        <v>0.34583715598645598</v>
      </c>
      <c r="I40">
        <f>Totals!I43</f>
        <v>0.22865091122158568</v>
      </c>
      <c r="J40">
        <f>Totals!J43</f>
        <v>0.14846608286164473</v>
      </c>
    </row>
    <row r="41" spans="1:10" x14ac:dyDescent="0.2">
      <c r="A41">
        <f>Totals!A44</f>
        <v>11.7392</v>
      </c>
      <c r="B41">
        <f>Totals!B44</f>
        <v>0.59015607838960971</v>
      </c>
      <c r="C41">
        <f>Totals!C44</f>
        <v>2.8029332532002432E-2</v>
      </c>
      <c r="D41">
        <f>Totals!D44</f>
        <v>5.8688443532295942</v>
      </c>
      <c r="E41">
        <f>Totals!E44</f>
        <v>5.1577852202693295</v>
      </c>
      <c r="F41">
        <f>Totals!F44</f>
        <v>1.549182801627929</v>
      </c>
      <c r="G41">
        <f>Totals!G44</f>
        <v>3.608629107084055</v>
      </c>
      <c r="H41">
        <f>Totals!H44</f>
        <v>0.33942174077603376</v>
      </c>
      <c r="I41">
        <f>Totals!I44</f>
        <v>0.22529528724471232</v>
      </c>
      <c r="J41">
        <f>Totals!J44</f>
        <v>0.14631541649686294</v>
      </c>
    </row>
    <row r="42" spans="1:10" x14ac:dyDescent="0.2">
      <c r="A42">
        <f>Totals!A45</f>
        <v>11.6487</v>
      </c>
      <c r="B42">
        <f>Totals!B45</f>
        <v>0.59936167140953756</v>
      </c>
      <c r="C42">
        <f>Totals!C45</f>
        <v>2.8333590796550442E-2</v>
      </c>
      <c r="D42">
        <f>Totals!D45</f>
        <v>5.8414326128539145</v>
      </c>
      <c r="E42">
        <f>Totals!E45</f>
        <v>5.1413156133970128</v>
      </c>
      <c r="F42">
        <f>Totals!F45</f>
        <v>1.5754421033213224</v>
      </c>
      <c r="G42">
        <f>Totals!G45</f>
        <v>3.5660460922461836</v>
      </c>
      <c r="H42">
        <f>Totals!H45</f>
        <v>0.33326341410901533</v>
      </c>
      <c r="I42">
        <f>Totals!I45</f>
        <v>0.22245347702405369</v>
      </c>
      <c r="J42">
        <f>Totals!J45</f>
        <v>0.14422752615333936</v>
      </c>
    </row>
    <row r="43" spans="1:10" x14ac:dyDescent="0.2">
      <c r="A43">
        <f>Totals!A46</f>
        <v>11.5603</v>
      </c>
      <c r="B43">
        <f>Totals!B46</f>
        <v>0.60856318879927662</v>
      </c>
      <c r="C43">
        <f>Totals!C46</f>
        <v>2.864119947988307E-2</v>
      </c>
      <c r="D43">
        <f>Totals!D46</f>
        <v>5.8155694112109826</v>
      </c>
      <c r="E43">
        <f>Totals!E46</f>
        <v>5.1265704947213173</v>
      </c>
      <c r="F43">
        <f>Totals!F46</f>
        <v>1.601616733513423</v>
      </c>
      <c r="G43">
        <f>Totals!G46</f>
        <v>3.5249537612078932</v>
      </c>
      <c r="H43">
        <f>Totals!H46</f>
        <v>0.32730139019546084</v>
      </c>
      <c r="I43">
        <f>Totals!I46</f>
        <v>0.21949606328235841</v>
      </c>
      <c r="J43">
        <f>Totals!J46</f>
        <v>0.14220146301184663</v>
      </c>
    </row>
    <row r="44" spans="1:10" x14ac:dyDescent="0.2">
      <c r="A44">
        <f>Totals!A47</f>
        <v>11.4739</v>
      </c>
      <c r="B44">
        <f>Totals!B47</f>
        <v>0.61776282034493313</v>
      </c>
      <c r="C44">
        <f>Totals!C47</f>
        <v>2.8953108951661772E-2</v>
      </c>
      <c r="D44">
        <f>Totals!D47</f>
        <v>5.7913546101125055</v>
      </c>
      <c r="E44">
        <f>Totals!E47</f>
        <v>5.1129653166320788</v>
      </c>
      <c r="F44">
        <f>Totals!F47</f>
        <v>1.6278232165394391</v>
      </c>
      <c r="G44">
        <f>Totals!G47</f>
        <v>3.4850953022164166</v>
      </c>
      <c r="H44">
        <f>Totals!H47</f>
        <v>0.32157465113863459</v>
      </c>
      <c r="I44">
        <f>Totals!I47</f>
        <v>0.21662741135065089</v>
      </c>
      <c r="J44">
        <f>Totals!J47</f>
        <v>0.14023402886736422</v>
      </c>
    </row>
    <row r="45" spans="1:10" x14ac:dyDescent="0.2">
      <c r="A45">
        <f>Totals!A48</f>
        <v>11.3894</v>
      </c>
      <c r="B45">
        <f>Totals!B48</f>
        <v>0.62696341079784523</v>
      </c>
      <c r="C45">
        <f>Totals!C48</f>
        <v>2.9267617880510018E-2</v>
      </c>
      <c r="D45">
        <f>Totals!D48</f>
        <v>5.7683539381990157</v>
      </c>
      <c r="E45">
        <f>Totals!E48</f>
        <v>5.1005519282395877</v>
      </c>
      <c r="F45">
        <f>Totals!F48</f>
        <v>1.6539517553940497</v>
      </c>
      <c r="G45">
        <f>Totals!G48</f>
        <v>3.4464030828752596</v>
      </c>
      <c r="H45">
        <f>Totals!H48</f>
        <v>0.31603146887502892</v>
      </c>
      <c r="I45">
        <f>Totals!I48</f>
        <v>0.21364552778214552</v>
      </c>
      <c r="J45">
        <f>Totals!J48</f>
        <v>0.13832210327253144</v>
      </c>
    </row>
    <row r="46" spans="1:10" x14ac:dyDescent="0.2">
      <c r="A46">
        <f>Totals!A49</f>
        <v>11.306800000000001</v>
      </c>
      <c r="B46">
        <f>Totals!B49</f>
        <v>0.63615723029769522</v>
      </c>
      <c r="C46">
        <f>Totals!C49</f>
        <v>2.9587968541217594E-2</v>
      </c>
      <c r="D46">
        <f>Totals!D49</f>
        <v>5.7472144309103674</v>
      </c>
      <c r="E46">
        <f>Totals!E49</f>
        <v>5.0892313236266675</v>
      </c>
      <c r="F46">
        <f>Totals!F49</f>
        <v>1.6801715338998051</v>
      </c>
      <c r="G46">
        <f>Totals!G49</f>
        <v>3.4089248269880743</v>
      </c>
      <c r="H46">
        <f>Totals!H49</f>
        <v>0.31070680756219626</v>
      </c>
      <c r="I46">
        <f>Totals!I49</f>
        <v>0.2109463805625573</v>
      </c>
      <c r="J46">
        <f>Totals!J49</f>
        <v>0.13646488189773492</v>
      </c>
    </row>
    <row r="47" spans="1:10" x14ac:dyDescent="0.2">
      <c r="A47">
        <f>Totals!A50</f>
        <v>11.226000000000001</v>
      </c>
      <c r="B47">
        <f>Totals!B50</f>
        <v>0.64534776786257131</v>
      </c>
      <c r="C47">
        <f>Totals!C50</f>
        <v>2.9913807201347981E-2</v>
      </c>
      <c r="D47">
        <f>Totals!D50</f>
        <v>5.7277571800709568</v>
      </c>
      <c r="E47">
        <f>Totals!E50</f>
        <v>5.079212613623306</v>
      </c>
      <c r="F47">
        <f>Totals!F50</f>
        <v>1.7064101705560939</v>
      </c>
      <c r="G47">
        <f>Totals!G50</f>
        <v>3.3728024430672119</v>
      </c>
      <c r="H47">
        <f>Totals!H50</f>
        <v>0.30556001882464556</v>
      </c>
      <c r="I47">
        <f>Totals!I50</f>
        <v>0.20832519812578035</v>
      </c>
      <c r="J47">
        <f>Totals!J50</f>
        <v>0.13465934949722536</v>
      </c>
    </row>
    <row r="48" spans="1:10" x14ac:dyDescent="0.2">
      <c r="A48">
        <f>Totals!A51</f>
        <v>11.1469</v>
      </c>
      <c r="B48">
        <f>Totals!B51</f>
        <v>0.65453922501782635</v>
      </c>
      <c r="C48">
        <f>Totals!C51</f>
        <v>3.0244890114789917E-2</v>
      </c>
      <c r="D48">
        <f>Totals!D51</f>
        <v>5.7098283614409784</v>
      </c>
      <c r="E48">
        <f>Totals!E51</f>
        <v>5.0705462935156254</v>
      </c>
      <c r="F48">
        <f>Totals!F51</f>
        <v>1.732592809890424</v>
      </c>
      <c r="G48">
        <f>Totals!G51</f>
        <v>3.3379534836252023</v>
      </c>
      <c r="H48">
        <f>Totals!H51</f>
        <v>0.30060217053936927</v>
      </c>
      <c r="I48">
        <f>Totals!I51</f>
        <v>0.20577733595161055</v>
      </c>
      <c r="J48">
        <f>Totals!J51</f>
        <v>0.13290256143437243</v>
      </c>
    </row>
    <row r="49" spans="1:10" x14ac:dyDescent="0.2">
      <c r="A49">
        <f>Totals!A52</f>
        <v>11.0695</v>
      </c>
      <c r="B49">
        <f>Totals!B52</f>
        <v>0.66372454553851834</v>
      </c>
      <c r="C49">
        <f>Totals!C52</f>
        <v>3.057940697820747E-2</v>
      </c>
      <c r="D49">
        <f>Totals!D52</f>
        <v>5.6930880479924157</v>
      </c>
      <c r="E49">
        <f>Totals!E52</f>
        <v>5.0629614285419171</v>
      </c>
      <c r="F49">
        <f>Totals!F52</f>
        <v>1.7587850672288092</v>
      </c>
      <c r="G49">
        <f>Totals!G52</f>
        <v>3.304176361313107</v>
      </c>
      <c r="H49">
        <f>Totals!H52</f>
        <v>0.29581703150426092</v>
      </c>
      <c r="I49">
        <f>Totals!I52</f>
        <v>0.20311574599161258</v>
      </c>
      <c r="J49">
        <f>Totals!J52</f>
        <v>0.13119384195462599</v>
      </c>
    </row>
    <row r="50" spans="1:10" x14ac:dyDescent="0.2">
      <c r="A50">
        <f>Totals!A53</f>
        <v>10.9937</v>
      </c>
      <c r="B50">
        <f>Totals!B53</f>
        <v>0.67290867132128229</v>
      </c>
      <c r="C50">
        <f>Totals!C53</f>
        <v>3.0920435328581006E-2</v>
      </c>
      <c r="D50">
        <f>Totals!D53</f>
        <v>5.6780105527053308</v>
      </c>
      <c r="E50">
        <f>Totals!E53</f>
        <v>5.0563874833067901</v>
      </c>
      <c r="F50">
        <f>Totals!F53</f>
        <v>1.7849442651762728</v>
      </c>
      <c r="G50">
        <f>Totals!G53</f>
        <v>3.2714432181305169</v>
      </c>
      <c r="H50">
        <f>Totals!H53</f>
        <v>0.29119828859557839</v>
      </c>
      <c r="I50">
        <f>Totals!I53</f>
        <v>0.20089444015420616</v>
      </c>
      <c r="J50">
        <f>Totals!J53</f>
        <v>0.12953034064875754</v>
      </c>
    </row>
    <row r="51" spans="1:10" x14ac:dyDescent="0.2">
      <c r="A51">
        <f>Totals!A54</f>
        <v>10.919499999999999</v>
      </c>
      <c r="B51">
        <f>Totals!B54</f>
        <v>0.682084817583273</v>
      </c>
      <c r="C51">
        <f>Totals!C54</f>
        <v>3.1263927254371236E-2</v>
      </c>
      <c r="D51">
        <f>Totals!D54</f>
        <v>5.6638516444942715</v>
      </c>
      <c r="E51">
        <f>Totals!E54</f>
        <v>5.0507322309123976</v>
      </c>
      <c r="F51">
        <f>Totals!F54</f>
        <v>1.8111916401714918</v>
      </c>
      <c r="G51">
        <f>Totals!G54</f>
        <v>3.2396282245152936</v>
      </c>
      <c r="H51">
        <f>Totals!H54</f>
        <v>0.28674738075459555</v>
      </c>
      <c r="I51">
        <f>Totals!I54</f>
        <v>0.19837295232492214</v>
      </c>
      <c r="J51">
        <f>Totals!J54</f>
        <v>0.12791144672796856</v>
      </c>
    </row>
    <row r="52" spans="1:10" x14ac:dyDescent="0.2">
      <c r="A52">
        <f>Totals!A55</f>
        <v>10.8468</v>
      </c>
      <c r="B52">
        <f>Totals!B55</f>
        <v>0.69125872048959791</v>
      </c>
      <c r="C52">
        <f>Totals!C55</f>
        <v>3.1612887058354182E-2</v>
      </c>
      <c r="D52">
        <f>Totals!D55</f>
        <v>5.651064405867273</v>
      </c>
      <c r="E52">
        <f>Totals!E55</f>
        <v>5.0461046490393038</v>
      </c>
      <c r="F52">
        <f>Totals!F55</f>
        <v>1.8374278185610233</v>
      </c>
      <c r="G52">
        <f>Totals!G55</f>
        <v>3.2087627117105475</v>
      </c>
      <c r="H52">
        <f>Totals!H55</f>
        <v>0.28244167570247947</v>
      </c>
      <c r="I52">
        <f>Totals!I55</f>
        <v>0.19609780156406709</v>
      </c>
      <c r="J52">
        <f>Totals!J55</f>
        <v>0.12633439832915561</v>
      </c>
    </row>
    <row r="53" spans="1:10" x14ac:dyDescent="0.2">
      <c r="A53">
        <f>Totals!A56</f>
        <v>10.775499999999999</v>
      </c>
      <c r="B53">
        <f>Totals!B56</f>
        <v>0.70043691334930047</v>
      </c>
      <c r="C53">
        <f>Totals!C56</f>
        <v>3.1968143520682724E-2</v>
      </c>
      <c r="D53">
        <f>Totals!D56</f>
        <v>5.6396884243341994</v>
      </c>
      <c r="E53">
        <f>Totals!E56</f>
        <v>5.0426045416983429</v>
      </c>
      <c r="F53">
        <f>Totals!F56</f>
        <v>1.8636310992524978</v>
      </c>
      <c r="G53">
        <f>Totals!G56</f>
        <v>3.1790714269440836</v>
      </c>
      <c r="H53">
        <f>Totals!H56</f>
        <v>0.27830834302850338</v>
      </c>
      <c r="I53">
        <f>Totals!I56</f>
        <v>0.1938810608233566</v>
      </c>
      <c r="J53">
        <f>Totals!J56</f>
        <v>0.12479649428575759</v>
      </c>
    </row>
    <row r="54" spans="1:10" x14ac:dyDescent="0.2">
      <c r="A54">
        <f>Totals!A57</f>
        <v>10.7056</v>
      </c>
      <c r="B54">
        <f>Totals!B57</f>
        <v>0.70961348992631124</v>
      </c>
      <c r="C54">
        <f>Totals!C57</f>
        <v>3.2327069015223739E-2</v>
      </c>
      <c r="D54">
        <f>Totals!D57</f>
        <v>5.6292584430741073</v>
      </c>
      <c r="E54">
        <f>Totals!E57</f>
        <v>5.0400376742510273</v>
      </c>
      <c r="F54">
        <f>Totals!F57</f>
        <v>1.8898052414174467</v>
      </c>
      <c r="G54">
        <f>Totals!G57</f>
        <v>3.1503036041571124</v>
      </c>
      <c r="H54">
        <f>Totals!H57</f>
        <v>0.27430440171778664</v>
      </c>
      <c r="I54">
        <f>Totals!I57</f>
        <v>0.1915479650959214</v>
      </c>
      <c r="J54">
        <f>Totals!J57</f>
        <v>0.1232972306858406</v>
      </c>
    </row>
    <row r="55" spans="1:10" x14ac:dyDescent="0.2">
      <c r="A55">
        <f>Totals!A58</f>
        <v>10.6371</v>
      </c>
      <c r="B55">
        <f>Totals!B58</f>
        <v>0.71878234926325479</v>
      </c>
      <c r="C55">
        <f>Totals!C58</f>
        <v>3.2691330678982757E-2</v>
      </c>
      <c r="D55">
        <f>Totals!D58</f>
        <v>5.6200724624738463</v>
      </c>
      <c r="E55">
        <f>Totals!E58</f>
        <v>5.0383274587047246</v>
      </c>
      <c r="F55">
        <f>Totals!F58</f>
        <v>1.9159922198668333</v>
      </c>
      <c r="G55">
        <f>Totals!G58</f>
        <v>3.1223352388378913</v>
      </c>
      <c r="H55">
        <f>Totals!H58</f>
        <v>0.27046050435987118</v>
      </c>
      <c r="I55">
        <f>Totals!I58</f>
        <v>0.18944838662159061</v>
      </c>
      <c r="J55">
        <f>Totals!J58</f>
        <v>0.1218361127876602</v>
      </c>
    </row>
    <row r="56" spans="1:10" x14ac:dyDescent="0.2">
      <c r="A56">
        <f>Totals!A59</f>
        <v>10.57</v>
      </c>
      <c r="B56">
        <f>Totals!B59</f>
        <v>0.72793719927943723</v>
      </c>
      <c r="C56">
        <f>Totals!C59</f>
        <v>3.3059365096011671E-2</v>
      </c>
      <c r="D56">
        <f>Totals!D59</f>
        <v>5.6118663012423209</v>
      </c>
      <c r="E56">
        <f>Totals!E59</f>
        <v>5.0374910936601891</v>
      </c>
      <c r="F56">
        <f>Totals!F59</f>
        <v>1.9421769784226823</v>
      </c>
      <c r="G56">
        <f>Totals!G59</f>
        <v>3.0953141152375063</v>
      </c>
      <c r="H56">
        <f>Totals!H59</f>
        <v>0.26672699877963624</v>
      </c>
      <c r="I56">
        <f>Totals!I59</f>
        <v>0.18723555374682727</v>
      </c>
      <c r="J56">
        <f>Totals!J59</f>
        <v>0.12041265505566885</v>
      </c>
    </row>
    <row r="57" spans="1:10" x14ac:dyDescent="0.2">
      <c r="A57">
        <f>Totals!A60</f>
        <v>10.504099999999999</v>
      </c>
      <c r="B57">
        <f>Totals!B60</f>
        <v>0.73709962927029704</v>
      </c>
      <c r="C57">
        <f>Totals!C60</f>
        <v>3.3432944412645049E-2</v>
      </c>
      <c r="D57">
        <f>Totals!D60</f>
        <v>5.6047359104771202</v>
      </c>
      <c r="E57">
        <f>Totals!E60</f>
        <v>5.0373426749744024</v>
      </c>
      <c r="F57">
        <f>Totals!F60</f>
        <v>1.9683474905148834</v>
      </c>
      <c r="G57">
        <f>Totals!G60</f>
        <v>3.0689951844595194</v>
      </c>
      <c r="H57">
        <f>Totals!H60</f>
        <v>0.26312763650259208</v>
      </c>
      <c r="I57">
        <f>Totals!I60</f>
        <v>0.18524342650283634</v>
      </c>
      <c r="J57">
        <f>Totals!J60</f>
        <v>0.11902217249728975</v>
      </c>
    </row>
    <row r="58" spans="1:10" x14ac:dyDescent="0.2">
      <c r="A58">
        <f>Totals!A61</f>
        <v>10.439399999999999</v>
      </c>
      <c r="B58">
        <f>Totals!B61</f>
        <v>0.74626454883027737</v>
      </c>
      <c r="C58">
        <f>Totals!C61</f>
        <v>3.3813333834625973E-2</v>
      </c>
      <c r="D58">
        <f>Totals!D61</f>
        <v>5.5988895687098861</v>
      </c>
      <c r="E58">
        <f>Totals!E61</f>
        <v>5.0381352681045035</v>
      </c>
      <c r="F58">
        <f>Totals!F61</f>
        <v>1.9944575974564296</v>
      </c>
      <c r="G58">
        <f>Totals!G61</f>
        <v>3.043677670648075</v>
      </c>
      <c r="H58">
        <f>Totals!H61</f>
        <v>0.25962484822513621</v>
      </c>
      <c r="I58">
        <f>Totals!I61</f>
        <v>0.1834651878004972</v>
      </c>
      <c r="J58">
        <f>Totals!J61</f>
        <v>0.11766426457974845</v>
      </c>
    </row>
    <row r="59" spans="1:10" x14ac:dyDescent="0.2">
      <c r="A59">
        <f>Totals!A62</f>
        <v>10.3759</v>
      </c>
      <c r="B59">
        <f>Totals!B62</f>
        <v>0.7554267042780286</v>
      </c>
      <c r="C59">
        <f>Totals!C62</f>
        <v>3.4197011452932927E-2</v>
      </c>
      <c r="D59">
        <f>Totals!D62</f>
        <v>5.5937434124159395</v>
      </c>
      <c r="E59">
        <f>Totals!E62</f>
        <v>5.0398592931967281</v>
      </c>
      <c r="F59">
        <f>Totals!F62</f>
        <v>2.0205987476398413</v>
      </c>
      <c r="G59">
        <f>Totals!G62</f>
        <v>3.0191344025109008</v>
      </c>
      <c r="H59">
        <f>Totals!H62</f>
        <v>0.25626811136733579</v>
      </c>
      <c r="I59">
        <f>Totals!I62</f>
        <v>0.18140361338029223</v>
      </c>
      <c r="J59">
        <f>Totals!J62</f>
        <v>0.1163385375175698</v>
      </c>
    </row>
    <row r="60" spans="1:10" x14ac:dyDescent="0.2">
      <c r="A60">
        <f>Totals!A63</f>
        <v>10.313599999999999</v>
      </c>
      <c r="B60">
        <f>Totals!B63</f>
        <v>0.76458068107571175</v>
      </c>
      <c r="C60">
        <f>Totals!C63</f>
        <v>3.4585834789383374E-2</v>
      </c>
      <c r="D60">
        <f>Totals!D63</f>
        <v>5.5896120006703169</v>
      </c>
      <c r="E60">
        <f>Totals!E63</f>
        <v>5.042199346760702</v>
      </c>
      <c r="F60">
        <f>Totals!F63</f>
        <v>2.0466962881060056</v>
      </c>
      <c r="G60">
        <f>Totals!G63</f>
        <v>2.9954719026785992</v>
      </c>
      <c r="H60">
        <f>Totals!H63</f>
        <v>0.2530058395315295</v>
      </c>
      <c r="I60">
        <f>Totals!I63</f>
        <v>0.17939336605657477</v>
      </c>
      <c r="J60">
        <f>Totals!J63</f>
        <v>0.11504460429760828</v>
      </c>
    </row>
    <row r="61" spans="1:10" x14ac:dyDescent="0.2">
      <c r="A61">
        <f>Totals!A64</f>
        <v>10.2525</v>
      </c>
      <c r="B61">
        <f>Totals!B64</f>
        <v>0.77372090673217853</v>
      </c>
      <c r="C61">
        <f>Totals!C64</f>
        <v>3.4979537765567371E-2</v>
      </c>
      <c r="D61">
        <f>Totals!D64</f>
        <v>5.5864569264112633</v>
      </c>
      <c r="E61">
        <f>Totals!E64</f>
        <v>5.0453597067232705</v>
      </c>
      <c r="F61">
        <f>Totals!F64</f>
        <v>2.0728638951288225</v>
      </c>
      <c r="G61">
        <f>Totals!G64</f>
        <v>2.972361127149683</v>
      </c>
      <c r="H61">
        <f>Totals!H64</f>
        <v>0.24985627477407316</v>
      </c>
      <c r="I61">
        <f>Totals!I64</f>
        <v>0.17759354465467944</v>
      </c>
      <c r="J61">
        <f>Totals!J64</f>
        <v>0.11378208470400511</v>
      </c>
    </row>
    <row r="62" spans="1:10" x14ac:dyDescent="0.2">
      <c r="A62">
        <f>Totals!A65</f>
        <v>10.192399999999999</v>
      </c>
      <c r="B62">
        <f>Totals!B65</f>
        <v>0.78287237707043167</v>
      </c>
      <c r="C62">
        <f>Totals!C65</f>
        <v>3.5378379102478701E-2</v>
      </c>
      <c r="D62">
        <f>Totals!D65</f>
        <v>5.5841063660592161</v>
      </c>
      <c r="E62">
        <f>Totals!E65</f>
        <v>5.0489455959999106</v>
      </c>
      <c r="F62">
        <f>Totals!F65</f>
        <v>2.0990699137624405</v>
      </c>
      <c r="G62">
        <f>Totals!G65</f>
        <v>2.9498566598386269</v>
      </c>
      <c r="H62">
        <f>Totals!H65</f>
        <v>0.24680006356788017</v>
      </c>
      <c r="I62">
        <f>Totals!I65</f>
        <v>0.1758332249697141</v>
      </c>
      <c r="J62">
        <f>Totals!J65</f>
        <v>0.11254650392055485</v>
      </c>
    </row>
    <row r="63" spans="1:10" x14ac:dyDescent="0.2">
      <c r="A63">
        <f>Totals!A66</f>
        <v>10.1334</v>
      </c>
      <c r="B63">
        <f>Totals!B66</f>
        <v>0.79201519891087846</v>
      </c>
      <c r="C63">
        <f>Totals!C66</f>
        <v>3.5781803447324137E-2</v>
      </c>
      <c r="D63">
        <f>Totals!D66</f>
        <v>5.5825861054431192</v>
      </c>
      <c r="E63">
        <f>Totals!E66</f>
        <v>5.0534351862367544</v>
      </c>
      <c r="F63">
        <f>Totals!F66</f>
        <v>2.1252206252653858</v>
      </c>
      <c r="G63">
        <f>Totals!G66</f>
        <v>2.9282145609713677</v>
      </c>
      <c r="H63">
        <f>Totals!H66</f>
        <v>0.24385185388729189</v>
      </c>
      <c r="I63">
        <f>Totals!I66</f>
        <v>0.17395946844134147</v>
      </c>
      <c r="J63">
        <f>Totals!J66</f>
        <v>0.11133959687773233</v>
      </c>
    </row>
    <row r="64" spans="1:10" x14ac:dyDescent="0.2">
      <c r="A64">
        <f>Totals!A67</f>
        <v>10.0754</v>
      </c>
      <c r="B64">
        <f>Totals!B67</f>
        <v>0.80116006691698349</v>
      </c>
      <c r="C64">
        <f>Totals!C67</f>
        <v>3.6189897524117588E-2</v>
      </c>
      <c r="D64">
        <f>Totals!D67</f>
        <v>5.5818065326801287</v>
      </c>
      <c r="E64">
        <f>Totals!E67</f>
        <v>5.0585111517362504</v>
      </c>
      <c r="F64">
        <f>Totals!F67</f>
        <v>2.1512675746787258</v>
      </c>
      <c r="G64">
        <f>Totals!G67</f>
        <v>2.9070967626471846</v>
      </c>
      <c r="H64">
        <f>Totals!H67</f>
        <v>0.2410009176752988</v>
      </c>
      <c r="I64">
        <f>Totals!I67</f>
        <v>0.17228227553970468</v>
      </c>
      <c r="J64">
        <f>Totals!J67</f>
        <v>0.11015900213921448</v>
      </c>
    </row>
    <row r="65" spans="1:10" x14ac:dyDescent="0.2">
      <c r="A65">
        <f>Totals!A68</f>
        <v>10.0185</v>
      </c>
      <c r="B65">
        <f>Totals!B68</f>
        <v>0.81028627553349997</v>
      </c>
      <c r="C65">
        <f>Totals!C68</f>
        <v>3.6604350454159551E-2</v>
      </c>
      <c r="D65">
        <f>Totals!D68</f>
        <v>5.5821427986196674</v>
      </c>
      <c r="E65">
        <f>Totals!E68</f>
        <v>5.0642451850670218</v>
      </c>
      <c r="F65">
        <f>Totals!F68</f>
        <v>2.1774195449324609</v>
      </c>
      <c r="G65">
        <f>Totals!G68</f>
        <v>2.8868238301041127</v>
      </c>
      <c r="H65">
        <f>Totals!H68</f>
        <v>0.23824611003982835</v>
      </c>
      <c r="I65">
        <f>Totals!I68</f>
        <v>0.17064686885997135</v>
      </c>
      <c r="J65">
        <f>Totals!J68</f>
        <v>0.10900644468329414</v>
      </c>
    </row>
    <row r="66" spans="1:10" x14ac:dyDescent="0.2">
      <c r="A66">
        <f>Totals!A69</f>
        <v>9.9625000000000004</v>
      </c>
      <c r="B66">
        <f>Totals!B69</f>
        <v>0.81942124417783957</v>
      </c>
      <c r="C66">
        <f>Totals!C69</f>
        <v>3.7021633567429373E-2</v>
      </c>
      <c r="D66">
        <f>Totals!D69</f>
        <v>5.5828386846094231</v>
      </c>
      <c r="E66">
        <f>Totals!E69</f>
        <v>5.0704581810993297</v>
      </c>
      <c r="F66">
        <f>Totals!F69</f>
        <v>2.2036257520046969</v>
      </c>
      <c r="G66">
        <f>Totals!G69</f>
        <v>2.8668361134038691</v>
      </c>
      <c r="H66">
        <f>Totals!H69</f>
        <v>0.23560395234281867</v>
      </c>
      <c r="I66">
        <f>Totals!I69</f>
        <v>0.16889528430381195</v>
      </c>
      <c r="J66">
        <f>Totals!J69</f>
        <v>0.10787758255422612</v>
      </c>
    </row>
    <row r="67" spans="1:10" x14ac:dyDescent="0.2">
      <c r="A67">
        <f>Totals!A70</f>
        <v>9.9075000000000006</v>
      </c>
      <c r="B67">
        <f>Totals!B70</f>
        <v>0.82854428490817555</v>
      </c>
      <c r="C67">
        <f>Totals!C70</f>
        <v>3.744349108288042E-2</v>
      </c>
      <c r="D67">
        <f>Totals!D70</f>
        <v>5.5842818291123191</v>
      </c>
      <c r="E67">
        <f>Totals!E70</f>
        <v>5.0771335519255496</v>
      </c>
      <c r="F67">
        <f>Totals!F70</f>
        <v>2.2297756420178629</v>
      </c>
      <c r="G67">
        <f>Totals!G70</f>
        <v>2.8474979837084016</v>
      </c>
      <c r="H67">
        <f>Totals!H70</f>
        <v>0.23304931377663979</v>
      </c>
      <c r="I67">
        <f>Totals!I70</f>
        <v>0.16718472955896635</v>
      </c>
      <c r="J67">
        <f>Totals!J70</f>
        <v>0.10677416005044921</v>
      </c>
    </row>
    <row r="68" spans="1:10" x14ac:dyDescent="0.2">
      <c r="A68">
        <f>Totals!A71</f>
        <v>9.8533000000000008</v>
      </c>
      <c r="B68">
        <f>Totals!B71</f>
        <v>0.8376844938488075</v>
      </c>
      <c r="C68">
        <f>Totals!C71</f>
        <v>3.7872413976440998E-2</v>
      </c>
      <c r="D68">
        <f>Totals!D71</f>
        <v>5.5866212865202103</v>
      </c>
      <c r="E68">
        <f>Totals!E71</f>
        <v>5.0846694199631317</v>
      </c>
      <c r="F68">
        <f>Totals!F71</f>
        <v>2.2558006893685771</v>
      </c>
      <c r="G68">
        <f>Totals!G71</f>
        <v>2.8288830648549679</v>
      </c>
      <c r="H68">
        <f>Totals!H71</f>
        <v>0.23059006712258026</v>
      </c>
      <c r="I68">
        <f>Totals!I71</f>
        <v>0.16565555363502599</v>
      </c>
      <c r="J68">
        <f>Totals!J71</f>
        <v>0.10569191153905846</v>
      </c>
    </row>
    <row r="69" spans="1:10" x14ac:dyDescent="0.2">
      <c r="A69">
        <f>Totals!A72</f>
        <v>9.8001000000000005</v>
      </c>
      <c r="B69">
        <f>Totals!B72</f>
        <v>0.84680394680936477</v>
      </c>
      <c r="C69">
        <f>Totals!C72</f>
        <v>3.8310247770684036E-2</v>
      </c>
      <c r="D69">
        <f>Totals!D72</f>
        <v>5.590347537247788</v>
      </c>
      <c r="E69">
        <f>Totals!E72</f>
        <v>5.0932234129588272</v>
      </c>
      <c r="F69">
        <f>Totals!F72</f>
        <v>2.2819258715684083</v>
      </c>
      <c r="G69">
        <f>Totals!G72</f>
        <v>2.811423976259225</v>
      </c>
      <c r="H69">
        <f>Totals!H72</f>
        <v>0.22819969631340889</v>
      </c>
      <c r="I69">
        <f>Totals!I72</f>
        <v>0.16416341175993057</v>
      </c>
      <c r="J69">
        <f>Totals!J72</f>
        <v>0.10463458134681476</v>
      </c>
    </row>
    <row r="70" spans="1:10" x14ac:dyDescent="0.2">
      <c r="A70">
        <f>Totals!A73</f>
        <v>9.7477999999999998</v>
      </c>
      <c r="B70">
        <f>Totals!B73</f>
        <v>0.85591506018912211</v>
      </c>
      <c r="C70">
        <f>Totals!C73</f>
        <v>3.8751197384887144E-2</v>
      </c>
      <c r="D70">
        <f>Totals!D73</f>
        <v>5.5944987200449177</v>
      </c>
      <c r="E70">
        <f>Totals!E73</f>
        <v>5.1024249900934482</v>
      </c>
      <c r="F70">
        <f>Totals!F73</f>
        <v>2.3080105844371683</v>
      </c>
      <c r="G70">
        <f>Totals!G73</f>
        <v>2.7944144056562799</v>
      </c>
      <c r="H70">
        <f>Totals!H73</f>
        <v>0.22591352555896149</v>
      </c>
      <c r="I70">
        <f>Totals!I73</f>
        <v>0.16256028158828809</v>
      </c>
      <c r="J70">
        <f>Totals!J73</f>
        <v>0.10359992280422002</v>
      </c>
    </row>
    <row r="71" spans="1:10" x14ac:dyDescent="0.2">
      <c r="A71">
        <f>Totals!A74</f>
        <v>9.6963000000000008</v>
      </c>
      <c r="B71">
        <f>Totals!B74</f>
        <v>0.8650312562128627</v>
      </c>
      <c r="C71">
        <f>Totals!C74</f>
        <v>3.9198223919038204E-2</v>
      </c>
      <c r="D71">
        <f>Totals!D74</f>
        <v>5.5993976380439525</v>
      </c>
      <c r="E71">
        <f>Totals!E74</f>
        <v>5.1121416064226439</v>
      </c>
      <c r="F71">
        <f>Totals!F74</f>
        <v>2.3341173128929862</v>
      </c>
      <c r="G71">
        <f>Totals!G74</f>
        <v>2.7780242935296582</v>
      </c>
      <c r="H71">
        <f>Totals!H74</f>
        <v>0.22368032565523072</v>
      </c>
      <c r="I71">
        <f>Totals!I74</f>
        <v>0.16098997625784242</v>
      </c>
      <c r="J71">
        <f>Totals!J74</f>
        <v>0.10258572970823482</v>
      </c>
    </row>
    <row r="72" spans="1:10" x14ac:dyDescent="0.2">
      <c r="A72">
        <f>Totals!A75</f>
        <v>9.6456</v>
      </c>
      <c r="B72">
        <f>Totals!B75</f>
        <v>0.87414885331554615</v>
      </c>
      <c r="C72">
        <f>Totals!C75</f>
        <v>3.9651749853222208E-2</v>
      </c>
      <c r="D72">
        <f>Totals!D75</f>
        <v>5.6051041394482768</v>
      </c>
      <c r="E72">
        <f>Totals!E75</f>
        <v>5.1223913461827859</v>
      </c>
      <c r="F72">
        <f>Totals!F75</f>
        <v>2.3601650246072978</v>
      </c>
      <c r="G72">
        <f>Totals!G75</f>
        <v>2.7622263215754868</v>
      </c>
      <c r="H72">
        <f>Totals!H75</f>
        <v>0.22152747626196101</v>
      </c>
      <c r="I72">
        <f>Totals!I75</f>
        <v>0.15959352605778759</v>
      </c>
      <c r="J72">
        <f>Totals!J75</f>
        <v>0.10159179094574362</v>
      </c>
    </row>
    <row r="73" spans="1:10" x14ac:dyDescent="0.2">
      <c r="A73">
        <f>Totals!A76</f>
        <v>9.5958000000000006</v>
      </c>
      <c r="B73">
        <f>Totals!B76</f>
        <v>0.8832456613004448</v>
      </c>
      <c r="C73">
        <f>Totals!C76</f>
        <v>4.0113812407723055E-2</v>
      </c>
      <c r="D73">
        <f>Totals!D76</f>
        <v>5.6120191828192887</v>
      </c>
      <c r="E73">
        <f>Totals!E76</f>
        <v>5.1338325108169816</v>
      </c>
      <c r="F73">
        <f>Totals!F76</f>
        <v>2.3862948874554171</v>
      </c>
      <c r="G73">
        <f>Totals!G76</f>
        <v>2.7475767372235977</v>
      </c>
      <c r="H73">
        <f>Totals!H76</f>
        <v>0.2194379847425531</v>
      </c>
      <c r="I73">
        <f>Totals!I76</f>
        <v>0.15808972760128015</v>
      </c>
      <c r="J73">
        <f>Totals!J76</f>
        <v>0.10061984579644037</v>
      </c>
    </row>
    <row r="74" spans="1:10" x14ac:dyDescent="0.2">
      <c r="A74">
        <f>Totals!A77</f>
        <v>9.5466999999999995</v>
      </c>
      <c r="B74">
        <f>Totals!B77</f>
        <v>0.89235433427511168</v>
      </c>
      <c r="C74">
        <f>Totals!C77</f>
        <v>4.0585812061484025E-2</v>
      </c>
      <c r="D74">
        <f>Totals!D77</f>
        <v>5.620094562604228</v>
      </c>
      <c r="E74">
        <f>Totals!E77</f>
        <v>5.1462860314986534</v>
      </c>
      <c r="F74">
        <f>Totals!F77</f>
        <v>2.4123081733484955</v>
      </c>
      <c r="G74">
        <f>Totals!G77</f>
        <v>2.7340725495534546</v>
      </c>
      <c r="H74">
        <f>Totals!H77</f>
        <v>0.21743354666006512</v>
      </c>
      <c r="I74">
        <f>Totals!I77</f>
        <v>0.15661450707641605</v>
      </c>
      <c r="J74">
        <f>Totals!J77</f>
        <v>9.9665785965796616E-2</v>
      </c>
    </row>
    <row r="75" spans="1:10" x14ac:dyDescent="0.2">
      <c r="A75">
        <f>Totals!A78</f>
        <v>9.4984000000000002</v>
      </c>
      <c r="B75">
        <f>Totals!B78</f>
        <v>0.90145277177083583</v>
      </c>
      <c r="C75">
        <f>Totals!C78</f>
        <v>4.1063574549874124E-2</v>
      </c>
      <c r="D75">
        <f>Totals!D78</f>
        <v>5.6288606032304589</v>
      </c>
      <c r="E75">
        <f>Totals!E78</f>
        <v>5.1593355725940082</v>
      </c>
      <c r="F75">
        <f>Totals!F78</f>
        <v>2.4383155954640436</v>
      </c>
      <c r="G75">
        <f>Totals!G78</f>
        <v>2.7210199771299641</v>
      </c>
      <c r="H75">
        <f>Totals!H78</f>
        <v>0.21548572778031991</v>
      </c>
      <c r="I75">
        <f>Totals!I78</f>
        <v>0.15530793734759438</v>
      </c>
      <c r="J75">
        <f>Totals!J78</f>
        <v>9.8731365508535868E-2</v>
      </c>
    </row>
    <row r="76" spans="1:10" x14ac:dyDescent="0.2">
      <c r="A76">
        <f>Totals!A79</f>
        <v>9.4507999999999992</v>
      </c>
      <c r="B76">
        <f>Totals!B79</f>
        <v>0.91055617260087374</v>
      </c>
      <c r="C76">
        <f>Totals!C79</f>
        <v>4.1545487476685176E-2</v>
      </c>
      <c r="D76">
        <f>Totals!D79</f>
        <v>5.6379839707778219</v>
      </c>
      <c r="E76">
        <f>Totals!E79</f>
        <v>5.1727331595965982</v>
      </c>
      <c r="F76">
        <f>Totals!F79</f>
        <v>2.4643208078838472</v>
      </c>
      <c r="G76">
        <f>Totals!G79</f>
        <v>2.7083594929105992</v>
      </c>
      <c r="H76">
        <f>Totals!H79</f>
        <v>0.21359827376663637</v>
      </c>
      <c r="I76">
        <f>Totals!I79</f>
        <v>0.15389093283476254</v>
      </c>
      <c r="J76">
        <f>Totals!J79</f>
        <v>9.7814463381976177E-2</v>
      </c>
    </row>
    <row r="77" spans="1:10" x14ac:dyDescent="0.2">
      <c r="A77">
        <f>Totals!A80</f>
        <v>9.4039999999999999</v>
      </c>
      <c r="B77">
        <f>Totals!B80</f>
        <v>0.91964168206221364</v>
      </c>
      <c r="C77">
        <f>Totals!C80</f>
        <v>4.2033765780181385E-2</v>
      </c>
      <c r="D77">
        <f>Totals!D80</f>
        <v>5.6478918670056908</v>
      </c>
      <c r="E77">
        <f>Totals!E80</f>
        <v>5.1866347534909156</v>
      </c>
      <c r="F77">
        <f>Totals!F80</f>
        <v>2.4903530551376325</v>
      </c>
      <c r="G77">
        <f>Totals!G80</f>
        <v>2.6962046069925116</v>
      </c>
      <c r="H77">
        <f>Totals!H80</f>
        <v>0.21177806900254595</v>
      </c>
      <c r="I77">
        <f>Totals!I80</f>
        <v>0.15263931370011946</v>
      </c>
      <c r="J77">
        <f>Totals!J80</f>
        <v>9.6916822172880737E-2</v>
      </c>
    </row>
    <row r="78" spans="1:10" x14ac:dyDescent="0.2">
      <c r="A78">
        <f>Totals!A81</f>
        <v>9.3579000000000008</v>
      </c>
      <c r="B78">
        <f>Totals!B81</f>
        <v>0.92872489696617633</v>
      </c>
      <c r="C78">
        <f>Totals!C81</f>
        <v>4.2527639659879685E-2</v>
      </c>
      <c r="D78">
        <f>Totals!D81</f>
        <v>5.6583643877604928</v>
      </c>
      <c r="E78">
        <f>Totals!E81</f>
        <v>5.2010304654500485</v>
      </c>
      <c r="F78">
        <f>Totals!F81</f>
        <v>2.5163896891875197</v>
      </c>
      <c r="G78">
        <f>Totals!G81</f>
        <v>2.6846407762625284</v>
      </c>
      <c r="H78">
        <f>Totals!H81</f>
        <v>0.21001807375228732</v>
      </c>
      <c r="I78">
        <f>Totals!I81</f>
        <v>0.15127950575994595</v>
      </c>
      <c r="J78">
        <f>Totals!J81</f>
        <v>9.6036342798211938E-2</v>
      </c>
    </row>
    <row r="79" spans="1:10" x14ac:dyDescent="0.2">
      <c r="A79">
        <f>Totals!A82</f>
        <v>9.3125</v>
      </c>
      <c r="B79">
        <f>Totals!B82</f>
        <v>0.9378023496112089</v>
      </c>
      <c r="C79">
        <f>Totals!C82</f>
        <v>4.3028299784064236E-2</v>
      </c>
      <c r="D79">
        <f>Totals!D82</f>
        <v>5.6695630540715563</v>
      </c>
      <c r="E79">
        <f>Totals!E82</f>
        <v>5.2161082442154658</v>
      </c>
      <c r="F79">
        <f>Totals!F82</f>
        <v>2.5424313222649038</v>
      </c>
      <c r="G79">
        <f>Totals!G82</f>
        <v>2.6736769219505634</v>
      </c>
      <c r="H79">
        <f>Totals!H82</f>
        <v>0.20833499073076442</v>
      </c>
      <c r="I79">
        <f>Totals!I82</f>
        <v>0.14994696020787115</v>
      </c>
      <c r="J79">
        <f>Totals!J82</f>
        <v>9.5172858917452779E-2</v>
      </c>
    </row>
    <row r="80" spans="1:10" x14ac:dyDescent="0.2">
      <c r="A80">
        <f>Totals!A83</f>
        <v>9.2676999999999996</v>
      </c>
      <c r="B80">
        <f>Totals!B83</f>
        <v>0.94689092430857769</v>
      </c>
      <c r="C80">
        <f>Totals!C83</f>
        <v>4.3534542544504194E-2</v>
      </c>
      <c r="D80">
        <f>Totals!D83</f>
        <v>5.6812088086871446</v>
      </c>
      <c r="E80">
        <f>Totals!E83</f>
        <v>5.2315429966591731</v>
      </c>
      <c r="F80">
        <f>Totals!F83</f>
        <v>2.5683691819895267</v>
      </c>
      <c r="G80">
        <f>Totals!G83</f>
        <v>2.6631738146696464</v>
      </c>
      <c r="H80">
        <f>Totals!H83</f>
        <v>0.20670327747369199</v>
      </c>
      <c r="I80">
        <f>Totals!I83</f>
        <v>0.14863821817995673</v>
      </c>
      <c r="J80">
        <f>Totals!J83</f>
        <v>9.4324316374322412E-2</v>
      </c>
    </row>
    <row r="81" spans="1:10" x14ac:dyDescent="0.2">
      <c r="A81">
        <f>Totals!A84</f>
        <v>9.2235999999999994</v>
      </c>
      <c r="B81">
        <f>Totals!B84</f>
        <v>0.95596714540516503</v>
      </c>
      <c r="C81">
        <f>Totals!C84</f>
        <v>4.4046931087781245E-2</v>
      </c>
      <c r="D81">
        <f>Totals!D84</f>
        <v>5.6935010959339643</v>
      </c>
      <c r="E81">
        <f>Totals!E84</f>
        <v>5.2473793490407354</v>
      </c>
      <c r="F81">
        <f>Totals!F84</f>
        <v>2.5943457920207531</v>
      </c>
      <c r="G81">
        <f>Totals!G84</f>
        <v>2.653033557019981</v>
      </c>
      <c r="H81">
        <f>Totals!H84</f>
        <v>0.20514376292571732</v>
      </c>
      <c r="I81">
        <f>Totals!I84</f>
        <v>0.14748552487150962</v>
      </c>
      <c r="J81">
        <f>Totals!J84</f>
        <v>9.3492459096003719E-2</v>
      </c>
    </row>
    <row r="82" spans="1:10" x14ac:dyDescent="0.2">
      <c r="A82">
        <f>Totals!A85</f>
        <v>9.1801999999999992</v>
      </c>
      <c r="B82">
        <f>Totals!B85</f>
        <v>0.96502730641236001</v>
      </c>
      <c r="C82">
        <f>Totals!C85</f>
        <v>4.4563172434331326E-2</v>
      </c>
      <c r="D82">
        <f>Totals!D85</f>
        <v>5.706150455443125</v>
      </c>
      <c r="E82">
        <f>Totals!E85</f>
        <v>5.2636178851148534</v>
      </c>
      <c r="F82">
        <f>Totals!F85</f>
        <v>2.6203328153925796</v>
      </c>
      <c r="G82">
        <f>Totals!G85</f>
        <v>2.643285069722273</v>
      </c>
      <c r="H82">
        <f>Totals!H85</f>
        <v>0.20362653985985144</v>
      </c>
      <c r="I82">
        <f>Totals!I85</f>
        <v>0.14622890301893857</v>
      </c>
      <c r="J82">
        <f>Totals!J85</f>
        <v>9.2677127449482144E-2</v>
      </c>
    </row>
    <row r="83" spans="1:10" x14ac:dyDescent="0.2">
      <c r="A83">
        <f>Totals!A86</f>
        <v>9.1373999999999995</v>
      </c>
      <c r="B83">
        <f>Totals!B86</f>
        <v>0.97408894356980313</v>
      </c>
      <c r="C83">
        <f>Totals!C86</f>
        <v>4.5087694511954275E-2</v>
      </c>
      <c r="D83">
        <f>Totals!D86</f>
        <v>5.7196062944459669</v>
      </c>
      <c r="E83">
        <f>Totals!E86</f>
        <v>5.280425811354343</v>
      </c>
      <c r="F83">
        <f>Totals!F86</f>
        <v>2.6462737619866341</v>
      </c>
      <c r="G83">
        <f>Totals!G86</f>
        <v>2.6341520493677084</v>
      </c>
      <c r="H83">
        <f>Totals!H86</f>
        <v>0.20218189356864169</v>
      </c>
      <c r="I83">
        <f>Totals!I86</f>
        <v>0.14512229271583957</v>
      </c>
      <c r="J83">
        <f>Totals!J86</f>
        <v>9.1876296807142876E-2</v>
      </c>
    </row>
    <row r="84" spans="1:10" x14ac:dyDescent="0.2">
      <c r="A84">
        <f>Totals!A87</f>
        <v>9.0952000000000002</v>
      </c>
      <c r="B84">
        <f>Totals!B87</f>
        <v>0.98314908885911034</v>
      </c>
      <c r="C84">
        <f>Totals!C87</f>
        <v>4.5618783172828213E-2</v>
      </c>
      <c r="D84">
        <f>Totals!D87</f>
        <v>5.7336481178028977</v>
      </c>
      <c r="E84">
        <f>Totals!E87</f>
        <v>5.2978369726411669</v>
      </c>
      <c r="F84">
        <f>Totals!F87</f>
        <v>2.6721923502493792</v>
      </c>
      <c r="G84">
        <f>Totals!G87</f>
        <v>2.6255586108820004</v>
      </c>
      <c r="H84">
        <f>Totals!H87</f>
        <v>0.20077102217162537</v>
      </c>
      <c r="I84">
        <f>Totals!I87</f>
        <v>0.14403630009394575</v>
      </c>
      <c r="J84">
        <f>Totals!J87</f>
        <v>9.108983440594752E-2</v>
      </c>
    </row>
    <row r="85" spans="1:10" x14ac:dyDescent="0.2">
      <c r="A85">
        <f>Totals!A88</f>
        <v>9.0535999999999994</v>
      </c>
      <c r="B85">
        <f>Totals!B88</f>
        <v>0.99220470532893379</v>
      </c>
      <c r="C85">
        <f>Totals!C88</f>
        <v>4.6154324507216342E-2</v>
      </c>
      <c r="D85">
        <f>Totals!D88</f>
        <v>5.7480142665538914</v>
      </c>
      <c r="E85">
        <f>Totals!E88</f>
        <v>5.3155804710661867</v>
      </c>
      <c r="F85">
        <f>Totals!F88</f>
        <v>2.6981434452428239</v>
      </c>
      <c r="G85">
        <f>Totals!G88</f>
        <v>2.6174023221399243</v>
      </c>
      <c r="H85">
        <f>Totals!H88</f>
        <v>0.19942917493879364</v>
      </c>
      <c r="I85">
        <f>Totals!I88</f>
        <v>0.14272171502457665</v>
      </c>
      <c r="J85">
        <f>Totals!J88</f>
        <v>9.031760920777368E-2</v>
      </c>
    </row>
    <row r="86" spans="1:10" x14ac:dyDescent="0.2">
      <c r="A86">
        <f>Totals!A89</f>
        <v>9.0124999999999993</v>
      </c>
      <c r="B86">
        <f>Totals!B89</f>
        <v>1.0012749073138927</v>
      </c>
      <c r="C86">
        <f>Totals!C89</f>
        <v>4.6697693039137365E-2</v>
      </c>
      <c r="D86">
        <f>Totals!D89</f>
        <v>5.7630025788609611</v>
      </c>
      <c r="E86">
        <f>Totals!E89</f>
        <v>5.3336496618031539</v>
      </c>
      <c r="F86">
        <f>Totals!F89</f>
        <v>2.7240273353942817</v>
      </c>
      <c r="G86">
        <f>Totals!G89</f>
        <v>2.6096223264088718</v>
      </c>
      <c r="H86">
        <f>Totals!H89</f>
        <v>0.19811960036235893</v>
      </c>
      <c r="I86">
        <f>Totals!I89</f>
        <v>0.14167567025179484</v>
      </c>
      <c r="J86">
        <f>Totals!J89</f>
        <v>8.955764644365348E-2</v>
      </c>
    </row>
    <row r="87" spans="1:10" x14ac:dyDescent="0.2">
      <c r="A87">
        <f>Totals!A90</f>
        <v>8.9720999999999993</v>
      </c>
      <c r="B87">
        <f>Totals!B90</f>
        <v>1.0103123856616092</v>
      </c>
      <c r="C87">
        <f>Totals!C90</f>
        <v>4.7244947323587749E-2</v>
      </c>
      <c r="D87">
        <f>Totals!D90</f>
        <v>5.7783841737697035</v>
      </c>
      <c r="E87">
        <f>Totals!E90</f>
        <v>5.3521651267993846</v>
      </c>
      <c r="F87">
        <f>Totals!F90</f>
        <v>2.7499324814416153</v>
      </c>
      <c r="G87">
        <f>Totals!G90</f>
        <v>2.6022326453577684</v>
      </c>
      <c r="H87">
        <f>Totals!H90</f>
        <v>0.19687487493305406</v>
      </c>
      <c r="I87">
        <f>Totals!I90</f>
        <v>0.14053065548337637</v>
      </c>
      <c r="J87">
        <f>Totals!J90</f>
        <v>8.881351655388961E-2</v>
      </c>
    </row>
    <row r="88" spans="1:10" x14ac:dyDescent="0.2">
      <c r="A88">
        <f>Totals!A91</f>
        <v>8.9321999999999999</v>
      </c>
      <c r="B88">
        <f>Totals!B91</f>
        <v>1.0193586451571679</v>
      </c>
      <c r="C88">
        <f>Totals!C91</f>
        <v>4.7799917220288035E-2</v>
      </c>
      <c r="D88">
        <f>Totals!D91</f>
        <v>5.7943784154097262</v>
      </c>
      <c r="E88">
        <f>Totals!E91</f>
        <v>5.3712268703167787</v>
      </c>
      <c r="F88">
        <f>Totals!F91</f>
        <v>2.7758430858124021</v>
      </c>
      <c r="G88">
        <f>Totals!G91</f>
        <v>2.5953837845043761</v>
      </c>
      <c r="H88">
        <f>Totals!H91</f>
        <v>0.19566539235518413</v>
      </c>
      <c r="I88">
        <f>Totals!I91</f>
        <v>0.13940474304614331</v>
      </c>
      <c r="J88">
        <f>Totals!J91</f>
        <v>8.8081409691619872E-2</v>
      </c>
    </row>
    <row r="89" spans="1:10" x14ac:dyDescent="0.2">
      <c r="A89">
        <f>Totals!A92</f>
        <v>8.8928999999999991</v>
      </c>
      <c r="B89">
        <f>Totals!B92</f>
        <v>1.0283881662818135</v>
      </c>
      <c r="C89">
        <f>Totals!C92</f>
        <v>4.8363700553823094E-2</v>
      </c>
      <c r="D89">
        <f>Totals!D92</f>
        <v>5.8112448380091877</v>
      </c>
      <c r="E89">
        <f>Totals!E92</f>
        <v>5.3910769040768587</v>
      </c>
      <c r="F89">
        <f>Totals!F92</f>
        <v>2.8016531796248567</v>
      </c>
      <c r="G89">
        <f>Totals!G92</f>
        <v>2.5894237244520015</v>
      </c>
      <c r="H89">
        <f>Totals!H92</f>
        <v>0.19450399745798586</v>
      </c>
      <c r="I89">
        <f>Totals!I92</f>
        <v>0.13830088955051711</v>
      </c>
      <c r="J89">
        <f>Totals!J92</f>
        <v>8.7363046923827542E-2</v>
      </c>
    </row>
    <row r="90" spans="1:10" x14ac:dyDescent="0.2">
      <c r="A90">
        <f>Totals!A93</f>
        <v>8.8541000000000007</v>
      </c>
      <c r="B90">
        <f>Totals!B93</f>
        <v>1.0374210183973032</v>
      </c>
      <c r="C90">
        <f>Totals!C93</f>
        <v>4.8936353229893217E-2</v>
      </c>
      <c r="D90">
        <f>Totals!D93</f>
        <v>5.8288553788161908</v>
      </c>
      <c r="E90">
        <f>Totals!E93</f>
        <v>5.4114927194124842</v>
      </c>
      <c r="F90">
        <f>Totals!F93</f>
        <v>2.8275946912382799</v>
      </c>
      <c r="G90">
        <f>Totals!G93</f>
        <v>2.5840060942757277</v>
      </c>
      <c r="H90">
        <f>Totals!H93</f>
        <v>0.19338229430950696</v>
      </c>
      <c r="I90">
        <f>Totals!I93</f>
        <v>0.13721581101172922</v>
      </c>
      <c r="J90">
        <f>Totals!J93</f>
        <v>8.6656487980946661E-2</v>
      </c>
    </row>
    <row r="91" spans="1:10" x14ac:dyDescent="0.2">
      <c r="A91">
        <f>Totals!A94</f>
        <v>8.8157999999999994</v>
      </c>
      <c r="B91">
        <f>Totals!B94</f>
        <v>1.0464546931528109</v>
      </c>
      <c r="C91">
        <f>Totals!C94</f>
        <v>4.9513947564767728E-2</v>
      </c>
      <c r="D91">
        <f>Totals!D94</f>
        <v>5.8467408245253925</v>
      </c>
      <c r="E91">
        <f>Totals!E94</f>
        <v>5.4322076185300414</v>
      </c>
      <c r="F91">
        <f>Totals!F94</f>
        <v>2.8533789788940518</v>
      </c>
      <c r="G91">
        <f>Totals!G94</f>
        <v>2.5788351942404182</v>
      </c>
      <c r="H91">
        <f>Totals!H94</f>
        <v>0.19229757859190241</v>
      </c>
      <c r="I91">
        <f>Totals!I94</f>
        <v>0.13626744065753479</v>
      </c>
      <c r="J91">
        <f>Totals!J94</f>
        <v>8.5961632141485042E-2</v>
      </c>
    </row>
    <row r="92" spans="1:10" x14ac:dyDescent="0.2">
      <c r="A92">
        <f>Totals!A95</f>
        <v>8.7780000000000005</v>
      </c>
      <c r="B92">
        <f>Totals!B95</f>
        <v>1.0554866265761649</v>
      </c>
      <c r="C92">
        <f>Totals!C95</f>
        <v>5.0097990932874426E-2</v>
      </c>
      <c r="D92">
        <f>Totals!D95</f>
        <v>5.8650847934214916</v>
      </c>
      <c r="E92">
        <f>Totals!E95</f>
        <v>5.4533224428855522</v>
      </c>
      <c r="F92">
        <f>Totals!F95</f>
        <v>2.8792093164316728</v>
      </c>
      <c r="G92">
        <f>Totals!G95</f>
        <v>2.5741131264538808</v>
      </c>
      <c r="H92">
        <f>Totals!H95</f>
        <v>0.19126551557383581</v>
      </c>
      <c r="I92">
        <f>Totals!I95</f>
        <v>0.13521845507694027</v>
      </c>
      <c r="J92">
        <f>Totals!J95</f>
        <v>8.527837988516089E-2</v>
      </c>
    </row>
    <row r="93" spans="1:10" x14ac:dyDescent="0.2">
      <c r="A93">
        <f>Totals!A96</f>
        <v>8.7407000000000004</v>
      </c>
      <c r="B93">
        <f>Totals!B96</f>
        <v>1.0645141996661254</v>
      </c>
      <c r="C93">
        <f>Totals!C96</f>
        <v>5.0692008918754736E-2</v>
      </c>
      <c r="D93">
        <f>Totals!D96</f>
        <v>5.8842994282641676</v>
      </c>
      <c r="E93">
        <f>Totals!E96</f>
        <v>5.4752367885235493</v>
      </c>
      <c r="F93">
        <f>Totals!F96</f>
        <v>2.9050143986809847</v>
      </c>
      <c r="G93">
        <f>Totals!G96</f>
        <v>2.5702223898425647</v>
      </c>
      <c r="H93">
        <f>Totals!H96</f>
        <v>0.19026818741972523</v>
      </c>
      <c r="I93">
        <f>Totals!I96</f>
        <v>0.13418781942486296</v>
      </c>
      <c r="J93">
        <f>Totals!J96</f>
        <v>8.4606632896029599E-2</v>
      </c>
    </row>
    <row r="94" spans="1:10" x14ac:dyDescent="0.2">
      <c r="A94">
        <f>Totals!A97</f>
        <v>8.7039000000000009</v>
      </c>
      <c r="B94">
        <f>Totals!B97</f>
        <v>1.0735347390661749</v>
      </c>
      <c r="C94">
        <f>Totals!C97</f>
        <v>5.1292881612398034E-2</v>
      </c>
      <c r="D94">
        <f>Totals!D97</f>
        <v>5.9040185873914464</v>
      </c>
      <c r="E94">
        <f>Totals!E97</f>
        <v>5.4975682987209069</v>
      </c>
      <c r="F94">
        <f>Totals!F97</f>
        <v>2.9307736798224231</v>
      </c>
      <c r="G94">
        <f>Totals!G97</f>
        <v>2.5667946188984825</v>
      </c>
      <c r="H94">
        <f>Totals!H97</f>
        <v>0.18932860474809651</v>
      </c>
      <c r="I94">
        <f>Totals!I97</f>
        <v>0.13317538985684088</v>
      </c>
      <c r="J94">
        <f>Totals!J97</f>
        <v>8.3946294065603971E-2</v>
      </c>
    </row>
    <row r="95" spans="1:10" x14ac:dyDescent="0.2">
      <c r="A95">
        <f>Totals!A98</f>
        <v>8.6676000000000002</v>
      </c>
      <c r="B95">
        <f>Totals!B98</f>
        <v>1.0825455178216348</v>
      </c>
      <c r="C95">
        <f>Totals!C98</f>
        <v>5.1901325272969791E-2</v>
      </c>
      <c r="D95">
        <f>Totals!D98</f>
        <v>5.924326724386364</v>
      </c>
      <c r="E95">
        <f>Totals!E98</f>
        <v>5.5203189245717281</v>
      </c>
      <c r="F95">
        <f>Totals!F98</f>
        <v>2.9565209381565931</v>
      </c>
      <c r="G95">
        <f>Totals!G98</f>
        <v>2.5637979864151359</v>
      </c>
      <c r="H95">
        <f>Totals!H98</f>
        <v>0.18841536186875593</v>
      </c>
      <c r="I95">
        <f>Totals!I98</f>
        <v>0.13229517044991074</v>
      </c>
      <c r="J95">
        <f>Totals!J98</f>
        <v>8.3297267495967969E-2</v>
      </c>
    </row>
    <row r="96" spans="1:10" x14ac:dyDescent="0.2">
      <c r="A96">
        <f>Totals!A99</f>
        <v>8.6318000000000001</v>
      </c>
      <c r="B96">
        <f>Totals!B99</f>
        <v>1.0915437562217967</v>
      </c>
      <c r="C96">
        <f>Totals!C99</f>
        <v>5.2515051411751827E-2</v>
      </c>
      <c r="D96">
        <f>Totals!D99</f>
        <v>5.9449658695487591</v>
      </c>
      <c r="E96">
        <f>Totals!E99</f>
        <v>5.5434283492202114</v>
      </c>
      <c r="F96">
        <f>Totals!F99</f>
        <v>2.9823402761584137</v>
      </c>
      <c r="G96">
        <f>Totals!G99</f>
        <v>2.5610880730617991</v>
      </c>
      <c r="H96">
        <f>Totals!H99</f>
        <v>0.18756027343379628</v>
      </c>
      <c r="I96">
        <f>Totals!I99</f>
        <v>0.13131778839186939</v>
      </c>
      <c r="J96">
        <f>Totals!J99</f>
        <v>8.2659458502881519E-2</v>
      </c>
    </row>
    <row r="97" spans="1:10" x14ac:dyDescent="0.2">
      <c r="A97">
        <f>Totals!A100</f>
        <v>8.5963999999999992</v>
      </c>
      <c r="B97">
        <f>Totals!B100</f>
        <v>1.1005522272380872</v>
      </c>
      <c r="C97">
        <f>Totals!C100</f>
        <v>5.313951099397092E-2</v>
      </c>
      <c r="D97">
        <f>Totals!D100</f>
        <v>5.9664171857467609</v>
      </c>
      <c r="E97">
        <f>Totals!E100</f>
        <v>5.5673075032762194</v>
      </c>
      <c r="F97">
        <f>Totals!F100</f>
        <v>3.0080797952894271</v>
      </c>
      <c r="G97">
        <f>Totals!G100</f>
        <v>2.559227707986794</v>
      </c>
      <c r="H97">
        <f>Totals!H100</f>
        <v>0.18672350419890313</v>
      </c>
      <c r="I97">
        <f>Totals!I100</f>
        <v>0.13035517683702214</v>
      </c>
      <c r="J97">
        <f>Totals!J100</f>
        <v>8.2031001434615142E-2</v>
      </c>
    </row>
    <row r="98" spans="1:10" x14ac:dyDescent="0.2">
      <c r="A98">
        <f>Totals!A101</f>
        <v>8.5615000000000006</v>
      </c>
      <c r="B98">
        <f>Totals!B101</f>
        <v>1.1095430719006145</v>
      </c>
      <c r="C98">
        <f>Totals!C101</f>
        <v>5.3773581347169558E-2</v>
      </c>
      <c r="D98">
        <f>Totals!D101</f>
        <v>5.988685633664617</v>
      </c>
      <c r="E98">
        <f>Totals!E101</f>
        <v>5.5919215063414311</v>
      </c>
      <c r="F98">
        <f>Totals!F101</f>
        <v>3.0338103303121007</v>
      </c>
      <c r="G98">
        <f>Totals!G101</f>
        <v>2.5581111760293318</v>
      </c>
      <c r="H98">
        <f>Totals!H101</f>
        <v>0.18594028690135864</v>
      </c>
      <c r="I98">
        <f>Totals!I101</f>
        <v>0.12941025187426075</v>
      </c>
      <c r="J98">
        <f>Totals!J101</f>
        <v>8.1413588547565571E-2</v>
      </c>
    </row>
    <row r="99" spans="1:10" x14ac:dyDescent="0.2">
      <c r="A99">
        <f>Totals!A102</f>
        <v>8.5269999999999992</v>
      </c>
      <c r="B99">
        <f>Totals!B102</f>
        <v>1.1185395945537799</v>
      </c>
      <c r="C99">
        <f>Totals!C102</f>
        <v>5.4415050036982923E-2</v>
      </c>
      <c r="D99">
        <f>Totals!D102</f>
        <v>6.0113828949097803</v>
      </c>
      <c r="E99">
        <f>Totals!E102</f>
        <v>5.6169198250611254</v>
      </c>
      <c r="F99">
        <f>Totals!F102</f>
        <v>3.0594979355778005</v>
      </c>
      <c r="G99">
        <f>Totals!G102</f>
        <v>2.5574218894833232</v>
      </c>
      <c r="H99">
        <f>Totals!H102</f>
        <v>0.18517783575805474</v>
      </c>
      <c r="I99">
        <f>Totals!I102</f>
        <v>0.12847986544216164</v>
      </c>
      <c r="J99">
        <f>Totals!J102</f>
        <v>8.0805368648439249E-2</v>
      </c>
    </row>
    <row r="100" spans="1:10" x14ac:dyDescent="0.2">
      <c r="A100">
        <f>Totals!A103</f>
        <v>8.4930000000000003</v>
      </c>
      <c r="B100">
        <f>Totals!B103</f>
        <v>1.1275132127327745</v>
      </c>
      <c r="C100">
        <f>Totals!C103</f>
        <v>5.5060168728138834E-2</v>
      </c>
      <c r="D100">
        <f>Totals!D103</f>
        <v>6.0342405433477682</v>
      </c>
      <c r="E100">
        <f>Totals!E103</f>
        <v>5.6420084649926636</v>
      </c>
      <c r="F100">
        <f>Totals!F103</f>
        <v>3.0852534242577541</v>
      </c>
      <c r="G100">
        <f>Totals!G103</f>
        <v>2.5567550407349087</v>
      </c>
      <c r="H100">
        <f>Totals!H103</f>
        <v>0.18445713740974828</v>
      </c>
      <c r="I100">
        <f>Totals!I103</f>
        <v>0.1275669173325146</v>
      </c>
      <c r="J100">
        <f>Totals!J103</f>
        <v>8.0208023612842613E-2</v>
      </c>
    </row>
    <row r="101" spans="1:10" x14ac:dyDescent="0.2">
      <c r="A101">
        <f>Totals!A104</f>
        <v>8.4594000000000005</v>
      </c>
      <c r="B101">
        <f>Totals!B104</f>
        <v>1.1364877690378705</v>
      </c>
      <c r="C101">
        <f>Totals!C104</f>
        <v>5.5696445140033857E-2</v>
      </c>
      <c r="D101">
        <f>Totals!D104</f>
        <v>6.0557708229268208</v>
      </c>
      <c r="E101">
        <f>Totals!E104</f>
        <v>5.6657534275637822</v>
      </c>
      <c r="F101">
        <f>Totals!F104</f>
        <v>3.1108955781521703</v>
      </c>
      <c r="G101">
        <f>Totals!G104</f>
        <v>2.5548230642276191</v>
      </c>
      <c r="H101">
        <f>Totals!H104</f>
        <v>0.18376418232707714</v>
      </c>
      <c r="I101">
        <f>Totals!I104</f>
        <v>0.12666828180814657</v>
      </c>
      <c r="J101">
        <f>Totals!J104</f>
        <v>7.9619716411808497E-2</v>
      </c>
    </row>
    <row r="102" spans="1:10" x14ac:dyDescent="0.2">
      <c r="A102">
        <f>Totals!A105</f>
        <v>8.4261999999999997</v>
      </c>
      <c r="B102">
        <f>Totals!B105</f>
        <v>1.1454611441076674</v>
      </c>
      <c r="C102">
        <f>Totals!C105</f>
        <v>5.6320467186388612E-2</v>
      </c>
      <c r="D102">
        <f>Totals!D105</f>
        <v>6.0756480385047054</v>
      </c>
      <c r="E102">
        <f>Totals!E105</f>
        <v>5.6876781902739681</v>
      </c>
      <c r="F102">
        <f>Totals!F105</f>
        <v>3.1365767687799542</v>
      </c>
      <c r="G102">
        <f>Totals!G105</f>
        <v>2.551032144854676</v>
      </c>
      <c r="H102">
        <f>Totals!H105</f>
        <v>0.18310701431075299</v>
      </c>
      <c r="I102">
        <f>Totals!I105</f>
        <v>0.12589173377184912</v>
      </c>
      <c r="J102">
        <f>Totals!J105</f>
        <v>7.9040376787473166E-2</v>
      </c>
    </row>
    <row r="103" spans="1:10" x14ac:dyDescent="0.2">
      <c r="A103">
        <f>Totals!A106</f>
        <v>8.3933999999999997</v>
      </c>
      <c r="B103">
        <f>Totals!B106</f>
        <v>1.1544311768373137</v>
      </c>
      <c r="C103">
        <f>Totals!C106</f>
        <v>5.6937176464030827E-2</v>
      </c>
      <c r="D103">
        <f>Totals!D106</f>
        <v>6.0944511460765387</v>
      </c>
      <c r="E103">
        <f>Totals!E106</f>
        <v>5.7085234502236792</v>
      </c>
      <c r="F103">
        <f>Totals!F106</f>
        <v>3.1622106691296352</v>
      </c>
      <c r="G103">
        <f>Totals!G106</f>
        <v>2.5462704318473985</v>
      </c>
      <c r="H103">
        <f>Totals!H106</f>
        <v>0.18247952784864802</v>
      </c>
      <c r="I103">
        <f>Totals!I106</f>
        <v>0.1250205819938103</v>
      </c>
      <c r="J103">
        <f>Totals!J106</f>
        <v>7.8469935257046014E-2</v>
      </c>
    </row>
    <row r="104" spans="1:10" x14ac:dyDescent="0.2">
      <c r="A104">
        <f>Totals!A107</f>
        <v>8.3610000000000007</v>
      </c>
      <c r="B104">
        <f>Totals!B107</f>
        <v>1.1633956648323003</v>
      </c>
      <c r="C104">
        <f>Totals!C107</f>
        <v>5.7549802004278387E-2</v>
      </c>
      <c r="D104">
        <f>Totals!D107</f>
        <v>6.1125596896995038</v>
      </c>
      <c r="E104">
        <f>Totals!E107</f>
        <v>5.7286702087982375</v>
      </c>
      <c r="F104">
        <f>Totals!F107</f>
        <v>3.1878584515646948</v>
      </c>
      <c r="G104">
        <f>Totals!G107</f>
        <v>2.540751596364542</v>
      </c>
      <c r="H104">
        <f>Totals!H107</f>
        <v>0.18187786320659013</v>
      </c>
      <c r="I104">
        <f>Totals!I107</f>
        <v>0.1241634554490304</v>
      </c>
      <c r="J104">
        <f>Totals!J107</f>
        <v>7.7908323114645614E-2</v>
      </c>
    </row>
    <row r="105" spans="1:10" x14ac:dyDescent="0.2">
      <c r="A105">
        <f>Totals!A108</f>
        <v>8.3290000000000006</v>
      </c>
      <c r="B105">
        <f>Totals!B108</f>
        <v>1.1723523649145942</v>
      </c>
      <c r="C105">
        <f>Totals!C108</f>
        <v>5.8160290464155273E-2</v>
      </c>
      <c r="D105">
        <f>Totals!D108</f>
        <v>6.1302067699214193</v>
      </c>
      <c r="E105">
        <f>Totals!E108</f>
        <v>5.7482129467526306</v>
      </c>
      <c r="F105">
        <f>Totals!F108</f>
        <v>3.2134943838434977</v>
      </c>
      <c r="G105">
        <f>Totals!G108</f>
        <v>2.5347185629091311</v>
      </c>
      <c r="H105">
        <f>Totals!H108</f>
        <v>0.18131809453390468</v>
      </c>
      <c r="I105">
        <f>Totals!I108</f>
        <v>0.12332025620175376</v>
      </c>
      <c r="J105">
        <f>Totals!J108</f>
        <v>7.7355472433132066E-2</v>
      </c>
    </row>
    <row r="106" spans="1:10" x14ac:dyDescent="0.2">
      <c r="A106">
        <f>Totals!A109</f>
        <v>8.2972999999999999</v>
      </c>
      <c r="B106">
        <f>Totals!B109</f>
        <v>1.1813274681524248</v>
      </c>
      <c r="C106">
        <f>Totals!C109</f>
        <v>5.8768085383210204E-2</v>
      </c>
      <c r="D106">
        <f>Totals!D109</f>
        <v>6.147208732568477</v>
      </c>
      <c r="E106">
        <f>Totals!E109</f>
        <v>5.7671335657183986</v>
      </c>
      <c r="F106">
        <f>Totals!F109</f>
        <v>3.239018951890352</v>
      </c>
      <c r="G106">
        <f>Totals!G109</f>
        <v>2.528114613828047</v>
      </c>
      <c r="H106">
        <f>Totals!H109</f>
        <v>0.18077763492662102</v>
      </c>
      <c r="I106">
        <f>Totals!I109</f>
        <v>0.12248793505691141</v>
      </c>
      <c r="J106">
        <f>Totals!J109</f>
        <v>7.6809596866545052E-2</v>
      </c>
    </row>
    <row r="107" spans="1:10" x14ac:dyDescent="0.2">
      <c r="A107">
        <f>Totals!A110</f>
        <v>8.2660999999999998</v>
      </c>
      <c r="B107">
        <f>Totals!B110</f>
        <v>1.1902620262359713</v>
      </c>
      <c r="C107">
        <f>Totals!C110</f>
        <v>5.9403112593237273E-2</v>
      </c>
      <c r="D107">
        <f>Totals!D110</f>
        <v>6.1669914151225962</v>
      </c>
      <c r="E107">
        <f>Totals!E110</f>
        <v>5.7888179198610912</v>
      </c>
      <c r="F107">
        <f>Totals!F110</f>
        <v>3.2646086791790663</v>
      </c>
      <c r="G107">
        <f>Totals!G110</f>
        <v>2.5241523848170559</v>
      </c>
      <c r="H107">
        <f>Totals!H110</f>
        <v>0.18028396699781468</v>
      </c>
      <c r="I107">
        <f>Totals!I110</f>
        <v>0.12167231013659907</v>
      </c>
      <c r="J107">
        <f>Totals!J110</f>
        <v>7.6274073992060265E-2</v>
      </c>
    </row>
    <row r="108" spans="1:10" x14ac:dyDescent="0.2">
      <c r="A108">
        <f>Totals!A111</f>
        <v>8.2352000000000007</v>
      </c>
      <c r="B108">
        <f>Totals!B111</f>
        <v>1.1992109522150836</v>
      </c>
      <c r="C108">
        <f>Totals!C111</f>
        <v>6.0097373022267135E-2</v>
      </c>
      <c r="D108">
        <f>Totals!D111</f>
        <v>6.1925086619440775</v>
      </c>
      <c r="E108">
        <f>Totals!E111</f>
        <v>5.8161378013327889</v>
      </c>
      <c r="F108">
        <f>Totals!F111</f>
        <v>3.2901275651858017</v>
      </c>
      <c r="G108">
        <f>Totals!G111</f>
        <v>2.52596756591289</v>
      </c>
      <c r="H108">
        <f>Totals!H111</f>
        <v>0.1798007349679876</v>
      </c>
      <c r="I108">
        <f>Totals!I111</f>
        <v>0.12086739062236605</v>
      </c>
      <c r="J108">
        <f>Totals!J111</f>
        <v>7.5745405255031401E-2</v>
      </c>
    </row>
    <row r="109" spans="1:10" x14ac:dyDescent="0.2">
      <c r="A109">
        <f>Totals!A112</f>
        <v>8.2047000000000008</v>
      </c>
      <c r="B109">
        <f>Totals!B112</f>
        <v>1.208143373240314</v>
      </c>
      <c r="C109">
        <f>Totals!C112</f>
        <v>6.083923948582376E-2</v>
      </c>
      <c r="D109">
        <f>Totals!D112</f>
        <v>6.2226019520092093</v>
      </c>
      <c r="E109">
        <f>Totals!E112</f>
        <v>5.8479361534935341</v>
      </c>
      <c r="F109">
        <f>Totals!F112</f>
        <v>3.3156875576776761</v>
      </c>
      <c r="G109">
        <f>Totals!G112</f>
        <v>2.5322485958158572</v>
      </c>
      <c r="H109">
        <f>Totals!H112</f>
        <v>0.17936451797260339</v>
      </c>
      <c r="I109">
        <f>Totals!I112</f>
        <v>0.12007603568682093</v>
      </c>
      <c r="J109">
        <f>Totals!J112</f>
        <v>7.5225244856251858E-2</v>
      </c>
    </row>
    <row r="110" spans="1:10" x14ac:dyDescent="0.2">
      <c r="A110">
        <f>Totals!A113</f>
        <v>8.1745000000000001</v>
      </c>
      <c r="B110">
        <f>Totals!B113</f>
        <v>1.2170866301894578</v>
      </c>
      <c r="C110">
        <f>Totals!C113</f>
        <v>6.1623873492004842E-2</v>
      </c>
      <c r="D110">
        <f>Totals!D113</f>
        <v>6.2565399500357692</v>
      </c>
      <c r="E110">
        <f>Totals!E113</f>
        <v>5.883594996373728</v>
      </c>
      <c r="F110">
        <f>Totals!F113</f>
        <v>3.3411653119843039</v>
      </c>
      <c r="G110">
        <f>Totals!G113</f>
        <v>2.5424296843894241</v>
      </c>
      <c r="H110">
        <f>Totals!H113</f>
        <v>0.17893788790780157</v>
      </c>
      <c r="I110">
        <f>Totals!I113</f>
        <v>0.11929523453675511</v>
      </c>
      <c r="J110">
        <f>Totals!J113</f>
        <v>7.4711831217484273E-2</v>
      </c>
    </row>
    <row r="111" spans="1:10" x14ac:dyDescent="0.2">
      <c r="A111">
        <f>Totals!A114</f>
        <v>8.1447000000000003</v>
      </c>
      <c r="B111">
        <f>Totals!B114</f>
        <v>1.2260091277160929</v>
      </c>
      <c r="C111">
        <f>Totals!C114</f>
        <v>6.2456258083814886E-2</v>
      </c>
      <c r="D111">
        <f>Totals!D114</f>
        <v>6.2949020653128631</v>
      </c>
      <c r="E111">
        <f>Totals!E114</f>
        <v>5.9236152499799379</v>
      </c>
      <c r="F111">
        <f>Totals!F114</f>
        <v>3.3666591204286895</v>
      </c>
      <c r="G111">
        <f>Totals!G114</f>
        <v>2.5569561295512484</v>
      </c>
      <c r="H111">
        <f>Totals!H114</f>
        <v>0.17855217504423973</v>
      </c>
      <c r="I111">
        <f>Totals!I114</f>
        <v>0.11852783141240307</v>
      </c>
      <c r="J111">
        <f>Totals!J114</f>
        <v>7.420680887628249E-2</v>
      </c>
    </row>
    <row r="112" spans="1:10" x14ac:dyDescent="0.2">
      <c r="A112">
        <f>Totals!A115</f>
        <v>8.1151999999999997</v>
      </c>
      <c r="B112">
        <f>Totals!B115</f>
        <v>1.2349387920646042</v>
      </c>
      <c r="C112">
        <f>Totals!C115</f>
        <v>6.3322894561642043E-2</v>
      </c>
      <c r="D112">
        <f>Totals!D115</f>
        <v>6.3361003395887803</v>
      </c>
      <c r="E112">
        <f>Totals!E115</f>
        <v>5.9664419730609293</v>
      </c>
      <c r="F112">
        <f>Totals!F115</f>
        <v>3.3920940919404612</v>
      </c>
      <c r="G112">
        <f>Totals!G115</f>
        <v>2.5743478811204676</v>
      </c>
      <c r="H112">
        <f>Totals!H115</f>
        <v>0.17817910440423487</v>
      </c>
      <c r="I112">
        <f>Totals!I115</f>
        <v>0.11777083393489517</v>
      </c>
      <c r="J112">
        <f>Totals!J115</f>
        <v>7.3708428188720476E-2</v>
      </c>
    </row>
    <row r="113" spans="1:10" x14ac:dyDescent="0.2">
      <c r="A113">
        <f>Totals!A116</f>
        <v>8.0861000000000001</v>
      </c>
      <c r="B113">
        <f>Totals!B116</f>
        <v>1.24384330296865</v>
      </c>
      <c r="C113">
        <f>Totals!C116</f>
        <v>6.4224749667570122E-2</v>
      </c>
      <c r="D113">
        <f>Totals!D116</f>
        <v>6.3803348001563043</v>
      </c>
      <c r="E113">
        <f>Totals!E116</f>
        <v>6.0123291579423448</v>
      </c>
      <c r="F113">
        <f>Totals!F116</f>
        <v>3.417554500674711</v>
      </c>
      <c r="G113">
        <f>Totals!G116</f>
        <v>2.5946974726253464</v>
      </c>
      <c r="H113">
        <f>Totals!H116</f>
        <v>0.17783743072327607</v>
      </c>
      <c r="I113">
        <f>Totals!I116</f>
        <v>0.1170270718607299</v>
      </c>
      <c r="J113">
        <f>Totals!J116</f>
        <v>7.321832427224069E-2</v>
      </c>
    </row>
    <row r="114" spans="1:10" x14ac:dyDescent="0.2">
      <c r="A114">
        <f>Totals!A117</f>
        <v>8.0572999999999997</v>
      </c>
      <c r="B114">
        <f>Totals!B117</f>
        <v>1.2527511776668148</v>
      </c>
      <c r="C114">
        <f>Totals!C117</f>
        <v>6.5174966045511123E-2</v>
      </c>
      <c r="D114">
        <f>Totals!D117</f>
        <v>6.4286934092564652</v>
      </c>
      <c r="E114">
        <f>Totals!E117</f>
        <v>6.0621679956296264</v>
      </c>
      <c r="F114">
        <f>Totals!F117</f>
        <v>3.4429585847783639</v>
      </c>
      <c r="G114">
        <f>Totals!G117</f>
        <v>2.6191911814467721</v>
      </c>
      <c r="H114">
        <f>Totals!H117</f>
        <v>0.17751531302679149</v>
      </c>
      <c r="I114">
        <f>Totals!I117</f>
        <v>0.11629357082013235</v>
      </c>
      <c r="J114">
        <f>Totals!J117</f>
        <v>7.2734759184404724E-2</v>
      </c>
    </row>
    <row r="115" spans="1:10" x14ac:dyDescent="0.2">
      <c r="A115">
        <f>Totals!A118</f>
        <v>8.0288000000000004</v>
      </c>
      <c r="B115">
        <f>Totals!B118</f>
        <v>1.2616607973193548</v>
      </c>
      <c r="C115">
        <f>Totals!C118</f>
        <v>6.6165120640652095E-2</v>
      </c>
      <c r="D115">
        <f>Totals!D118</f>
        <v>6.480271779641197</v>
      </c>
      <c r="E115">
        <f>Totals!E118</f>
        <v>6.1152264273014687</v>
      </c>
      <c r="F115">
        <f>Totals!F118</f>
        <v>3.4683161523448653</v>
      </c>
      <c r="G115">
        <f>Totals!G118</f>
        <v>2.6469102749566011</v>
      </c>
      <c r="H115">
        <f>Totals!H118</f>
        <v>0.1772173972494501</v>
      </c>
      <c r="I115">
        <f>Totals!I118</f>
        <v>0.11557026762645155</v>
      </c>
      <c r="J115">
        <f>Totals!J118</f>
        <v>7.2257687463828782E-2</v>
      </c>
    </row>
    <row r="116" spans="1:10" x14ac:dyDescent="0.2">
      <c r="A116">
        <f>Totals!A119</f>
        <v>8.0006000000000004</v>
      </c>
      <c r="B116">
        <f>Totals!B119</f>
        <v>1.2705705134600092</v>
      </c>
      <c r="C116">
        <f>Totals!C119</f>
        <v>6.7210145516654773E-2</v>
      </c>
      <c r="D116">
        <f>Totals!D119</f>
        <v>6.536462648275128</v>
      </c>
      <c r="E116">
        <f>Totals!E119</f>
        <v>6.1726939219629582</v>
      </c>
      <c r="F116">
        <f>Totals!F119</f>
        <v>3.4937260374663666</v>
      </c>
      <c r="G116">
        <f>Totals!G119</f>
        <v>2.6790546214607058</v>
      </c>
      <c r="H116">
        <f>Totals!H119</f>
        <v>0.17694057140767536</v>
      </c>
      <c r="I116">
        <f>Totals!I119</f>
        <v>0.11495435385341753</v>
      </c>
      <c r="J116">
        <f>Totals!J119</f>
        <v>7.178706408696324E-2</v>
      </c>
    </row>
    <row r="117" spans="1:10" x14ac:dyDescent="0.2">
      <c r="A117">
        <f>Totals!A120</f>
        <v>7.9728000000000003</v>
      </c>
      <c r="B117">
        <f>Totals!B120</f>
        <v>1.2794465523377387</v>
      </c>
      <c r="C117">
        <f>Totals!C120</f>
        <v>6.8314147767404479E-2</v>
      </c>
      <c r="D117">
        <f>Totals!D120</f>
        <v>6.5977404517042126</v>
      </c>
      <c r="E117">
        <f>Totals!E120</f>
        <v>6.2354708008615498</v>
      </c>
      <c r="F117">
        <f>Totals!F120</f>
        <v>3.5191103760279008</v>
      </c>
      <c r="G117">
        <f>Totals!G120</f>
        <v>2.716367160309852</v>
      </c>
      <c r="H117">
        <f>Totals!H120</f>
        <v>0.17668496114774121</v>
      </c>
      <c r="I117">
        <f>Totals!I120</f>
        <v>0.11425344836242336</v>
      </c>
      <c r="J117">
        <f>Totals!J120</f>
        <v>7.1324505856295892E-2</v>
      </c>
    </row>
    <row r="118" spans="1:10" x14ac:dyDescent="0.2">
      <c r="A118">
        <f>Totals!A121</f>
        <v>7.9451999999999998</v>
      </c>
      <c r="B118">
        <f>Totals!B121</f>
        <v>1.2883510630956396</v>
      </c>
      <c r="C118">
        <f>Totals!C121</f>
        <v>6.9483583981174046E-2</v>
      </c>
      <c r="D118">
        <f>Totals!D121</f>
        <v>6.6643026485903869</v>
      </c>
      <c r="E118">
        <f>Totals!E121</f>
        <v>6.3035166608838633</v>
      </c>
      <c r="F118">
        <f>Totals!F121</f>
        <v>3.5443679981975822</v>
      </c>
      <c r="G118">
        <f>Totals!G121</f>
        <v>2.7591486626862847</v>
      </c>
      <c r="H118">
        <f>Totals!H121</f>
        <v>0.17645556755051045</v>
      </c>
      <c r="I118">
        <f>Totals!I121</f>
        <v>0.11346377923479758</v>
      </c>
      <c r="J118">
        <f>Totals!J121</f>
        <v>7.0866640921212129E-2</v>
      </c>
    </row>
    <row r="119" spans="1:10" x14ac:dyDescent="0.2">
      <c r="A119">
        <f>Totals!A122</f>
        <v>7.9180000000000001</v>
      </c>
      <c r="B119">
        <f>Totals!B122</f>
        <v>1.2972177817670143</v>
      </c>
      <c r="C119">
        <f>Totals!C122</f>
        <v>7.0750890696283722E-2</v>
      </c>
      <c r="D119">
        <f>Totals!D122</f>
        <v>6.7394699137008338</v>
      </c>
      <c r="E119">
        <f>Totals!E122</f>
        <v>6.3800239057832835</v>
      </c>
      <c r="F119">
        <f>Totals!F122</f>
        <v>3.5696935479762391</v>
      </c>
      <c r="G119">
        <f>Totals!G122</f>
        <v>2.8103303578070467</v>
      </c>
      <c r="H119">
        <f>Totals!H122</f>
        <v>0.17624577431306823</v>
      </c>
      <c r="I119">
        <f>Totals!I122</f>
        <v>0.11278349006341132</v>
      </c>
      <c r="J119">
        <f>Totals!J122</f>
        <v>7.0416743541067639E-2</v>
      </c>
    </row>
    <row r="120" spans="1:10" x14ac:dyDescent="0.2">
      <c r="A120">
        <f>Totals!A123</f>
        <v>7.891</v>
      </c>
      <c r="B120">
        <f>Totals!B123</f>
        <v>1.3061101404073023</v>
      </c>
      <c r="C120">
        <f>Totals!C123</f>
        <v>7.2137272356723958E-2</v>
      </c>
      <c r="D120">
        <f>Totals!D123</f>
        <v>6.8247482522801652</v>
      </c>
      <c r="E120">
        <f>Totals!E123</f>
        <v>6.4666087911663679</v>
      </c>
      <c r="F120">
        <f>Totals!F123</f>
        <v>3.5949196390301901</v>
      </c>
      <c r="G120">
        <f>Totals!G123</f>
        <v>2.8716891521361805</v>
      </c>
      <c r="H120">
        <f>Totals!H123</f>
        <v>0.17605776197606907</v>
      </c>
      <c r="I120">
        <f>Totals!I123</f>
        <v>0.11211023670204187</v>
      </c>
      <c r="J120">
        <f>Totals!J123</f>
        <v>6.9971462435684195E-2</v>
      </c>
    </row>
    <row r="121" spans="1:10" x14ac:dyDescent="0.2">
      <c r="A121">
        <f>Totals!A124</f>
        <v>7.8643999999999998</v>
      </c>
      <c r="B121">
        <f>Totals!B124</f>
        <v>1.3149604748495622</v>
      </c>
      <c r="C121">
        <f>Totals!C124</f>
        <v>7.3688678445383571E-2</v>
      </c>
      <c r="D121">
        <f>Totals!D124</f>
        <v>6.9246015602990418</v>
      </c>
      <c r="E121">
        <f>Totals!E124</f>
        <v>6.5677366873476704</v>
      </c>
      <c r="F121">
        <f>Totals!F124</f>
        <v>3.620224521759714</v>
      </c>
      <c r="G121">
        <f>Totals!G124</f>
        <v>2.9475121655879564</v>
      </c>
      <c r="H121">
        <f>Totals!H124</f>
        <v>0.17588116929485345</v>
      </c>
      <c r="I121">
        <f>Totals!I124</f>
        <v>0.111449650391025</v>
      </c>
      <c r="J121">
        <f>Totals!J124</f>
        <v>6.953405326549357E-2</v>
      </c>
    </row>
    <row r="122" spans="1:10" x14ac:dyDescent="0.2">
      <c r="A122">
        <f>Totals!A125</f>
        <v>7.8380000000000001</v>
      </c>
      <c r="B122">
        <f>Totals!B125</f>
        <v>1.323833508812694</v>
      </c>
      <c r="C122">
        <f>Totals!C125</f>
        <v>7.5567989551763873E-2</v>
      </c>
      <c r="D122">
        <f>Totals!D125</f>
        <v>7.0536063518327596</v>
      </c>
      <c r="E122">
        <f>Totals!E125</f>
        <v>6.697973866049109</v>
      </c>
      <c r="F122">
        <f>Totals!F125</f>
        <v>3.6454282761145533</v>
      </c>
      <c r="G122">
        <f>Totals!G125</f>
        <v>3.0525455899345584</v>
      </c>
      <c r="H122">
        <f>Totals!H125</f>
        <v>0.17573530392263784</v>
      </c>
      <c r="I122">
        <f>Totals!I125</f>
        <v>0.11079599694643537</v>
      </c>
      <c r="J122">
        <f>Totals!J125</f>
        <v>6.9101184914575495E-2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6FA4-F3B0-ED40-B19F-56A15FF60A54}">
  <dimension ref="A1:AC125"/>
  <sheetViews>
    <sheetView zoomScale="87" zoomScaleNormal="67" workbookViewId="0"/>
  </sheetViews>
  <sheetFormatPr baseColWidth="10" defaultRowHeight="16" x14ac:dyDescent="0.2"/>
  <cols>
    <col min="6" max="6" width="16.83203125" bestFit="1" customWidth="1"/>
    <col min="7" max="7" width="15.6640625" bestFit="1" customWidth="1"/>
    <col min="10" max="10" width="12.83203125" bestFit="1" customWidth="1"/>
    <col min="11" max="11" width="12.1640625" customWidth="1"/>
    <col min="13" max="13" width="12.1640625" style="1" bestFit="1" customWidth="1"/>
    <col min="14" max="14" width="10.5" customWidth="1"/>
    <col min="15" max="16" width="9.1640625" bestFit="1" customWidth="1"/>
    <col min="17" max="17" width="9.33203125" bestFit="1" customWidth="1"/>
    <col min="18" max="18" width="9.5" bestFit="1" customWidth="1"/>
    <col min="19" max="20" width="10.1640625" bestFit="1" customWidth="1"/>
    <col min="21" max="21" width="9.5" bestFit="1" customWidth="1"/>
    <col min="22" max="22" width="10.5" bestFit="1" customWidth="1"/>
    <col min="23" max="24" width="11" bestFit="1" customWidth="1"/>
    <col min="25" max="25" width="10" bestFit="1" customWidth="1"/>
    <col min="26" max="28" width="11.1640625" bestFit="1" customWidth="1"/>
    <col min="29" max="29" width="17.33203125" bestFit="1" customWidth="1"/>
    <col min="30" max="30" width="53.83203125" bestFit="1" customWidth="1"/>
    <col min="31" max="34" width="9.83203125" bestFit="1" customWidth="1"/>
    <col min="35" max="36" width="10.33203125" bestFit="1" customWidth="1"/>
    <col min="37" max="37" width="9.83203125" bestFit="1" customWidth="1"/>
    <col min="38" max="39" width="10.33203125" bestFit="1" customWidth="1"/>
    <col min="40" max="40" width="8.83203125" bestFit="1" customWidth="1"/>
    <col min="41" max="41" width="8.1640625" bestFit="1" customWidth="1"/>
  </cols>
  <sheetData>
    <row r="1" spans="1:14" x14ac:dyDescent="0.2">
      <c r="A1" t="s">
        <v>38</v>
      </c>
      <c r="B1" t="s">
        <v>71</v>
      </c>
      <c r="C1" t="s">
        <v>72</v>
      </c>
      <c r="D1" t="s">
        <v>59</v>
      </c>
      <c r="E1" t="s">
        <v>55</v>
      </c>
      <c r="F1" t="s">
        <v>97</v>
      </c>
      <c r="G1" t="s">
        <v>98</v>
      </c>
      <c r="H1" t="s">
        <v>56</v>
      </c>
      <c r="I1" t="s">
        <v>57</v>
      </c>
      <c r="J1" t="s">
        <v>58</v>
      </c>
      <c r="K1" t="s">
        <v>80</v>
      </c>
      <c r="L1" t="s">
        <v>81</v>
      </c>
      <c r="M1" s="1" t="s">
        <v>96</v>
      </c>
      <c r="N1" t="s">
        <v>101</v>
      </c>
    </row>
    <row r="2" spans="1:14" x14ac:dyDescent="0.2">
      <c r="A2">
        <f>TrimCalc!A2</f>
        <v>20.0655</v>
      </c>
      <c r="B2">
        <f>(9.807*'AC Param'!$B$2)/('AC Param'!$B$8*0.5*1.225*Totals!A2^2)</f>
        <v>0.20199653315818591</v>
      </c>
      <c r="C2" t="e">
        <f>(D2)/('AC Param'!$B$8*0.5*1.225*Totals!A2^2)</f>
        <v>#N/A</v>
      </c>
      <c r="D2" t="e">
        <f>SUM(F2:J2)</f>
        <v>#N/A</v>
      </c>
      <c r="E2" t="e">
        <f>TrimCalc!T2</f>
        <v>#N/A</v>
      </c>
      <c r="F2" t="e">
        <f>TrimCalc!U2</f>
        <v>#N/A</v>
      </c>
      <c r="G2" t="e">
        <f>TrimCalc!V2</f>
        <v>#N/A</v>
      </c>
      <c r="H2" t="e">
        <f>TrimCalc!S2</f>
        <v>#N/A</v>
      </c>
      <c r="I2">
        <f>D_VStab!I2</f>
        <v>0.58481795381849488</v>
      </c>
      <c r="J2">
        <f>D_Fuselage!H2</f>
        <v>0.39596269656244676</v>
      </c>
      <c r="K2" t="e">
        <f t="shared" ref="K2:K33" si="0">C2+(0.05*C2)</f>
        <v>#N/A</v>
      </c>
      <c r="L2" t="e">
        <f t="shared" ref="L2:L33" si="1">C2-(0.05*C2)</f>
        <v>#N/A</v>
      </c>
      <c r="M2" s="1" t="e">
        <f>SUM(E2,H2,I2) / (0.5*1.225*A2^2*'AC Param'!$B$8)</f>
        <v>#N/A</v>
      </c>
      <c r="N2" t="e">
        <f>D2*A2</f>
        <v>#N/A</v>
      </c>
    </row>
    <row r="3" spans="1:14" x14ac:dyDescent="0.2">
      <c r="A3">
        <f>TrimCalc!A3</f>
        <v>19.6206</v>
      </c>
      <c r="B3">
        <f>(9.807*'AC Param'!$B$2)/('AC Param'!$B$8*0.5*1.225*Totals!A3^2)</f>
        <v>0.21126099455107161</v>
      </c>
      <c r="C3" t="e">
        <f>(D3)/('AC Param'!$B$8*0.5*1.225*Totals!A3^2)</f>
        <v>#N/A</v>
      </c>
      <c r="D3" t="e">
        <f t="shared" ref="D3:D66" si="2">SUM(F3:J3)</f>
        <v>#N/A</v>
      </c>
      <c r="E3" t="e">
        <f>TrimCalc!T3</f>
        <v>#N/A</v>
      </c>
      <c r="F3" t="e">
        <f>TrimCalc!U3</f>
        <v>#N/A</v>
      </c>
      <c r="G3" t="e">
        <f>TrimCalc!V3</f>
        <v>#N/A</v>
      </c>
      <c r="H3" t="e">
        <f>TrimCalc!S3</f>
        <v>#N/A</v>
      </c>
      <c r="I3">
        <f>D_VStab!I3</f>
        <v>0.56151147187429717</v>
      </c>
      <c r="J3">
        <f>D_Fuselage!H3</f>
        <v>0.37981312582267623</v>
      </c>
      <c r="K3" t="e">
        <f t="shared" si="0"/>
        <v>#N/A</v>
      </c>
      <c r="L3" t="e">
        <f t="shared" si="1"/>
        <v>#N/A</v>
      </c>
      <c r="M3" s="1" t="e">
        <f>SUM(E3,H3,I3) / (0.5*1.225*A3^2*'AC Param'!$B$8)</f>
        <v>#N/A</v>
      </c>
      <c r="N3" t="e">
        <f t="shared" ref="N3:N66" si="3">D3*A3</f>
        <v>#N/A</v>
      </c>
    </row>
    <row r="4" spans="1:14" x14ac:dyDescent="0.2">
      <c r="A4">
        <f>TrimCalc!A4</f>
        <v>19.2041</v>
      </c>
      <c r="B4">
        <f>(9.807*'AC Param'!$B$2)/('AC Param'!$B$8*0.5*1.225*Totals!A4^2)</f>
        <v>0.22052405539682113</v>
      </c>
      <c r="C4" t="e">
        <f>(D4)/('AC Param'!$B$8*0.5*1.225*Totals!A4^2)</f>
        <v>#N/A</v>
      </c>
      <c r="D4" t="e">
        <f t="shared" si="2"/>
        <v>#N/A</v>
      </c>
      <c r="E4" t="e">
        <f>TrimCalc!T4</f>
        <v>#N/A</v>
      </c>
      <c r="F4" t="e">
        <f>TrimCalc!U4</f>
        <v>#N/A</v>
      </c>
      <c r="G4" t="e">
        <f>TrimCalc!V4</f>
        <v>#N/A</v>
      </c>
      <c r="H4" t="e">
        <f>TrimCalc!S4</f>
        <v>#N/A</v>
      </c>
      <c r="I4">
        <f>D_VStab!I4</f>
        <v>0.54016667064121693</v>
      </c>
      <c r="J4">
        <f>D_Fuselage!H4</f>
        <v>0.36497616887007478</v>
      </c>
      <c r="K4" t="e">
        <f t="shared" si="0"/>
        <v>#N/A</v>
      </c>
      <c r="L4" t="e">
        <f t="shared" si="1"/>
        <v>#N/A</v>
      </c>
      <c r="M4" s="1" t="e">
        <f>SUM(E4,H4,I4) / (0.5*1.225*A4^2*'AC Param'!$B$8)</f>
        <v>#N/A</v>
      </c>
      <c r="N4" t="e">
        <f t="shared" si="3"/>
        <v>#N/A</v>
      </c>
    </row>
    <row r="5" spans="1:14" x14ac:dyDescent="0.2">
      <c r="A5">
        <f>TrimCalc!A5</f>
        <v>18.812999999999999</v>
      </c>
      <c r="B5">
        <f>(9.807*'AC Param'!$B$2)/('AC Param'!$B$8*0.5*1.225*Totals!A5^2)</f>
        <v>0.22978822848427308</v>
      </c>
      <c r="C5">
        <f>(D5)/('AC Param'!$B$8*0.5*1.225*Totals!A5^2)</f>
        <v>1.9705368661206809E-2</v>
      </c>
      <c r="D5">
        <f t="shared" si="2"/>
        <v>10.596525992054401</v>
      </c>
      <c r="E5">
        <f>TrimCalc!T5</f>
        <v>8.6757997870898862</v>
      </c>
      <c r="F5">
        <f>TrimCalc!U5</f>
        <v>0.53462552152876375</v>
      </c>
      <c r="G5">
        <f>TrimCalc!V5</f>
        <v>8.1411742655611246</v>
      </c>
      <c r="H5">
        <f>TrimCalc!S5</f>
        <v>1.0483554170478735</v>
      </c>
      <c r="I5">
        <f>D_VStab!I5</f>
        <v>0.52107797945008594</v>
      </c>
      <c r="J5">
        <f>D_Fuselage!H5</f>
        <v>0.35129280846655353</v>
      </c>
      <c r="K5">
        <f t="shared" si="0"/>
        <v>2.0690637094267151E-2</v>
      </c>
      <c r="L5">
        <f t="shared" si="1"/>
        <v>1.8720100228146467E-2</v>
      </c>
      <c r="M5" s="1">
        <f>SUM(E5,H5,I5) / (0.5*1.225*A5^2*'AC Param'!$B$8)</f>
        <v>1.9052102269555921E-2</v>
      </c>
      <c r="N5">
        <f t="shared" si="3"/>
        <v>199.35244348851944</v>
      </c>
    </row>
    <row r="6" spans="1:14" x14ac:dyDescent="0.2">
      <c r="A6">
        <f>TrimCalc!A6</f>
        <v>18.444900000000001</v>
      </c>
      <c r="B6">
        <f>(9.807*'AC Param'!$B$2)/('AC Param'!$B$8*0.5*1.225*Totals!A6^2)</f>
        <v>0.2390513925709018</v>
      </c>
      <c r="C6">
        <f>(D6)/('AC Param'!$B$8*0.5*1.225*Totals!A6^2)</f>
        <v>1.9849586342056368E-2</v>
      </c>
      <c r="D6">
        <f t="shared" si="2"/>
        <v>10.260461688400349</v>
      </c>
      <c r="E6">
        <f>TrimCalc!T6</f>
        <v>8.4172757945671517</v>
      </c>
      <c r="F6">
        <f>TrimCalc!U6</f>
        <v>0.56006643176974191</v>
      </c>
      <c r="G6">
        <f>TrimCalc!V6</f>
        <v>7.8572093627974091</v>
      </c>
      <c r="H6">
        <f>TrimCalc!S6</f>
        <v>1.0015969689739892</v>
      </c>
      <c r="I6">
        <f>D_VStab!I6</f>
        <v>0.50295401882814572</v>
      </c>
      <c r="J6">
        <f>D_Fuselage!H6</f>
        <v>0.33863490603106183</v>
      </c>
      <c r="K6">
        <f t="shared" si="0"/>
        <v>2.0842065659159185E-2</v>
      </c>
      <c r="L6">
        <f t="shared" si="1"/>
        <v>1.8857107024953551E-2</v>
      </c>
      <c r="M6" s="1">
        <f>SUM(E6,H6,I6) / (0.5*1.225*A6^2*'AC Param'!$B$8)</f>
        <v>1.9194473247750213E-2</v>
      </c>
      <c r="N6">
        <f t="shared" si="3"/>
        <v>189.25318979637561</v>
      </c>
    </row>
    <row r="7" spans="1:14" x14ac:dyDescent="0.2">
      <c r="A7">
        <f>TrimCalc!A7</f>
        <v>18.0976</v>
      </c>
      <c r="B7">
        <f>(9.807*'AC Param'!$B$2)/('AC Param'!$B$8*0.5*1.225*Totals!A7^2)</f>
        <v>0.24831440713401917</v>
      </c>
      <c r="C7">
        <f>(D7)/('AC Param'!$B$8*0.5*1.225*Totals!A7^2)</f>
        <v>1.9995450629894197E-2</v>
      </c>
      <c r="D7">
        <f t="shared" si="2"/>
        <v>9.9502959616489832</v>
      </c>
      <c r="E7">
        <f>TrimCalc!T7</f>
        <v>8.1787570817291328</v>
      </c>
      <c r="F7">
        <f>TrimCalc!U7</f>
        <v>0.58562038490626567</v>
      </c>
      <c r="G7">
        <f>TrimCalc!V7</f>
        <v>7.59313669682287</v>
      </c>
      <c r="H7">
        <f>TrimCalc!S7</f>
        <v>0.95846725008146338</v>
      </c>
      <c r="I7">
        <f>D_VStab!I7</f>
        <v>0.48618254894425861</v>
      </c>
      <c r="J7">
        <f>D_Fuselage!H7</f>
        <v>0.32688908089412561</v>
      </c>
      <c r="K7">
        <f t="shared" si="0"/>
        <v>2.0995223161388906E-2</v>
      </c>
      <c r="L7">
        <f t="shared" si="1"/>
        <v>1.8995678098399488E-2</v>
      </c>
      <c r="M7" s="1">
        <f>SUM(E7,H7,I7) / (0.5*1.225*A7^2*'AC Param'!$B$8)</f>
        <v>1.9338556151211092E-2</v>
      </c>
      <c r="N7">
        <f t="shared" si="3"/>
        <v>180.07647619553865</v>
      </c>
    </row>
    <row r="8" spans="1:14" x14ac:dyDescent="0.2">
      <c r="A8">
        <f>TrimCalc!A8</f>
        <v>17.769300000000001</v>
      </c>
      <c r="B8">
        <f>(9.807*'AC Param'!$B$2)/('AC Param'!$B$8*0.5*1.225*Totals!A8^2)</f>
        <v>0.25757472732343378</v>
      </c>
      <c r="C8">
        <f>(D8)/('AC Param'!$B$8*0.5*1.225*Totals!A8^2)</f>
        <v>2.0142418750901683E-2</v>
      </c>
      <c r="D8">
        <f t="shared" si="2"/>
        <v>9.6630692558971703</v>
      </c>
      <c r="E8">
        <f>TrimCalc!T8</f>
        <v>7.9585077135937992</v>
      </c>
      <c r="F8">
        <f>TrimCalc!U8</f>
        <v>0.61139746272728857</v>
      </c>
      <c r="G8">
        <f>TrimCalc!V8</f>
        <v>7.3471102508665105</v>
      </c>
      <c r="H8">
        <f>TrimCalc!S8</f>
        <v>0.91845697648581404</v>
      </c>
      <c r="I8">
        <f>D_VStab!I8</f>
        <v>0.47014253788936289</v>
      </c>
      <c r="J8">
        <f>D_Fuselage!H8</f>
        <v>0.31596202792819383</v>
      </c>
      <c r="K8">
        <f t="shared" si="0"/>
        <v>2.1149539688446767E-2</v>
      </c>
      <c r="L8">
        <f t="shared" si="1"/>
        <v>1.91352978133566E-2</v>
      </c>
      <c r="M8" s="1">
        <f>SUM(E8,H8,I8) / (0.5*1.225*A8^2*'AC Param'!$B$8)</f>
        <v>1.948380404915671E-2</v>
      </c>
      <c r="N8">
        <f t="shared" si="3"/>
        <v>171.70597652881361</v>
      </c>
    </row>
    <row r="9" spans="1:14" x14ac:dyDescent="0.2">
      <c r="A9">
        <f>TrimCalc!A9</f>
        <v>17.458200000000001</v>
      </c>
      <c r="B9">
        <f>(9.807*'AC Param'!$B$2)/('AC Param'!$B$8*0.5*1.225*Totals!A9^2)</f>
        <v>0.26683633018687025</v>
      </c>
      <c r="C9">
        <f>(D9)/('AC Param'!$B$8*0.5*1.225*Totals!A9^2)</f>
        <v>2.0297334254481717E-2</v>
      </c>
      <c r="D9">
        <f t="shared" si="2"/>
        <v>9.399413703779306</v>
      </c>
      <c r="E9">
        <f>TrimCalc!T9</f>
        <v>7.7565888738950299</v>
      </c>
      <c r="F9">
        <f>TrimCalc!U9</f>
        <v>0.63694550348908963</v>
      </c>
      <c r="G9">
        <f>TrimCalc!V9</f>
        <v>7.1196433704059405</v>
      </c>
      <c r="H9">
        <f>TrimCalc!S9</f>
        <v>0.88138221281671447</v>
      </c>
      <c r="I9">
        <f>D_VStab!I9</f>
        <v>0.45567673905141559</v>
      </c>
      <c r="J9">
        <f>D_Fuselage!H9</f>
        <v>0.30576587801614541</v>
      </c>
      <c r="K9">
        <f t="shared" si="0"/>
        <v>2.1312200967205801E-2</v>
      </c>
      <c r="L9">
        <f t="shared" si="1"/>
        <v>1.9282467541757633E-2</v>
      </c>
      <c r="M9" s="1">
        <f>SUM(E9,H9,I9) / (0.5*1.225*A9^2*'AC Param'!$B$8)</f>
        <v>1.9637055600376579E-2</v>
      </c>
      <c r="N9">
        <f t="shared" si="3"/>
        <v>164.09684432331989</v>
      </c>
    </row>
    <row r="10" spans="1:14" x14ac:dyDescent="0.2">
      <c r="A10">
        <f>TrimCalc!A10</f>
        <v>17.163</v>
      </c>
      <c r="B10">
        <f>(9.807*'AC Param'!$B$2)/('AC Param'!$B$8*0.5*1.225*Totals!A10^2)</f>
        <v>0.27609432694013997</v>
      </c>
      <c r="C10">
        <f>(D10)/('AC Param'!$B$8*0.5*1.225*Totals!A10^2)</f>
        <v>2.0453063404336669E-2</v>
      </c>
      <c r="D10">
        <f t="shared" si="2"/>
        <v>9.1539303156624037</v>
      </c>
      <c r="E10">
        <f>TrimCalc!T10</f>
        <v>7.5691440215462205</v>
      </c>
      <c r="F10">
        <f>TrimCalc!U10</f>
        <v>0.66263991536389655</v>
      </c>
      <c r="G10">
        <f>TrimCalc!V10</f>
        <v>6.9065041061823251</v>
      </c>
      <c r="H10">
        <f>TrimCalc!S10</f>
        <v>0.84681288952144684</v>
      </c>
      <c r="I10">
        <f>D_VStab!I10</f>
        <v>0.44173965742672711</v>
      </c>
      <c r="J10">
        <f>D_Fuselage!H10</f>
        <v>0.29623374716800904</v>
      </c>
      <c r="K10">
        <f t="shared" si="0"/>
        <v>2.1475716574553501E-2</v>
      </c>
      <c r="L10">
        <f t="shared" si="1"/>
        <v>1.9430410234119837E-2</v>
      </c>
      <c r="M10" s="1">
        <f>SUM(E10,H10,I10) / (0.5*1.225*A10^2*'AC Param'!$B$8)</f>
        <v>1.9791174204353931E-2</v>
      </c>
      <c r="N10">
        <f t="shared" si="3"/>
        <v>157.10890600771384</v>
      </c>
    </row>
    <row r="11" spans="1:14" x14ac:dyDescent="0.2">
      <c r="A11">
        <f>TrimCalc!A11</f>
        <v>16.882200000000001</v>
      </c>
      <c r="B11">
        <f>(9.807*'AC Param'!$B$2)/('AC Param'!$B$8*0.5*1.225*Totals!A11^2)</f>
        <v>0.2853552098746524</v>
      </c>
      <c r="C11">
        <f>(D11)/('AC Param'!$B$8*0.5*1.225*Totals!A11^2)</f>
        <v>2.0610115985801661E-2</v>
      </c>
      <c r="D11">
        <f t="shared" si="2"/>
        <v>8.9248587235377492</v>
      </c>
      <c r="E11">
        <f>TrimCalc!T11</f>
        <v>7.3938309753300508</v>
      </c>
      <c r="F11">
        <f>TrimCalc!U11</f>
        <v>0.68851279577091962</v>
      </c>
      <c r="G11">
        <f>TrimCalc!V11</f>
        <v>6.7053181795591303</v>
      </c>
      <c r="H11">
        <f>TrimCalc!S11</f>
        <v>0.81459606985927979</v>
      </c>
      <c r="I11">
        <f>D_VStab!I11</f>
        <v>0.42913562452142151</v>
      </c>
      <c r="J11">
        <f>D_Fuselage!H11</f>
        <v>0.28729605382699663</v>
      </c>
      <c r="K11">
        <f t="shared" si="0"/>
        <v>2.1640621785091744E-2</v>
      </c>
      <c r="L11">
        <f t="shared" si="1"/>
        <v>1.9579610186511578E-2</v>
      </c>
      <c r="M11" s="1">
        <f>SUM(E11,H11,I11) / (0.5*1.225*A11^2*'AC Param'!$B$8)</f>
        <v>1.9946665148644835E-2</v>
      </c>
      <c r="N11">
        <f t="shared" si="3"/>
        <v>150.67124994250901</v>
      </c>
    </row>
    <row r="12" spans="1:14" x14ac:dyDescent="0.2">
      <c r="A12">
        <f>TrimCalc!A12</f>
        <v>16.614799999999999</v>
      </c>
      <c r="B12">
        <f>(9.807*'AC Param'!$B$2)/('AC Param'!$B$8*0.5*1.225*Totals!A12^2)</f>
        <v>0.29461418434411724</v>
      </c>
      <c r="C12">
        <f>(D12)/('AC Param'!$B$8*0.5*1.225*Totals!A12^2)</f>
        <v>2.0768229730406068E-2</v>
      </c>
      <c r="D12">
        <f t="shared" si="2"/>
        <v>8.7106897812335635</v>
      </c>
      <c r="E12">
        <f>TrimCalc!T12</f>
        <v>7.2304390499667424</v>
      </c>
      <c r="F12">
        <f>TrimCalc!U12</f>
        <v>0.71414821024080888</v>
      </c>
      <c r="G12">
        <f>TrimCalc!V12</f>
        <v>6.5158739726263528</v>
      </c>
      <c r="H12">
        <f>TrimCalc!S12</f>
        <v>0.78443844052258183</v>
      </c>
      <c r="I12">
        <f>D_VStab!I12</f>
        <v>0.4173266785294717</v>
      </c>
      <c r="J12">
        <f>D_Fuselage!H12</f>
        <v>0.27890247931434853</v>
      </c>
      <c r="K12">
        <f t="shared" si="0"/>
        <v>2.1806641216926371E-2</v>
      </c>
      <c r="L12">
        <f t="shared" si="1"/>
        <v>1.9729818243885765E-2</v>
      </c>
      <c r="M12" s="1">
        <f>SUM(E12,H12,I12) / (0.5*1.225*A12^2*'AC Param'!$B$8)</f>
        <v>2.0104257838817245E-2</v>
      </c>
      <c r="N12">
        <f t="shared" si="3"/>
        <v>144.72636857723941</v>
      </c>
    </row>
    <row r="13" spans="1:14" x14ac:dyDescent="0.2">
      <c r="A13">
        <f>TrimCalc!A13</f>
        <v>16.3598</v>
      </c>
      <c r="B13">
        <f>(9.807*'AC Param'!$B$2)/('AC Param'!$B$8*0.5*1.225*Totals!A13^2)</f>
        <v>0.30387005737828821</v>
      </c>
      <c r="C13">
        <f>(D13)/('AC Param'!$B$8*0.5*1.225*Totals!A13^2)</f>
        <v>2.0929914062503541E-2</v>
      </c>
      <c r="D13">
        <f t="shared" si="2"/>
        <v>8.5111110623137094</v>
      </c>
      <c r="E13">
        <f>TrimCalc!T13</f>
        <v>7.0780102438950756</v>
      </c>
      <c r="F13">
        <f>TrimCalc!U13</f>
        <v>0.7400085352289143</v>
      </c>
      <c r="G13">
        <f>TrimCalc!V13</f>
        <v>6.3380017086661615</v>
      </c>
      <c r="H13">
        <f>TrimCalc!S13</f>
        <v>0.75626070075611251</v>
      </c>
      <c r="I13">
        <f>D_VStab!I13</f>
        <v>0.40583486462595858</v>
      </c>
      <c r="J13">
        <f>D_Fuselage!H13</f>
        <v>0.27100525303656248</v>
      </c>
      <c r="K13">
        <f t="shared" si="0"/>
        <v>2.1976409765628719E-2</v>
      </c>
      <c r="L13">
        <f t="shared" si="1"/>
        <v>1.9883418359378364E-2</v>
      </c>
      <c r="M13" s="1">
        <f>SUM(E13,H13,I13) / (0.5*1.225*A13^2*'AC Param'!$B$8)</f>
        <v>2.026347737579905E-2</v>
      </c>
      <c r="N13">
        <f t="shared" si="3"/>
        <v>139.24007475723982</v>
      </c>
    </row>
    <row r="14" spans="1:14" x14ac:dyDescent="0.2">
      <c r="A14">
        <f>TrimCalc!A14</f>
        <v>16.116199999999999</v>
      </c>
      <c r="B14">
        <f>(9.807*'AC Param'!$B$2)/('AC Param'!$B$8*0.5*1.225*Totals!A14^2)</f>
        <v>0.31312561157004087</v>
      </c>
      <c r="C14">
        <f>(D14)/('AC Param'!$B$8*0.5*1.225*Totals!A14^2)</f>
        <v>2.1095222480867287E-2</v>
      </c>
      <c r="D14">
        <f t="shared" si="2"/>
        <v>8.3247699141889928</v>
      </c>
      <c r="E14">
        <f>TrimCalc!T14</f>
        <v>6.9364106163742925</v>
      </c>
      <c r="F14">
        <f>TrimCalc!U14</f>
        <v>0.76603122053301465</v>
      </c>
      <c r="G14">
        <f>TrimCalc!V14</f>
        <v>6.1703793958412767</v>
      </c>
      <c r="H14">
        <f>TrimCalc!S14</f>
        <v>0.72977749620682264</v>
      </c>
      <c r="I14">
        <f>D_VStab!I14</f>
        <v>0.39502283949178663</v>
      </c>
      <c r="J14">
        <f>D_Fuselage!H14</f>
        <v>0.26355896211609137</v>
      </c>
      <c r="K14">
        <f t="shared" si="0"/>
        <v>2.2149983604910651E-2</v>
      </c>
      <c r="L14">
        <f t="shared" si="1"/>
        <v>2.0040461356823924E-2</v>
      </c>
      <c r="M14" s="1">
        <f>SUM(E14,H14,I14) / (0.5*1.225*A14^2*'AC Param'!$B$8)</f>
        <v>2.04273559812552E-2</v>
      </c>
      <c r="N14">
        <f t="shared" si="3"/>
        <v>134.16365689105265</v>
      </c>
    </row>
    <row r="15" spans="1:14" x14ac:dyDescent="0.2">
      <c r="A15">
        <f>TrimCalc!A15</f>
        <v>15.883100000000001</v>
      </c>
      <c r="B15">
        <f>(9.807*'AC Param'!$B$2)/('AC Param'!$B$8*0.5*1.225*Totals!A15^2)</f>
        <v>0.3223839020463854</v>
      </c>
      <c r="C15">
        <f>(D15)/('AC Param'!$B$8*0.5*1.225*Totals!A15^2)</f>
        <v>2.1269578942476212E-2</v>
      </c>
      <c r="D15">
        <f t="shared" si="2"/>
        <v>8.1525273687565551</v>
      </c>
      <c r="E15">
        <f>TrimCalc!T15</f>
        <v>6.8058957491187453</v>
      </c>
      <c r="F15">
        <f>TrimCalc!U15</f>
        <v>0.79214060089627558</v>
      </c>
      <c r="G15">
        <f>TrimCalc!V15</f>
        <v>6.0137551482224687</v>
      </c>
      <c r="H15">
        <f>TrimCalc!S15</f>
        <v>0.70489657641378034</v>
      </c>
      <c r="I15">
        <f>D_VStab!I15</f>
        <v>0.38521166910540122</v>
      </c>
      <c r="J15">
        <f>D_Fuselage!H15</f>
        <v>0.25652337411862908</v>
      </c>
      <c r="K15">
        <f t="shared" si="0"/>
        <v>2.2333057889600022E-2</v>
      </c>
      <c r="L15">
        <f t="shared" si="1"/>
        <v>2.0206099995352403E-2</v>
      </c>
      <c r="M15" s="1">
        <f>SUM(E15,H15,I15) / (0.5*1.225*A15^2*'AC Param'!$B$8)</f>
        <v>2.0600320943132792E-2</v>
      </c>
      <c r="N15">
        <f t="shared" si="3"/>
        <v>129.48740745069725</v>
      </c>
    </row>
    <row r="16" spans="1:14" x14ac:dyDescent="0.2">
      <c r="A16">
        <f>TrimCalc!A16</f>
        <v>15.6599</v>
      </c>
      <c r="B16">
        <f>(9.807*'AC Param'!$B$2)/('AC Param'!$B$8*0.5*1.225*Totals!A16^2)</f>
        <v>0.33163924604167339</v>
      </c>
      <c r="C16">
        <f>(D16)/('AC Param'!$B$8*0.5*1.225*Totals!A16^2)</f>
        <v>2.1444060232454987E-2</v>
      </c>
      <c r="D16">
        <f t="shared" si="2"/>
        <v>7.9900191405062877</v>
      </c>
      <c r="E16">
        <f>TrimCalc!T16</f>
        <v>6.6834279930596132</v>
      </c>
      <c r="F16">
        <f>TrimCalc!U16</f>
        <v>0.81805711825663252</v>
      </c>
      <c r="G16">
        <f>TrimCalc!V16</f>
        <v>5.8654248650043295</v>
      </c>
      <c r="H16">
        <f>TrimCalc!S16</f>
        <v>0.68146170803222073</v>
      </c>
      <c r="I16">
        <f>D_VStab!I16</f>
        <v>0.37520642953205841</v>
      </c>
      <c r="J16">
        <f>D_Fuselage!H16</f>
        <v>0.24986901968104691</v>
      </c>
      <c r="K16">
        <f t="shared" si="0"/>
        <v>2.2516263244077735E-2</v>
      </c>
      <c r="L16">
        <f t="shared" si="1"/>
        <v>2.0371857220832238E-2</v>
      </c>
      <c r="M16" s="1">
        <f>SUM(E16,H16,I16) / (0.5*1.225*A16^2*'AC Param'!$B$8)</f>
        <v>2.077330288092067E-2</v>
      </c>
      <c r="N16">
        <f t="shared" si="3"/>
        <v>125.12290073841442</v>
      </c>
    </row>
    <row r="17" spans="1:14" x14ac:dyDescent="0.2">
      <c r="A17">
        <f>TrimCalc!A17</f>
        <v>15.4459</v>
      </c>
      <c r="B17">
        <f>(9.807*'AC Param'!$B$2)/('AC Param'!$B$8*0.5*1.225*Totals!A17^2)</f>
        <v>0.34089250316439129</v>
      </c>
      <c r="C17">
        <f>(D17)/('AC Param'!$B$8*0.5*1.225*Totals!A17^2)</f>
        <v>2.1622198265509058E-2</v>
      </c>
      <c r="D17">
        <f t="shared" si="2"/>
        <v>7.8377086468916142</v>
      </c>
      <c r="E17">
        <f>TrimCalc!T17</f>
        <v>6.5679759270770726</v>
      </c>
      <c r="F17">
        <f>TrimCalc!U17</f>
        <v>0.84405698381548611</v>
      </c>
      <c r="G17">
        <f>TrimCalc!V17</f>
        <v>5.7242163089955858</v>
      </c>
      <c r="H17">
        <f>TrimCalc!S17</f>
        <v>0.65939884717365216</v>
      </c>
      <c r="I17">
        <f>D_VStab!I17</f>
        <v>0.36647168547369147</v>
      </c>
      <c r="J17">
        <f>D_Fuselage!H17</f>
        <v>0.24356482143319808</v>
      </c>
      <c r="K17">
        <f t="shared" si="0"/>
        <v>2.270330817878451E-2</v>
      </c>
      <c r="L17">
        <f t="shared" si="1"/>
        <v>2.0541088352233606E-2</v>
      </c>
      <c r="M17" s="1">
        <f>SUM(E17,H17,I17) / (0.5*1.225*A17^2*'AC Param'!$B$8)</f>
        <v>2.094944596021879E-2</v>
      </c>
      <c r="N17">
        <f t="shared" si="3"/>
        <v>121.06046398902318</v>
      </c>
    </row>
    <row r="18" spans="1:14" x14ac:dyDescent="0.2">
      <c r="A18">
        <f>TrimCalc!A18</f>
        <v>15.240500000000001</v>
      </c>
      <c r="B18">
        <f>(9.807*'AC Param'!$B$2)/('AC Param'!$B$8*0.5*1.225*Totals!A18^2)</f>
        <v>0.35014300728505082</v>
      </c>
      <c r="C18">
        <f>(D18)/('AC Param'!$B$8*0.5*1.225*Totals!A18^2)</f>
        <v>2.1802653207248911E-2</v>
      </c>
      <c r="D18">
        <f t="shared" si="2"/>
        <v>7.6943264780116003</v>
      </c>
      <c r="E18">
        <f>TrimCalc!T18</f>
        <v>6.4604171676844908</v>
      </c>
      <c r="F18">
        <f>TrimCalc!U18</f>
        <v>0.86990084711676019</v>
      </c>
      <c r="G18">
        <f>TrimCalc!V18</f>
        <v>5.5904406358633576</v>
      </c>
      <c r="H18">
        <f>TrimCalc!S18</f>
        <v>0.63855251538695301</v>
      </c>
      <c r="I18">
        <f>D_VStab!I18</f>
        <v>0.35784851387306194</v>
      </c>
      <c r="J18">
        <f>D_Fuselage!H18</f>
        <v>0.23758396577146743</v>
      </c>
      <c r="K18">
        <f t="shared" si="0"/>
        <v>2.2892785867611357E-2</v>
      </c>
      <c r="L18">
        <f t="shared" si="1"/>
        <v>2.0712520546886465E-2</v>
      </c>
      <c r="M18" s="1">
        <f>SUM(E18,H18,I18) / (0.5*1.225*A18^2*'AC Param'!$B$8)</f>
        <v>2.1129649442623907E-2</v>
      </c>
      <c r="N18">
        <f t="shared" si="3"/>
        <v>117.2653826881358</v>
      </c>
    </row>
    <row r="19" spans="1:14" x14ac:dyDescent="0.2">
      <c r="A19">
        <f>TrimCalc!A19</f>
        <v>15.043100000000001</v>
      </c>
      <c r="B19">
        <f>(9.807*'AC Param'!$B$2)/('AC Param'!$B$8*0.5*1.225*Totals!A19^2)</f>
        <v>0.35939265988950714</v>
      </c>
      <c r="C19">
        <f>(D19)/('AC Param'!$B$8*0.5*1.225*Totals!A19^2)</f>
        <v>2.1986695822031464E-2</v>
      </c>
      <c r="D19">
        <f t="shared" si="2"/>
        <v>7.559576835851983</v>
      </c>
      <c r="E19">
        <f>TrimCalc!T19</f>
        <v>6.3594269139970629</v>
      </c>
      <c r="F19">
        <f>TrimCalc!U19</f>
        <v>0.89588666162856945</v>
      </c>
      <c r="G19">
        <f>TrimCalc!V19</f>
        <v>5.4632821284153952</v>
      </c>
      <c r="H19">
        <f>TrimCalc!S19</f>
        <v>0.61883718177170111</v>
      </c>
      <c r="I19">
        <f>D_VStab!I19</f>
        <v>0.34967007795494792</v>
      </c>
      <c r="J19">
        <f>D_Fuselage!H19</f>
        <v>0.23190078608136933</v>
      </c>
      <c r="K19">
        <f t="shared" si="0"/>
        <v>2.3086030613133038E-2</v>
      </c>
      <c r="L19">
        <f t="shared" si="1"/>
        <v>2.0887361030929891E-2</v>
      </c>
      <c r="M19" s="1">
        <f>SUM(E19,H19,I19) / (0.5*1.225*A19^2*'AC Param'!$B$8)</f>
        <v>2.131297335552175E-2</v>
      </c>
      <c r="N19">
        <f t="shared" si="3"/>
        <v>113.71947029940497</v>
      </c>
    </row>
    <row r="20" spans="1:14" x14ac:dyDescent="0.2">
      <c r="A20">
        <f>TrimCalc!A20</f>
        <v>14.8531</v>
      </c>
      <c r="B20">
        <f>(9.807*'AC Param'!$B$2)/('AC Param'!$B$8*0.5*1.225*Totals!A20^2)</f>
        <v>0.3686461290978465</v>
      </c>
      <c r="C20">
        <f>(D20)/('AC Param'!$B$8*0.5*1.225*Totals!A20^2)</f>
        <v>2.2173042260157167E-2</v>
      </c>
      <c r="D20">
        <f t="shared" si="2"/>
        <v>7.4322845253159571</v>
      </c>
      <c r="E20">
        <f>TrimCalc!T20</f>
        <v>6.2641553162946435</v>
      </c>
      <c r="F20">
        <f>TrimCalc!U20</f>
        <v>0.92189668447076956</v>
      </c>
      <c r="G20">
        <f>TrimCalc!V20</f>
        <v>5.3421634257810817</v>
      </c>
      <c r="H20">
        <f>TrimCalc!S20</f>
        <v>0.60017040691294443</v>
      </c>
      <c r="I20">
        <f>D_VStab!I20</f>
        <v>0.3415633201090239</v>
      </c>
      <c r="J20">
        <f>D_Fuselage!H20</f>
        <v>0.22649068804213845</v>
      </c>
      <c r="K20">
        <f t="shared" si="0"/>
        <v>2.3281694373165025E-2</v>
      </c>
      <c r="L20">
        <f t="shared" si="1"/>
        <v>2.1064390147149309E-2</v>
      </c>
      <c r="M20" s="1">
        <f>SUM(E20,H20,I20) / (0.5*1.225*A20^2*'AC Param'!$B$8)</f>
        <v>2.1497627241695304E-2</v>
      </c>
      <c r="N20">
        <f t="shared" si="3"/>
        <v>110.39246528297043</v>
      </c>
    </row>
    <row r="21" spans="1:14" x14ac:dyDescent="0.2">
      <c r="A21">
        <f>TrimCalc!A21</f>
        <v>14.670199999999999</v>
      </c>
      <c r="B21">
        <f>(9.807*'AC Param'!$B$2)/('AC Param'!$B$8*0.5*1.225*Totals!A21^2)</f>
        <v>0.37789558558852882</v>
      </c>
      <c r="C21">
        <f>(D21)/('AC Param'!$B$8*0.5*1.225*Totals!A21^2)</f>
        <v>2.2362137353359235E-2</v>
      </c>
      <c r="D21">
        <f t="shared" si="2"/>
        <v>7.3122025402967399</v>
      </c>
      <c r="E21">
        <f>TrimCalc!T21</f>
        <v>6.1743229679846667</v>
      </c>
      <c r="F21">
        <f>TrimCalc!U21</f>
        <v>0.94790725061557957</v>
      </c>
      <c r="G21">
        <f>TrimCalc!V21</f>
        <v>5.2262973099883983</v>
      </c>
      <c r="H21">
        <f>TrimCalc!S21</f>
        <v>0.58247538258768072</v>
      </c>
      <c r="I21">
        <f>D_VStab!I21</f>
        <v>0.33418411120977581</v>
      </c>
      <c r="J21">
        <f>D_Fuselage!H21</f>
        <v>0.22133848589530547</v>
      </c>
      <c r="K21">
        <f t="shared" si="0"/>
        <v>2.3480244221027197E-2</v>
      </c>
      <c r="L21">
        <f t="shared" si="1"/>
        <v>2.1244030485691272E-2</v>
      </c>
      <c r="M21" s="1">
        <f>SUM(E21,H21,I21) / (0.5*1.225*A21^2*'AC Param'!$B$8)</f>
        <v>2.1685603333164549E-2</v>
      </c>
      <c r="N21">
        <f t="shared" si="3"/>
        <v>107.27147370666123</v>
      </c>
    </row>
    <row r="22" spans="1:14" x14ac:dyDescent="0.2">
      <c r="A22">
        <f>TrimCalc!A22</f>
        <v>14.494</v>
      </c>
      <c r="B22">
        <f>(9.807*'AC Param'!$B$2)/('AC Param'!$B$8*0.5*1.225*Totals!A22^2)</f>
        <v>0.38713940125838625</v>
      </c>
      <c r="C22">
        <f>(D22)/('AC Param'!$B$8*0.5*1.225*Totals!A22^2)</f>
        <v>2.2557021508133157E-2</v>
      </c>
      <c r="D22">
        <f t="shared" si="2"/>
        <v>7.1998110656294765</v>
      </c>
      <c r="E22">
        <f>TrimCalc!T22</f>
        <v>6.0900000121981304</v>
      </c>
      <c r="F22">
        <f>TrimCalc!U22</f>
        <v>0.97405268147681145</v>
      </c>
      <c r="G22">
        <f>TrimCalc!V22</f>
        <v>5.116153602286726</v>
      </c>
      <c r="H22">
        <f>TrimCalc!S22</f>
        <v>0.56569651816341904</v>
      </c>
      <c r="I22">
        <f>D_VStab!I22</f>
        <v>0.32748145186953775</v>
      </c>
      <c r="J22">
        <f>D_Fuselage!H22</f>
        <v>0.21642681183298229</v>
      </c>
      <c r="K22">
        <f t="shared" si="0"/>
        <v>2.3684872583539816E-2</v>
      </c>
      <c r="L22">
        <f t="shared" si="1"/>
        <v>2.1429170432726498E-2</v>
      </c>
      <c r="M22" s="1">
        <f>SUM(E22,H22,I22) / (0.5*1.225*A22^2*'AC Param'!$B$8)</f>
        <v>2.1878309653468198E-2</v>
      </c>
      <c r="N22">
        <f t="shared" si="3"/>
        <v>104.35406158523364</v>
      </c>
    </row>
    <row r="23" spans="1:14" x14ac:dyDescent="0.2">
      <c r="A23">
        <f>TrimCalc!A23</f>
        <v>14.3239</v>
      </c>
      <c r="B23">
        <f>(9.807*'AC Param'!$B$2)/('AC Param'!$B$8*0.5*1.225*Totals!A23^2)</f>
        <v>0.39638875643786053</v>
      </c>
      <c r="C23">
        <f>(D23)/('AC Param'!$B$8*0.5*1.225*Totals!A23^2)</f>
        <v>2.2754760058600672E-2</v>
      </c>
      <c r="D23">
        <f t="shared" si="2"/>
        <v>7.093452314694912</v>
      </c>
      <c r="E23">
        <f>TrimCalc!T23</f>
        <v>6.0115311462837289</v>
      </c>
      <c r="F23">
        <f>TrimCalc!U23</f>
        <v>0.99999846021146344</v>
      </c>
      <c r="G23">
        <f>TrimCalc!V23</f>
        <v>5.0115326860722638</v>
      </c>
      <c r="H23">
        <f>TrimCalc!S23</f>
        <v>0.54972423621379651</v>
      </c>
      <c r="I23">
        <f>D_VStab!I23</f>
        <v>0.32046345295344714</v>
      </c>
      <c r="J23">
        <f>D_Fuselage!H23</f>
        <v>0.21173347924394093</v>
      </c>
      <c r="K23">
        <f t="shared" si="0"/>
        <v>2.3892498061530706E-2</v>
      </c>
      <c r="L23">
        <f t="shared" si="1"/>
        <v>2.1617022055670638E-2</v>
      </c>
      <c r="M23" s="1">
        <f>SUM(E23,H23,I23) / (0.5*1.225*A23^2*'AC Param'!$B$8)</f>
        <v>2.2075549950063306E-2</v>
      </c>
      <c r="N23">
        <f t="shared" si="3"/>
        <v>101.60590161045845</v>
      </c>
    </row>
    <row r="24" spans="1:14" x14ac:dyDescent="0.2">
      <c r="A24">
        <f>TrimCalc!A24</f>
        <v>14.159800000000001</v>
      </c>
      <c r="B24">
        <f>(9.807*'AC Param'!$B$2)/('AC Param'!$B$8*0.5*1.225*Totals!A24^2)</f>
        <v>0.40562960967503753</v>
      </c>
      <c r="C24">
        <f>(D24)/('AC Param'!$B$8*0.5*1.225*Totals!A24^2)</f>
        <v>2.2959982572740536E-2</v>
      </c>
      <c r="D24">
        <f t="shared" si="2"/>
        <v>6.9943703587561696</v>
      </c>
      <c r="E24">
        <f>TrimCalc!T24</f>
        <v>5.9384687719297471</v>
      </c>
      <c r="F24">
        <f>TrimCalc!U24</f>
        <v>1.0261586974782866</v>
      </c>
      <c r="G24">
        <f>TrimCalc!V24</f>
        <v>4.9123100744514607</v>
      </c>
      <c r="H24">
        <f>TrimCalc!S24</f>
        <v>0.53457413367300388</v>
      </c>
      <c r="I24">
        <f>D_VStab!I24</f>
        <v>0.31407671225496286</v>
      </c>
      <c r="J24">
        <f>D_Fuselage!H24</f>
        <v>0.20725074089845552</v>
      </c>
      <c r="K24">
        <f t="shared" si="0"/>
        <v>2.4107981701377564E-2</v>
      </c>
      <c r="L24">
        <f t="shared" si="1"/>
        <v>2.1811983444103508E-2</v>
      </c>
      <c r="M24" s="1">
        <f>SUM(E24,H24,I24) / (0.5*1.225*A24^2*'AC Param'!$B$8)</f>
        <v>2.227965351449171E-2</v>
      </c>
      <c r="N24">
        <f t="shared" si="3"/>
        <v>99.038885405915622</v>
      </c>
    </row>
    <row r="25" spans="1:14" x14ac:dyDescent="0.2">
      <c r="A25">
        <f>TrimCalc!A25</f>
        <v>14.001099999999999</v>
      </c>
      <c r="B25">
        <f>(9.807*'AC Param'!$B$2)/('AC Param'!$B$8*0.5*1.225*Totals!A25^2)</f>
        <v>0.41487720446875587</v>
      </c>
      <c r="C25">
        <f>(D25)/('AC Param'!$B$8*0.5*1.225*Totals!A25^2)</f>
        <v>2.3168532268541379E-2</v>
      </c>
      <c r="D25">
        <f t="shared" si="2"/>
        <v>6.9005811797528578</v>
      </c>
      <c r="E25">
        <f>TrimCalc!T25</f>
        <v>5.8698356265177987</v>
      </c>
      <c r="F25">
        <f>TrimCalc!U25</f>
        <v>1.0522253019498893</v>
      </c>
      <c r="G25">
        <f>TrimCalc!V25</f>
        <v>4.8176103245679096</v>
      </c>
      <c r="H25">
        <f>TrimCalc!S25</f>
        <v>0.52011625083230995</v>
      </c>
      <c r="I25">
        <f>D_VStab!I25</f>
        <v>0.30767164169322975</v>
      </c>
      <c r="J25">
        <f>D_Fuselage!H25</f>
        <v>0.20295766070951884</v>
      </c>
      <c r="K25">
        <f t="shared" si="0"/>
        <v>2.4326958881968449E-2</v>
      </c>
      <c r="L25">
        <f t="shared" si="1"/>
        <v>2.2010105655114309E-2</v>
      </c>
      <c r="M25" s="1">
        <f>SUM(E25,H25,I25) / (0.5*1.225*A25^2*'AC Param'!$B$8)</f>
        <v>2.2487106894531862E-2</v>
      </c>
      <c r="N25">
        <f t="shared" si="3"/>
        <v>96.615727155837732</v>
      </c>
    </row>
    <row r="26" spans="1:14" x14ac:dyDescent="0.2">
      <c r="A26">
        <f>TrimCalc!A26</f>
        <v>13.8477</v>
      </c>
      <c r="B26">
        <f>(9.807*'AC Param'!$B$2)/('AC Param'!$B$8*0.5*1.225*Totals!A26^2)</f>
        <v>0.42411984635583699</v>
      </c>
      <c r="C26">
        <f>(D26)/('AC Param'!$B$8*0.5*1.225*Totals!A26^2)</f>
        <v>2.3381674119324521E-2</v>
      </c>
      <c r="D26">
        <f t="shared" si="2"/>
        <v>6.812299421346693</v>
      </c>
      <c r="E26">
        <f>TrimCalc!T26</f>
        <v>5.8052276337234092</v>
      </c>
      <c r="F26">
        <f>TrimCalc!U26</f>
        <v>1.0782748030722951</v>
      </c>
      <c r="G26">
        <f>TrimCalc!V26</f>
        <v>4.726952830651113</v>
      </c>
      <c r="H26">
        <f>TrimCalc!S26</f>
        <v>0.50638362624684452</v>
      </c>
      <c r="I26">
        <f>D_VStab!I26</f>
        <v>0.30184075633327984</v>
      </c>
      <c r="J26">
        <f>D_Fuselage!H26</f>
        <v>0.19884740504316073</v>
      </c>
      <c r="K26">
        <f t="shared" si="0"/>
        <v>2.4550757825290745E-2</v>
      </c>
      <c r="L26">
        <f t="shared" si="1"/>
        <v>2.2212590413358296E-2</v>
      </c>
      <c r="M26" s="1">
        <f>SUM(E26,H26,I26) / (0.5*1.225*A26^2*'AC Param'!$B$8)</f>
        <v>2.2699175459676153E-2</v>
      </c>
      <c r="N26">
        <f t="shared" si="3"/>
        <v>94.334678696982593</v>
      </c>
    </row>
    <row r="27" spans="1:14" x14ac:dyDescent="0.2">
      <c r="A27">
        <f>TrimCalc!A27</f>
        <v>13.699299999999999</v>
      </c>
      <c r="B27">
        <f>(9.807*'AC Param'!$B$2)/('AC Param'!$B$8*0.5*1.225*Totals!A27^2)</f>
        <v>0.43335831635109617</v>
      </c>
      <c r="C27">
        <f>(D27)/('AC Param'!$B$8*0.5*1.225*Totals!A27^2)</f>
        <v>2.3598569485319729E-2</v>
      </c>
      <c r="D27">
        <f t="shared" si="2"/>
        <v>6.7289184119715566</v>
      </c>
      <c r="E27">
        <f>TrimCalc!T27</f>
        <v>5.7443426762618959</v>
      </c>
      <c r="F27">
        <f>TrimCalc!U27</f>
        <v>1.1044406617190365</v>
      </c>
      <c r="G27">
        <f>TrimCalc!V27</f>
        <v>4.6400527087707371</v>
      </c>
      <c r="H27">
        <f>TrimCalc!S27</f>
        <v>0.4932555140093336</v>
      </c>
      <c r="I27">
        <f>D_VStab!I27</f>
        <v>0.29626144221952339</v>
      </c>
      <c r="J27">
        <f>D_Fuselage!H27</f>
        <v>0.19490808525292624</v>
      </c>
      <c r="K27">
        <f t="shared" si="0"/>
        <v>2.4778497959585716E-2</v>
      </c>
      <c r="L27">
        <f t="shared" si="1"/>
        <v>2.2418641011053741E-2</v>
      </c>
      <c r="M27" s="1">
        <f>SUM(E27,H27,I27) / (0.5*1.225*A27^2*'AC Param'!$B$8)</f>
        <v>2.2914491022856889E-2</v>
      </c>
      <c r="N27">
        <f t="shared" si="3"/>
        <v>92.181472001121946</v>
      </c>
    </row>
    <row r="28" spans="1:14" x14ac:dyDescent="0.2">
      <c r="A28">
        <f>TrimCalc!A28</f>
        <v>13.5556</v>
      </c>
      <c r="B28">
        <f>(9.807*'AC Param'!$B$2)/('AC Param'!$B$8*0.5*1.225*Totals!A28^2)</f>
        <v>0.44259489230888788</v>
      </c>
      <c r="C28">
        <f>(D28)/('AC Param'!$B$8*0.5*1.225*Totals!A28^2)</f>
        <v>2.3818460079036739E-2</v>
      </c>
      <c r="D28">
        <f t="shared" si="2"/>
        <v>6.6498829739868741</v>
      </c>
      <c r="E28">
        <f>TrimCalc!T28</f>
        <v>5.6872227853028319</v>
      </c>
      <c r="F28">
        <f>TrimCalc!U28</f>
        <v>1.1305438862978539</v>
      </c>
      <c r="G28">
        <f>TrimCalc!V28</f>
        <v>4.5568007522435767</v>
      </c>
      <c r="H28">
        <f>TrimCalc!S28</f>
        <v>0.48077301032258712</v>
      </c>
      <c r="I28">
        <f>D_VStab!I28</f>
        <v>0.29063710050730945</v>
      </c>
      <c r="J28">
        <f>D_Fuselage!H28</f>
        <v>0.19112822461554654</v>
      </c>
      <c r="K28">
        <f t="shared" si="0"/>
        <v>2.5009383082988577E-2</v>
      </c>
      <c r="L28">
        <f t="shared" si="1"/>
        <v>2.26275370750849E-2</v>
      </c>
      <c r="M28" s="1">
        <f>SUM(E28,H28,I28) / (0.5*1.225*A28^2*'AC Param'!$B$8)</f>
        <v>2.3133443160347933E-2</v>
      </c>
      <c r="N28">
        <f t="shared" si="3"/>
        <v>90.143153642176472</v>
      </c>
    </row>
    <row r="29" spans="1:14" x14ac:dyDescent="0.2">
      <c r="A29">
        <f>TrimCalc!A29</f>
        <v>13.4163</v>
      </c>
      <c r="B29">
        <f>(9.807*'AC Param'!$B$2)/('AC Param'!$B$8*0.5*1.225*Totals!A29^2)</f>
        <v>0.45183343634337969</v>
      </c>
      <c r="C29">
        <f>(D29)/('AC Param'!$B$8*0.5*1.225*Totals!A29^2)</f>
        <v>2.4044496160982885E-2</v>
      </c>
      <c r="D29">
        <f t="shared" si="2"/>
        <v>6.5757309475910342</v>
      </c>
      <c r="E29">
        <f>TrimCalc!T29</f>
        <v>5.6339100243498432</v>
      </c>
      <c r="F29">
        <f>TrimCalc!U29</f>
        <v>1.1566499300988102</v>
      </c>
      <c r="G29">
        <f>TrimCalc!V29</f>
        <v>4.4772600942510312</v>
      </c>
      <c r="H29">
        <f>TrimCalc!S29</f>
        <v>0.46880923753413317</v>
      </c>
      <c r="I29">
        <f>D_VStab!I29</f>
        <v>0.2855149495885469</v>
      </c>
      <c r="J29">
        <f>D_Fuselage!H29</f>
        <v>0.18749673611851353</v>
      </c>
      <c r="K29">
        <f t="shared" si="0"/>
        <v>2.5246720969032029E-2</v>
      </c>
      <c r="L29">
        <f t="shared" si="1"/>
        <v>2.2842271352933742E-2</v>
      </c>
      <c r="M29" s="1">
        <f>SUM(E29,H29,I29) / (0.5*1.225*A29^2*'AC Param'!$B$8)</f>
        <v>2.3358904766242208E-2</v>
      </c>
      <c r="N29">
        <f t="shared" si="3"/>
        <v>88.221979112165585</v>
      </c>
    </row>
    <row r="30" spans="1:14" x14ac:dyDescent="0.2">
      <c r="A30">
        <f>TrimCalc!A30</f>
        <v>13.2813</v>
      </c>
      <c r="B30">
        <f>(9.807*'AC Param'!$B$2)/('AC Param'!$B$8*0.5*1.225*Totals!A30^2)</f>
        <v>0.46106559338124004</v>
      </c>
      <c r="C30">
        <f>(D30)/('AC Param'!$B$8*0.5*1.225*Totals!A30^2)</f>
        <v>2.427485626383586E-2</v>
      </c>
      <c r="D30">
        <f t="shared" si="2"/>
        <v>6.5057994715746474</v>
      </c>
      <c r="E30">
        <f>TrimCalc!T30</f>
        <v>5.584021680181146</v>
      </c>
      <c r="F30">
        <f>TrimCalc!U30</f>
        <v>1.1828199471126128</v>
      </c>
      <c r="G30">
        <f>TrimCalc!V30</f>
        <v>4.4012017330685325</v>
      </c>
      <c r="H30">
        <f>TrimCalc!S30</f>
        <v>0.45743579776726173</v>
      </c>
      <c r="I30">
        <f>D_VStab!I30</f>
        <v>0.28033394609240703</v>
      </c>
      <c r="J30">
        <f>D_Fuselage!H30</f>
        <v>0.1840080475338339</v>
      </c>
      <c r="K30">
        <f t="shared" si="0"/>
        <v>2.5488599077027652E-2</v>
      </c>
      <c r="L30">
        <f t="shared" si="1"/>
        <v>2.3061113450644068E-2</v>
      </c>
      <c r="M30" s="1">
        <f>SUM(E30,H30,I30) / (0.5*1.225*A30^2*'AC Param'!$B$8)</f>
        <v>2.3588273634784777E-2</v>
      </c>
      <c r="N30">
        <f t="shared" si="3"/>
        <v>86.40547452182436</v>
      </c>
    </row>
    <row r="31" spans="1:14" x14ac:dyDescent="0.2">
      <c r="A31">
        <f>TrimCalc!A31</f>
        <v>13.1502</v>
      </c>
      <c r="B31">
        <f>(9.807*'AC Param'!$B$2)/('AC Param'!$B$8*0.5*1.225*Totals!A31^2)</f>
        <v>0.47030454090750384</v>
      </c>
      <c r="C31">
        <f>(D31)/('AC Param'!$B$8*0.5*1.225*Totals!A31^2)</f>
        <v>2.4509134603029413E-2</v>
      </c>
      <c r="D31">
        <f t="shared" si="2"/>
        <v>6.43955008516427</v>
      </c>
      <c r="E31">
        <f>TrimCalc!T31</f>
        <v>5.5370334001155159</v>
      </c>
      <c r="F31">
        <f>TrimCalc!U31</f>
        <v>1.2089659278310527</v>
      </c>
      <c r="G31">
        <f>TrimCalc!V31</f>
        <v>4.3280674722844639</v>
      </c>
      <c r="H31">
        <f>TrimCalc!S31</f>
        <v>0.44651519950963892</v>
      </c>
      <c r="I31">
        <f>D_VStab!I31</f>
        <v>0.27535237773829846</v>
      </c>
      <c r="J31">
        <f>D_Fuselage!H31</f>
        <v>0.18064910780081578</v>
      </c>
      <c r="K31">
        <f t="shared" si="0"/>
        <v>2.5734591333180883E-2</v>
      </c>
      <c r="L31">
        <f t="shared" si="1"/>
        <v>2.3283677872877943E-2</v>
      </c>
      <c r="M31" s="1">
        <f>SUM(E31,H31,I31) / (0.5*1.225*A31^2*'AC Param'!$B$8)</f>
        <v>2.382157829234743E-2</v>
      </c>
      <c r="N31">
        <f t="shared" si="3"/>
        <v>84.681371529927176</v>
      </c>
    </row>
    <row r="32" spans="1:14" x14ac:dyDescent="0.2">
      <c r="A32">
        <f>TrimCalc!A32</f>
        <v>13.023</v>
      </c>
      <c r="B32">
        <f>(9.807*'AC Param'!$B$2)/('AC Param'!$B$8*0.5*1.225*Totals!A32^2)</f>
        <v>0.47953665208838697</v>
      </c>
      <c r="C32">
        <f>(D32)/('AC Param'!$B$8*0.5*1.225*Totals!A32^2)</f>
        <v>2.4748261371728173E-2</v>
      </c>
      <c r="D32">
        <f t="shared" si="2"/>
        <v>6.3771936879400837</v>
      </c>
      <c r="E32">
        <f>TrimCalc!T32</f>
        <v>5.4928645319351395</v>
      </c>
      <c r="F32">
        <f>TrimCalc!U32</f>
        <v>1.2350507387659833</v>
      </c>
      <c r="G32">
        <f>TrimCalc!V32</f>
        <v>4.2578137931691558</v>
      </c>
      <c r="H32">
        <f>TrimCalc!S32</f>
        <v>0.43608744729940707</v>
      </c>
      <c r="I32">
        <f>D_VStab!I32</f>
        <v>0.27082430015393827</v>
      </c>
      <c r="J32">
        <f>D_Fuselage!H32</f>
        <v>0.1774174085516001</v>
      </c>
      <c r="K32">
        <f t="shared" si="0"/>
        <v>2.5985674440314584E-2</v>
      </c>
      <c r="L32">
        <f t="shared" si="1"/>
        <v>2.3510848303141763E-2</v>
      </c>
      <c r="M32" s="1">
        <f>SUM(E32,H32,I32) / (0.5*1.225*A32^2*'AC Param'!$B$8)</f>
        <v>2.4059749682482628E-2</v>
      </c>
      <c r="N32">
        <f t="shared" si="3"/>
        <v>83.050193398043703</v>
      </c>
    </row>
    <row r="33" spans="1:14" x14ac:dyDescent="0.2">
      <c r="A33">
        <f>TrimCalc!A33</f>
        <v>12.8995</v>
      </c>
      <c r="B33">
        <f>(9.807*'AC Param'!$B$2)/('AC Param'!$B$8*0.5*1.225*Totals!A33^2)</f>
        <v>0.48876278897639741</v>
      </c>
      <c r="C33">
        <f>(D33)/('AC Param'!$B$8*0.5*1.225*Totals!A33^2)</f>
        <v>2.4990403164191669E-2</v>
      </c>
      <c r="D33">
        <f t="shared" si="2"/>
        <v>6.3180323991943483</v>
      </c>
      <c r="E33">
        <f>TrimCalc!T33</f>
        <v>5.4514254132276445</v>
      </c>
      <c r="F33">
        <f>TrimCalc!U33</f>
        <v>1.2611609558671906</v>
      </c>
      <c r="G33">
        <f>TrimCalc!V33</f>
        <v>4.1902644573604553</v>
      </c>
      <c r="H33">
        <f>TrimCalc!S33</f>
        <v>0.42608377571128869</v>
      </c>
      <c r="I33">
        <f>D_VStab!I33</f>
        <v>0.2662177185634384</v>
      </c>
      <c r="J33">
        <f>D_Fuselage!H33</f>
        <v>0.17430549169197546</v>
      </c>
      <c r="K33">
        <f t="shared" si="0"/>
        <v>2.6239923322401253E-2</v>
      </c>
      <c r="L33">
        <f t="shared" si="1"/>
        <v>2.3740883005982084E-2</v>
      </c>
      <c r="M33" s="1">
        <f>SUM(E33,H33,I33) / (0.5*1.225*A33^2*'AC Param'!$B$8)</f>
        <v>2.4300953627391157E-2</v>
      </c>
      <c r="N33">
        <f t="shared" si="3"/>
        <v>81.499458933407496</v>
      </c>
    </row>
    <row r="34" spans="1:14" x14ac:dyDescent="0.2">
      <c r="A34">
        <f>TrimCalc!A34</f>
        <v>12.779400000000001</v>
      </c>
      <c r="B34">
        <f>(9.807*'AC Param'!$B$2)/('AC Param'!$B$8*0.5*1.225*Totals!A34^2)</f>
        <v>0.49799268120092227</v>
      </c>
      <c r="C34">
        <f>(D34)/('AC Param'!$B$8*0.5*1.225*Totals!A34^2)</f>
        <v>2.5241177179348338E-2</v>
      </c>
      <c r="D34">
        <f t="shared" si="2"/>
        <v>6.2631579693331751</v>
      </c>
      <c r="E34">
        <f>TrimCalc!T34</f>
        <v>5.4133134004941352</v>
      </c>
      <c r="F34">
        <f>TrimCalc!U34</f>
        <v>1.2873577098613178</v>
      </c>
      <c r="G34">
        <f>TrimCalc!V34</f>
        <v>4.1259556906328188</v>
      </c>
      <c r="H34">
        <f>TrimCalc!S34</f>
        <v>0.41651294389699556</v>
      </c>
      <c r="I34">
        <f>D_VStab!I34</f>
        <v>0.26202798580357634</v>
      </c>
      <c r="J34">
        <f>D_Fuselage!H34</f>
        <v>0.17130363913846716</v>
      </c>
      <c r="K34">
        <f t="shared" ref="K34:K65" si="4">C34+(0.05*C34)</f>
        <v>2.6503236038315756E-2</v>
      </c>
      <c r="L34">
        <f t="shared" ref="L34:L65" si="5">C34-(0.05*C34)</f>
        <v>2.397911832038092E-2</v>
      </c>
      <c r="M34" s="1">
        <f>SUM(E34,H34,I34) / (0.5*1.225*A34^2*'AC Param'!$B$8)</f>
        <v>2.4550805720072885E-2</v>
      </c>
      <c r="N34">
        <f t="shared" si="3"/>
        <v>80.039400953296379</v>
      </c>
    </row>
    <row r="35" spans="1:14" x14ac:dyDescent="0.2">
      <c r="A35">
        <f>TrimCalc!A35</f>
        <v>12.662699999999999</v>
      </c>
      <c r="B35">
        <f>(9.807*'AC Param'!$B$2)/('AC Param'!$B$8*0.5*1.225*Totals!A35^2)</f>
        <v>0.50721402333663757</v>
      </c>
      <c r="C35">
        <f>(D35)/('AC Param'!$B$8*0.5*1.225*Totals!A35^2)</f>
        <v>2.5500426177607911E-2</v>
      </c>
      <c r="D35">
        <f t="shared" si="2"/>
        <v>6.2124500053669571</v>
      </c>
      <c r="E35">
        <f>TrimCalc!T35</f>
        <v>5.3791601536257287</v>
      </c>
      <c r="F35">
        <f>TrimCalc!U35</f>
        <v>1.3134695934519298</v>
      </c>
      <c r="G35">
        <f>TrimCalc!V35</f>
        <v>4.0654933909844786</v>
      </c>
      <c r="H35">
        <f>TrimCalc!S35</f>
        <v>0.40732572083350255</v>
      </c>
      <c r="I35">
        <f>D_VStab!I35</f>
        <v>0.25775146108929869</v>
      </c>
      <c r="J35">
        <f>D_Fuselage!H35</f>
        <v>0.16840983900774706</v>
      </c>
      <c r="K35">
        <f t="shared" si="4"/>
        <v>2.6775447486488305E-2</v>
      </c>
      <c r="L35">
        <f t="shared" si="5"/>
        <v>2.4225404868727516E-2</v>
      </c>
      <c r="M35" s="1">
        <f>SUM(E35,H35,I35) / (0.5*1.225*A35^2*'AC Param'!$B$8)</f>
        <v>2.4809958686499343E-2</v>
      </c>
      <c r="N35">
        <f t="shared" si="3"/>
        <v>78.66639068296017</v>
      </c>
    </row>
    <row r="36" spans="1:14" x14ac:dyDescent="0.2">
      <c r="A36">
        <f>TrimCalc!A36</f>
        <v>12.549099999999999</v>
      </c>
      <c r="B36">
        <f>(9.807*'AC Param'!$B$2)/('AC Param'!$B$8*0.5*1.225*Totals!A36^2)</f>
        <v>0.51643863891883035</v>
      </c>
      <c r="C36">
        <f>(D36)/('AC Param'!$B$8*0.5*1.225*Totals!A36^2)</f>
        <v>2.5765276935092053E-2</v>
      </c>
      <c r="D36">
        <f t="shared" si="2"/>
        <v>6.1648541635770995</v>
      </c>
      <c r="E36">
        <f>TrimCalc!T36</f>
        <v>5.3471410452546415</v>
      </c>
      <c r="F36">
        <f>TrimCalc!U36</f>
        <v>1.3396138532636745</v>
      </c>
      <c r="G36">
        <f>TrimCalc!V36</f>
        <v>4.0074900007001286</v>
      </c>
      <c r="H36">
        <f>TrimCalc!S36</f>
        <v>0.39850948029089173</v>
      </c>
      <c r="I36">
        <f>D_VStab!I36</f>
        <v>0.25362604989086995</v>
      </c>
      <c r="J36">
        <f>D_Fuselage!H36</f>
        <v>0.16561477943153441</v>
      </c>
      <c r="K36">
        <f t="shared" si="4"/>
        <v>2.7053540781846654E-2</v>
      </c>
      <c r="L36">
        <f t="shared" si="5"/>
        <v>2.4477013088337451E-2</v>
      </c>
      <c r="M36" s="1">
        <f>SUM(E36,H36,I36) / (0.5*1.225*A36^2*'AC Param'!$B$8)</f>
        <v>2.5073265040002186E-2</v>
      </c>
      <c r="N36">
        <f t="shared" si="3"/>
        <v>77.363371384145381</v>
      </c>
    </row>
    <row r="37" spans="1:14" x14ac:dyDescent="0.2">
      <c r="A37">
        <f>TrimCalc!A37</f>
        <v>12.438499999999999</v>
      </c>
      <c r="B37">
        <f>(9.807*'AC Param'!$B$2)/('AC Param'!$B$8*0.5*1.225*Totals!A37^2)</f>
        <v>0.52566355404248477</v>
      </c>
      <c r="C37">
        <f>(D37)/('AC Param'!$B$8*0.5*1.225*Totals!A37^2)</f>
        <v>2.6033696588311797E-2</v>
      </c>
      <c r="D37">
        <f t="shared" si="2"/>
        <v>6.1197642522955524</v>
      </c>
      <c r="E37">
        <f>TrimCalc!T37</f>
        <v>5.3171603025880438</v>
      </c>
      <c r="F37">
        <f>TrimCalc!U37</f>
        <v>1.3658468541211906</v>
      </c>
      <c r="G37">
        <f>TrimCalc!V37</f>
        <v>3.9513134484668542</v>
      </c>
      <c r="H37">
        <f>TrimCalc!S37</f>
        <v>0.39004437516153245</v>
      </c>
      <c r="I37">
        <f>D_VStab!I37</f>
        <v>0.24964528621170856</v>
      </c>
      <c r="J37">
        <f>D_Fuselage!H37</f>
        <v>0.16291428833426647</v>
      </c>
      <c r="K37">
        <f t="shared" si="4"/>
        <v>2.7335381417727386E-2</v>
      </c>
      <c r="L37">
        <f t="shared" si="5"/>
        <v>2.4732011758896208E-2</v>
      </c>
      <c r="M37" s="1">
        <f>SUM(E37,H37,I37) / (0.5*1.225*A37^2*'AC Param'!$B$8)</f>
        <v>2.5340653363516961E-2</v>
      </c>
      <c r="N37">
        <f t="shared" si="3"/>
        <v>76.120687652178219</v>
      </c>
    </row>
    <row r="38" spans="1:14" x14ac:dyDescent="0.2">
      <c r="A38">
        <f>TrimCalc!A38</f>
        <v>12.3308</v>
      </c>
      <c r="B38">
        <f>(9.807*'AC Param'!$B$2)/('AC Param'!$B$8*0.5*1.225*Totals!A38^2)</f>
        <v>0.53488618426368195</v>
      </c>
      <c r="C38">
        <f>(D38)/('AC Param'!$B$8*0.5*1.225*Totals!A38^2)</f>
        <v>2.6305532273109184E-2</v>
      </c>
      <c r="D38">
        <f t="shared" si="2"/>
        <v>6.0770447408445367</v>
      </c>
      <c r="E38">
        <f>TrimCalc!T38</f>
        <v>5.2890231310867</v>
      </c>
      <c r="F38">
        <f>TrimCalc!U38</f>
        <v>1.3919658354634608</v>
      </c>
      <c r="G38">
        <f>TrimCalc!V38</f>
        <v>3.8970572956232399</v>
      </c>
      <c r="H38">
        <f>TrimCalc!S38</f>
        <v>0.38191441943627236</v>
      </c>
      <c r="I38">
        <f>D_VStab!I38</f>
        <v>0.24580288044079687</v>
      </c>
      <c r="J38">
        <f>D_Fuselage!H38</f>
        <v>0.16030430988076644</v>
      </c>
      <c r="K38">
        <f t="shared" si="4"/>
        <v>2.7620808886764645E-2</v>
      </c>
      <c r="L38">
        <f t="shared" si="5"/>
        <v>2.4990255659453724E-2</v>
      </c>
      <c r="M38" s="1">
        <f>SUM(E38,H38,I38) / (0.5*1.225*A38^2*'AC Param'!$B$8)</f>
        <v>2.5611627525503035E-2</v>
      </c>
      <c r="N38">
        <f t="shared" si="3"/>
        <v>74.934823290405816</v>
      </c>
    </row>
    <row r="39" spans="1:14" x14ac:dyDescent="0.2">
      <c r="A39">
        <f>TrimCalc!A39</f>
        <v>12.225899999999999</v>
      </c>
      <c r="B39">
        <f>(9.807*'AC Param'!$B$2)/('AC Param'!$B$8*0.5*1.225*Totals!A39^2)</f>
        <v>0.54410436449168442</v>
      </c>
      <c r="C39">
        <f>(D39)/('AC Param'!$B$8*0.5*1.225*Totals!A39^2)</f>
        <v>2.6581716459959246E-2</v>
      </c>
      <c r="D39">
        <f t="shared" si="2"/>
        <v>6.0368103441628174</v>
      </c>
      <c r="E39">
        <f>TrimCalc!T39</f>
        <v>5.2628106891639064</v>
      </c>
      <c r="F39">
        <f>TrimCalc!U39</f>
        <v>1.4181425988618552</v>
      </c>
      <c r="G39">
        <f>TrimCalc!V39</f>
        <v>3.8444522696009176</v>
      </c>
      <c r="H39">
        <f>TrimCalc!S39</f>
        <v>0.37411475988169218</v>
      </c>
      <c r="I39">
        <f>D_VStab!I39</f>
        <v>0.24231981583749135</v>
      </c>
      <c r="J39">
        <f>D_Fuselage!H39</f>
        <v>0.15778089998086128</v>
      </c>
      <c r="K39">
        <f t="shared" si="4"/>
        <v>2.7910802282957208E-2</v>
      </c>
      <c r="L39">
        <f t="shared" si="5"/>
        <v>2.5252630636961284E-2</v>
      </c>
      <c r="M39" s="1">
        <f>SUM(E39,H39,I39) / (0.5*1.225*A39^2*'AC Param'!$B$8)</f>
        <v>2.5887914597282784E-2</v>
      </c>
      <c r="N39">
        <f t="shared" si="3"/>
        <v>73.805439586700189</v>
      </c>
    </row>
    <row r="40" spans="1:14" x14ac:dyDescent="0.2">
      <c r="A40">
        <f>TrimCalc!A40</f>
        <v>12.123699999999999</v>
      </c>
      <c r="B40">
        <f>(9.807*'AC Param'!$B$2)/('AC Param'!$B$8*0.5*1.225*Totals!A40^2)</f>
        <v>0.55331637817063561</v>
      </c>
      <c r="C40">
        <f>(D40)/('AC Param'!$B$8*0.5*1.225*Totals!A40^2)</f>
        <v>2.6864270856135953E-2</v>
      </c>
      <c r="D40">
        <f t="shared" si="2"/>
        <v>5.9994059908009199</v>
      </c>
      <c r="E40">
        <f>TrimCalc!T40</f>
        <v>5.2385075358712401</v>
      </c>
      <c r="F40">
        <f>TrimCalc!U40</f>
        <v>1.4444362368741179</v>
      </c>
      <c r="G40">
        <f>TrimCalc!V40</f>
        <v>3.7942882696763913</v>
      </c>
      <c r="H40">
        <f>TrimCalc!S40</f>
        <v>0.36660911736550644</v>
      </c>
      <c r="I40">
        <f>D_VStab!I40</f>
        <v>0.2387321449560704</v>
      </c>
      <c r="J40">
        <f>D_Fuselage!H40</f>
        <v>0.15534022192883418</v>
      </c>
      <c r="K40">
        <f t="shared" si="4"/>
        <v>2.8207484398942752E-2</v>
      </c>
      <c r="L40">
        <f t="shared" si="5"/>
        <v>2.5521057313329154E-2</v>
      </c>
      <c r="M40" s="1">
        <f>SUM(E40,H40,I40) / (0.5*1.225*A40^2*'AC Param'!$B$8)</f>
        <v>2.6167713469912736E-2</v>
      </c>
      <c r="N40">
        <f t="shared" si="3"/>
        <v>72.734998410673114</v>
      </c>
    </row>
    <row r="41" spans="1:14" x14ac:dyDescent="0.2">
      <c r="A41">
        <f>TrimCalc!A41</f>
        <v>12.023999999999999</v>
      </c>
      <c r="B41">
        <f>(9.807*'AC Param'!$B$2)/('AC Param'!$B$8*0.5*1.225*Totals!A41^2)</f>
        <v>0.5625303423687058</v>
      </c>
      <c r="C41">
        <f>(D41)/('AC Param'!$B$8*0.5*1.225*Totals!A41^2)</f>
        <v>2.7149571089096075E-2</v>
      </c>
      <c r="D41">
        <f t="shared" si="2"/>
        <v>5.9638091984960893</v>
      </c>
      <c r="E41">
        <f>TrimCalc!T41</f>
        <v>5.2161563944939378</v>
      </c>
      <c r="F41">
        <f>TrimCalc!U41</f>
        <v>1.4705948081440372</v>
      </c>
      <c r="G41">
        <f>TrimCalc!V41</f>
        <v>3.7455615863499006</v>
      </c>
      <c r="H41">
        <f>TrimCalc!S41</f>
        <v>0.35941546224900389</v>
      </c>
      <c r="I41">
        <f>D_VStab!I41</f>
        <v>0.23526116234501313</v>
      </c>
      <c r="J41">
        <f>D_Fuselage!H41</f>
        <v>0.15297617940813432</v>
      </c>
      <c r="K41">
        <f t="shared" si="4"/>
        <v>2.8507049643550879E-2</v>
      </c>
      <c r="L41">
        <f t="shared" si="5"/>
        <v>2.5792092534641271E-2</v>
      </c>
      <c r="M41" s="1">
        <f>SUM(E41,H41,I41) / (0.5*1.225*A41^2*'AC Param'!$B$8)</f>
        <v>2.6453164225706344E-2</v>
      </c>
      <c r="N41">
        <f t="shared" si="3"/>
        <v>71.708841802716975</v>
      </c>
    </row>
    <row r="42" spans="1:14" x14ac:dyDescent="0.2">
      <c r="A42">
        <f>TrimCalc!A42</f>
        <v>11.9267</v>
      </c>
      <c r="B42">
        <f>(9.807*'AC Param'!$B$2)/('AC Param'!$B$8*0.5*1.225*Totals!A42^2)</f>
        <v>0.571746213929195</v>
      </c>
      <c r="C42">
        <f>(D42)/('AC Param'!$B$8*0.5*1.225*Totals!A42^2)</f>
        <v>2.7439212550383795E-2</v>
      </c>
      <c r="D42">
        <f t="shared" si="2"/>
        <v>5.9302781927791282</v>
      </c>
      <c r="E42">
        <f>TrimCalc!T42</f>
        <v>5.1952154478525978</v>
      </c>
      <c r="F42">
        <f>TrimCalc!U42</f>
        <v>1.4968259597970712</v>
      </c>
      <c r="G42">
        <f>TrimCalc!V42</f>
        <v>3.6983894880555277</v>
      </c>
      <c r="H42">
        <f>TrimCalc!S42</f>
        <v>0.35247627826378369</v>
      </c>
      <c r="I42">
        <f>D_VStab!I42</f>
        <v>0.23190127957090398</v>
      </c>
      <c r="J42">
        <f>D_Fuselage!H42</f>
        <v>0.15068518709184159</v>
      </c>
      <c r="K42">
        <f t="shared" si="4"/>
        <v>2.8811173177902986E-2</v>
      </c>
      <c r="L42">
        <f t="shared" si="5"/>
        <v>2.6067251922864604E-2</v>
      </c>
      <c r="M42" s="1">
        <f>SUM(E42,H42,I42) / (0.5*1.225*A42^2*'AC Param'!$B$8)</f>
        <v>2.6741996881506424E-2</v>
      </c>
      <c r="N42">
        <f t="shared" si="3"/>
        <v>70.728648921818831</v>
      </c>
    </row>
    <row r="43" spans="1:14" x14ac:dyDescent="0.2">
      <c r="A43">
        <f>TrimCalc!A43</f>
        <v>11.831799999999999</v>
      </c>
      <c r="B43">
        <f>(9.807*'AC Param'!$B$2)/('AC Param'!$B$8*0.5*1.225*Totals!A43^2)</f>
        <v>0.58095467142603741</v>
      </c>
      <c r="C43">
        <f>(D43)/('AC Param'!$B$8*0.5*1.225*Totals!A43^2)</f>
        <v>2.7732534204430673E-2</v>
      </c>
      <c r="D43">
        <f t="shared" si="2"/>
        <v>5.8986690384435807</v>
      </c>
      <c r="E43">
        <f>TrimCalc!T43</f>
        <v>5.1757148883738955</v>
      </c>
      <c r="F43">
        <f>TrimCalc!U43</f>
        <v>1.5229528108856165</v>
      </c>
      <c r="G43">
        <f>TrimCalc!V43</f>
        <v>3.6527620774882781</v>
      </c>
      <c r="H43">
        <f>TrimCalc!S43</f>
        <v>0.34583715598645598</v>
      </c>
      <c r="I43">
        <f>D_VStab!I43</f>
        <v>0.22865091122158568</v>
      </c>
      <c r="J43">
        <f>D_Fuselage!H43</f>
        <v>0.14846608286164473</v>
      </c>
      <c r="K43">
        <f t="shared" si="4"/>
        <v>2.9119160914652206E-2</v>
      </c>
      <c r="L43">
        <f t="shared" si="5"/>
        <v>2.6345907494209141E-2</v>
      </c>
      <c r="M43" s="1">
        <f>SUM(E43,H43,I43) / (0.5*1.225*A43^2*'AC Param'!$B$8)</f>
        <v>2.7034522382725766E-2</v>
      </c>
      <c r="N43">
        <f t="shared" si="3"/>
        <v>69.791872329056758</v>
      </c>
    </row>
    <row r="44" spans="1:14" x14ac:dyDescent="0.2">
      <c r="A44">
        <f>TrimCalc!A44</f>
        <v>11.7392</v>
      </c>
      <c r="B44">
        <f>(9.807*'AC Param'!$B$2)/('AC Param'!$B$8*0.5*1.225*Totals!A44^2)</f>
        <v>0.59015607838960971</v>
      </c>
      <c r="C44">
        <f>(D44)/('AC Param'!$B$8*0.5*1.225*Totals!A44^2)</f>
        <v>2.8029332532002432E-2</v>
      </c>
      <c r="D44">
        <f t="shared" si="2"/>
        <v>5.8688443532295942</v>
      </c>
      <c r="E44">
        <f>TrimCalc!T44</f>
        <v>5.1577852202693295</v>
      </c>
      <c r="F44">
        <f>TrimCalc!U44</f>
        <v>1.549182801627929</v>
      </c>
      <c r="G44">
        <f>TrimCalc!V44</f>
        <v>3.608629107084055</v>
      </c>
      <c r="H44">
        <f>TrimCalc!S44</f>
        <v>0.33942174077603376</v>
      </c>
      <c r="I44">
        <f>D_VStab!I44</f>
        <v>0.22529528724471232</v>
      </c>
      <c r="J44">
        <f>D_Fuselage!H44</f>
        <v>0.14631541649686294</v>
      </c>
      <c r="K44">
        <f t="shared" si="4"/>
        <v>2.9430799158602555E-2</v>
      </c>
      <c r="L44">
        <f t="shared" si="5"/>
        <v>2.6627865905402309E-2</v>
      </c>
      <c r="M44" s="1">
        <f>SUM(E44,H44,I44) / (0.5*1.225*A44^2*'AC Param'!$B$8)</f>
        <v>2.7330409323973289E-2</v>
      </c>
      <c r="N44">
        <f t="shared" si="3"/>
        <v>68.895537631432859</v>
      </c>
    </row>
    <row r="45" spans="1:14" x14ac:dyDescent="0.2">
      <c r="A45">
        <f>TrimCalc!A45</f>
        <v>11.6487</v>
      </c>
      <c r="B45">
        <f>(9.807*'AC Param'!$B$2)/('AC Param'!$B$8*0.5*1.225*Totals!A45^2)</f>
        <v>0.59936167140953756</v>
      </c>
      <c r="C45">
        <f>(D45)/('AC Param'!$B$8*0.5*1.225*Totals!A45^2)</f>
        <v>2.8333590796550442E-2</v>
      </c>
      <c r="D45">
        <f t="shared" si="2"/>
        <v>5.8414326128539145</v>
      </c>
      <c r="E45">
        <f>TrimCalc!T45</f>
        <v>5.1413156133970128</v>
      </c>
      <c r="F45">
        <f>TrimCalc!U45</f>
        <v>1.5754421033213224</v>
      </c>
      <c r="G45">
        <f>TrimCalc!V45</f>
        <v>3.5660460922461836</v>
      </c>
      <c r="H45">
        <f>TrimCalc!S45</f>
        <v>0.33326341410901533</v>
      </c>
      <c r="I45">
        <f>D_VStab!I45</f>
        <v>0.22245347702405369</v>
      </c>
      <c r="J45">
        <f>D_Fuselage!H45</f>
        <v>0.14422752615333936</v>
      </c>
      <c r="K45">
        <f t="shared" si="4"/>
        <v>2.9750270336377966E-2</v>
      </c>
      <c r="L45">
        <f t="shared" si="5"/>
        <v>2.6916911256722919E-2</v>
      </c>
      <c r="M45" s="1">
        <f>SUM(E45,H45,I45) / (0.5*1.225*A45^2*'AC Param'!$B$8)</f>
        <v>2.7633184945557304E-2</v>
      </c>
      <c r="N45">
        <f t="shared" si="3"/>
        <v>68.045096077351388</v>
      </c>
    </row>
    <row r="46" spans="1:14" x14ac:dyDescent="0.2">
      <c r="A46">
        <f>TrimCalc!A46</f>
        <v>11.5603</v>
      </c>
      <c r="B46">
        <f>(9.807*'AC Param'!$B$2)/('AC Param'!$B$8*0.5*1.225*Totals!A46^2)</f>
        <v>0.60856318879927662</v>
      </c>
      <c r="C46">
        <f>(D46)/('AC Param'!$B$8*0.5*1.225*Totals!A46^2)</f>
        <v>2.864119947988307E-2</v>
      </c>
      <c r="D46">
        <f t="shared" si="2"/>
        <v>5.8155694112109826</v>
      </c>
      <c r="E46">
        <f>TrimCalc!T46</f>
        <v>5.1265704947213173</v>
      </c>
      <c r="F46">
        <f>TrimCalc!U46</f>
        <v>1.601616733513423</v>
      </c>
      <c r="G46">
        <f>TrimCalc!V46</f>
        <v>3.5249537612078932</v>
      </c>
      <c r="H46">
        <f>TrimCalc!S46</f>
        <v>0.32730139019546084</v>
      </c>
      <c r="I46">
        <f>D_VStab!I46</f>
        <v>0.21949606328235841</v>
      </c>
      <c r="J46">
        <f>D_Fuselage!H46</f>
        <v>0.14220146301184663</v>
      </c>
      <c r="K46">
        <f t="shared" si="4"/>
        <v>3.0073259453877222E-2</v>
      </c>
      <c r="L46">
        <f t="shared" si="5"/>
        <v>2.7209139505888918E-2</v>
      </c>
      <c r="M46" s="1">
        <f>SUM(E46,H46,I46) / (0.5*1.225*A46^2*'AC Param'!$B$8)</f>
        <v>2.7940869008269732E-2</v>
      </c>
      <c r="N46">
        <f t="shared" si="3"/>
        <v>67.22972706442232</v>
      </c>
    </row>
    <row r="47" spans="1:14" x14ac:dyDescent="0.2">
      <c r="A47">
        <f>TrimCalc!A47</f>
        <v>11.4739</v>
      </c>
      <c r="B47">
        <f>(9.807*'AC Param'!$B$2)/('AC Param'!$B$8*0.5*1.225*Totals!A47^2)</f>
        <v>0.61776282034493313</v>
      </c>
      <c r="C47">
        <f>(D47)/('AC Param'!$B$8*0.5*1.225*Totals!A47^2)</f>
        <v>2.8953108951661772E-2</v>
      </c>
      <c r="D47">
        <f t="shared" si="2"/>
        <v>5.7913546101125055</v>
      </c>
      <c r="E47">
        <f>TrimCalc!T47</f>
        <v>5.1129653166320788</v>
      </c>
      <c r="F47">
        <f>TrimCalc!U47</f>
        <v>1.6278232165394391</v>
      </c>
      <c r="G47">
        <f>TrimCalc!V47</f>
        <v>3.4850953022164166</v>
      </c>
      <c r="H47">
        <f>TrimCalc!S47</f>
        <v>0.32157465113863459</v>
      </c>
      <c r="I47">
        <f>D_VStab!I47</f>
        <v>0.21662741135065089</v>
      </c>
      <c r="J47">
        <f>D_Fuselage!H47</f>
        <v>0.14023402886736422</v>
      </c>
      <c r="K47">
        <f t="shared" si="4"/>
        <v>3.040076439924486E-2</v>
      </c>
      <c r="L47">
        <f t="shared" si="5"/>
        <v>2.7505453504078684E-2</v>
      </c>
      <c r="M47" s="1">
        <f>SUM(E47,H47,I47) / (0.5*1.225*A47^2*'AC Param'!$B$8)</f>
        <v>2.8252261490960447E-2</v>
      </c>
      <c r="N47">
        <f t="shared" si="3"/>
        <v>66.449423660969885</v>
      </c>
    </row>
    <row r="48" spans="1:14" x14ac:dyDescent="0.2">
      <c r="A48">
        <f>TrimCalc!A48</f>
        <v>11.3894</v>
      </c>
      <c r="B48">
        <f>(9.807*'AC Param'!$B$2)/('AC Param'!$B$8*0.5*1.225*Totals!A48^2)</f>
        <v>0.62696341079784523</v>
      </c>
      <c r="C48">
        <f>(D48)/('AC Param'!$B$8*0.5*1.225*Totals!A48^2)</f>
        <v>2.9267617880510018E-2</v>
      </c>
      <c r="D48">
        <f t="shared" si="2"/>
        <v>5.7683539381990157</v>
      </c>
      <c r="E48">
        <f>TrimCalc!T48</f>
        <v>5.1005519282395877</v>
      </c>
      <c r="F48">
        <f>TrimCalc!U48</f>
        <v>1.6539517553940497</v>
      </c>
      <c r="G48">
        <f>TrimCalc!V48</f>
        <v>3.4464030828752596</v>
      </c>
      <c r="H48">
        <f>TrimCalc!S48</f>
        <v>0.31603146887502892</v>
      </c>
      <c r="I48">
        <f>D_VStab!I48</f>
        <v>0.21364552778214552</v>
      </c>
      <c r="J48">
        <f>D_Fuselage!H48</f>
        <v>0.13832210327253144</v>
      </c>
      <c r="K48">
        <f t="shared" si="4"/>
        <v>3.0730998774535518E-2</v>
      </c>
      <c r="L48">
        <f t="shared" si="5"/>
        <v>2.7804236986484519E-2</v>
      </c>
      <c r="M48" s="1">
        <f>SUM(E48,H48,I48) / (0.5*1.225*A48^2*'AC Param'!$B$8)</f>
        <v>2.8566795747821526E-2</v>
      </c>
      <c r="N48">
        <f t="shared" si="3"/>
        <v>65.698090343723877</v>
      </c>
    </row>
    <row r="49" spans="1:14" x14ac:dyDescent="0.2">
      <c r="A49">
        <f>TrimCalc!A49</f>
        <v>11.306800000000001</v>
      </c>
      <c r="B49">
        <f>(9.807*'AC Param'!$B$2)/('AC Param'!$B$8*0.5*1.225*Totals!A49^2)</f>
        <v>0.63615723029769522</v>
      </c>
      <c r="C49">
        <f>(D49)/('AC Param'!$B$8*0.5*1.225*Totals!A49^2)</f>
        <v>2.9587968541217594E-2</v>
      </c>
      <c r="D49">
        <f t="shared" si="2"/>
        <v>5.7472144309103674</v>
      </c>
      <c r="E49">
        <f>TrimCalc!T49</f>
        <v>5.0892313236266675</v>
      </c>
      <c r="F49">
        <f>TrimCalc!U49</f>
        <v>1.6801715338998051</v>
      </c>
      <c r="G49">
        <f>TrimCalc!V49</f>
        <v>3.4089248269880743</v>
      </c>
      <c r="H49">
        <f>TrimCalc!S49</f>
        <v>0.31070680756219626</v>
      </c>
      <c r="I49">
        <f>D_VStab!I49</f>
        <v>0.2109463805625573</v>
      </c>
      <c r="J49">
        <f>D_Fuselage!H49</f>
        <v>0.13646488189773492</v>
      </c>
      <c r="K49">
        <f t="shared" si="4"/>
        <v>3.1067366968278474E-2</v>
      </c>
      <c r="L49">
        <f t="shared" si="5"/>
        <v>2.8108570114156715E-2</v>
      </c>
      <c r="M49" s="1">
        <f>SUM(E49,H49,I49) / (0.5*1.225*A49^2*'AC Param'!$B$8)</f>
        <v>2.8886111074823622E-2</v>
      </c>
      <c r="N49">
        <f t="shared" si="3"/>
        <v>64.982604127417346</v>
      </c>
    </row>
    <row r="50" spans="1:14" x14ac:dyDescent="0.2">
      <c r="A50">
        <f>TrimCalc!A50</f>
        <v>11.226000000000001</v>
      </c>
      <c r="B50">
        <f>(9.807*'AC Param'!$B$2)/('AC Param'!$B$8*0.5*1.225*Totals!A50^2)</f>
        <v>0.64534776786257131</v>
      </c>
      <c r="C50">
        <f>(D50)/('AC Param'!$B$8*0.5*1.225*Totals!A50^2)</f>
        <v>2.9913807201347981E-2</v>
      </c>
      <c r="D50">
        <f t="shared" si="2"/>
        <v>5.7277571800709568</v>
      </c>
      <c r="E50">
        <f>TrimCalc!T50</f>
        <v>5.079212613623306</v>
      </c>
      <c r="F50">
        <f>TrimCalc!U50</f>
        <v>1.7064101705560939</v>
      </c>
      <c r="G50">
        <f>TrimCalc!V50</f>
        <v>3.3728024430672119</v>
      </c>
      <c r="H50">
        <f>TrimCalc!S50</f>
        <v>0.30556001882464556</v>
      </c>
      <c r="I50">
        <f>D_VStab!I50</f>
        <v>0.20832519812578035</v>
      </c>
      <c r="J50">
        <f>D_Fuselage!H50</f>
        <v>0.13465934949722536</v>
      </c>
      <c r="K50">
        <f t="shared" si="4"/>
        <v>3.1409497561415381E-2</v>
      </c>
      <c r="L50">
        <f t="shared" si="5"/>
        <v>2.841811684128058E-2</v>
      </c>
      <c r="M50" s="1">
        <f>SUM(E50,H50,I50) / (0.5*1.225*A50^2*'AC Param'!$B$8)</f>
        <v>2.9210534752450449E-2</v>
      </c>
      <c r="N50">
        <f t="shared" si="3"/>
        <v>64.299802103476566</v>
      </c>
    </row>
    <row r="51" spans="1:14" x14ac:dyDescent="0.2">
      <c r="A51">
        <f>TrimCalc!A51</f>
        <v>11.1469</v>
      </c>
      <c r="B51">
        <f>(9.807*'AC Param'!$B$2)/('AC Param'!$B$8*0.5*1.225*Totals!A51^2)</f>
        <v>0.65453922501782635</v>
      </c>
      <c r="C51">
        <f>(D51)/('AC Param'!$B$8*0.5*1.225*Totals!A51^2)</f>
        <v>3.0244890114789917E-2</v>
      </c>
      <c r="D51">
        <f t="shared" si="2"/>
        <v>5.7098283614409784</v>
      </c>
      <c r="E51">
        <f>TrimCalc!T51</f>
        <v>5.0705462935156254</v>
      </c>
      <c r="F51">
        <f>TrimCalc!U51</f>
        <v>1.732592809890424</v>
      </c>
      <c r="G51">
        <f>TrimCalc!V51</f>
        <v>3.3379534836252023</v>
      </c>
      <c r="H51">
        <f>TrimCalc!S51</f>
        <v>0.30060217053936927</v>
      </c>
      <c r="I51">
        <f>D_VStab!I51</f>
        <v>0.20577733595161055</v>
      </c>
      <c r="J51">
        <f>D_Fuselage!H51</f>
        <v>0.13290256143437243</v>
      </c>
      <c r="K51">
        <f t="shared" si="4"/>
        <v>3.1757134620529412E-2</v>
      </c>
      <c r="L51">
        <f t="shared" si="5"/>
        <v>2.8732645609050422E-2</v>
      </c>
      <c r="M51" s="1">
        <f>SUM(E51,H51,I51) / (0.5*1.225*A51^2*'AC Param'!$B$8)</f>
        <v>2.9540906892859532E-2</v>
      </c>
      <c r="N51">
        <f t="shared" si="3"/>
        <v>63.646885762146447</v>
      </c>
    </row>
    <row r="52" spans="1:14" x14ac:dyDescent="0.2">
      <c r="A52">
        <f>TrimCalc!A52</f>
        <v>11.0695</v>
      </c>
      <c r="B52">
        <f>(9.807*'AC Param'!$B$2)/('AC Param'!$B$8*0.5*1.225*Totals!A52^2)</f>
        <v>0.66372454553851834</v>
      </c>
      <c r="C52">
        <f>(D52)/('AC Param'!$B$8*0.5*1.225*Totals!A52^2)</f>
        <v>3.057940697820747E-2</v>
      </c>
      <c r="D52">
        <f t="shared" si="2"/>
        <v>5.6930880479924157</v>
      </c>
      <c r="E52">
        <f>TrimCalc!T52</f>
        <v>5.0629614285419171</v>
      </c>
      <c r="F52">
        <f>TrimCalc!U52</f>
        <v>1.7587850672288092</v>
      </c>
      <c r="G52">
        <f>TrimCalc!V52</f>
        <v>3.304176361313107</v>
      </c>
      <c r="H52">
        <f>TrimCalc!S52</f>
        <v>0.29581703150426092</v>
      </c>
      <c r="I52">
        <f>D_VStab!I52</f>
        <v>0.20311574599161258</v>
      </c>
      <c r="J52">
        <f>D_Fuselage!H52</f>
        <v>0.13119384195462599</v>
      </c>
      <c r="K52">
        <f t="shared" si="4"/>
        <v>3.210837732711784E-2</v>
      </c>
      <c r="L52">
        <f t="shared" si="5"/>
        <v>2.9050436629297096E-2</v>
      </c>
      <c r="M52" s="1">
        <f>SUM(E52,H52,I52) / (0.5*1.225*A52^2*'AC Param'!$B$8)</f>
        <v>2.9874722657089375E-2</v>
      </c>
      <c r="N52">
        <f t="shared" si="3"/>
        <v>63.019638147252046</v>
      </c>
    </row>
    <row r="53" spans="1:14" x14ac:dyDescent="0.2">
      <c r="A53">
        <f>TrimCalc!A53</f>
        <v>10.9937</v>
      </c>
      <c r="B53">
        <f>(9.807*'AC Param'!$B$2)/('AC Param'!$B$8*0.5*1.225*Totals!A53^2)</f>
        <v>0.67290867132128229</v>
      </c>
      <c r="C53">
        <f>(D53)/('AC Param'!$B$8*0.5*1.225*Totals!A53^2)</f>
        <v>3.0920435328581006E-2</v>
      </c>
      <c r="D53">
        <f t="shared" si="2"/>
        <v>5.6780105527053308</v>
      </c>
      <c r="E53">
        <f>TrimCalc!T53</f>
        <v>5.0563874833067901</v>
      </c>
      <c r="F53">
        <f>TrimCalc!U53</f>
        <v>1.7849442651762728</v>
      </c>
      <c r="G53">
        <f>TrimCalc!V53</f>
        <v>3.2714432181305169</v>
      </c>
      <c r="H53">
        <f>TrimCalc!S53</f>
        <v>0.29119828859557839</v>
      </c>
      <c r="I53">
        <f>D_VStab!I53</f>
        <v>0.20089444015420616</v>
      </c>
      <c r="J53">
        <f>D_Fuselage!H53</f>
        <v>0.12953034064875754</v>
      </c>
      <c r="K53">
        <f t="shared" si="4"/>
        <v>3.2466457095010059E-2</v>
      </c>
      <c r="L53">
        <f t="shared" si="5"/>
        <v>2.9374413562151955E-2</v>
      </c>
      <c r="M53" s="1">
        <f>SUM(E53,H53,I53) / (0.5*1.225*A53^2*'AC Param'!$B$8)</f>
        <v>3.0215058950016395E-2</v>
      </c>
      <c r="N53">
        <f t="shared" si="3"/>
        <v>62.4223446132766</v>
      </c>
    </row>
    <row r="54" spans="1:14" x14ac:dyDescent="0.2">
      <c r="A54">
        <f>TrimCalc!A54</f>
        <v>10.919499999999999</v>
      </c>
      <c r="B54">
        <f>(9.807*'AC Param'!$B$2)/('AC Param'!$B$8*0.5*1.225*Totals!A54^2)</f>
        <v>0.682084817583273</v>
      </c>
      <c r="C54">
        <f>(D54)/('AC Param'!$B$8*0.5*1.225*Totals!A54^2)</f>
        <v>3.1263927254371236E-2</v>
      </c>
      <c r="D54">
        <f t="shared" si="2"/>
        <v>5.6638516444942715</v>
      </c>
      <c r="E54">
        <f>TrimCalc!T54</f>
        <v>5.0507322309123976</v>
      </c>
      <c r="F54">
        <f>TrimCalc!U54</f>
        <v>1.8111916401714918</v>
      </c>
      <c r="G54">
        <f>TrimCalc!V54</f>
        <v>3.2396282245152936</v>
      </c>
      <c r="H54">
        <f>TrimCalc!S54</f>
        <v>0.28674738075459555</v>
      </c>
      <c r="I54">
        <f>D_VStab!I54</f>
        <v>0.19837295232492214</v>
      </c>
      <c r="J54">
        <f>D_Fuselage!H54</f>
        <v>0.12791144672796856</v>
      </c>
      <c r="K54">
        <f t="shared" si="4"/>
        <v>3.2827123617089796E-2</v>
      </c>
      <c r="L54">
        <f t="shared" si="5"/>
        <v>2.9700730891652673E-2</v>
      </c>
      <c r="M54" s="1">
        <f>SUM(E54,H54,I54) / (0.5*1.225*A54^2*'AC Param'!$B$8)</f>
        <v>3.0557384394029535E-2</v>
      </c>
      <c r="N54">
        <f t="shared" si="3"/>
        <v>61.846428032055194</v>
      </c>
    </row>
    <row r="55" spans="1:14" x14ac:dyDescent="0.2">
      <c r="A55">
        <f>TrimCalc!A55</f>
        <v>10.8468</v>
      </c>
      <c r="B55">
        <f>(9.807*'AC Param'!$B$2)/('AC Param'!$B$8*0.5*1.225*Totals!A55^2)</f>
        <v>0.69125872048959791</v>
      </c>
      <c r="C55">
        <f>(D55)/('AC Param'!$B$8*0.5*1.225*Totals!A55^2)</f>
        <v>3.1612887058354182E-2</v>
      </c>
      <c r="D55">
        <f t="shared" si="2"/>
        <v>5.651064405867273</v>
      </c>
      <c r="E55">
        <f>TrimCalc!T55</f>
        <v>5.0461046490393038</v>
      </c>
      <c r="F55">
        <f>TrimCalc!U55</f>
        <v>1.8374278185610233</v>
      </c>
      <c r="G55">
        <f>TrimCalc!V55</f>
        <v>3.2087627117105475</v>
      </c>
      <c r="H55">
        <f>TrimCalc!S55</f>
        <v>0.28244167570247947</v>
      </c>
      <c r="I55">
        <f>D_VStab!I55</f>
        <v>0.19609780156406709</v>
      </c>
      <c r="J55">
        <f>D_Fuselage!H55</f>
        <v>0.12633439832915561</v>
      </c>
      <c r="K55">
        <f t="shared" si="4"/>
        <v>3.319353141127189E-2</v>
      </c>
      <c r="L55">
        <f t="shared" si="5"/>
        <v>3.0032242705436474E-2</v>
      </c>
      <c r="M55" s="1">
        <f>SUM(E55,H55,I55) / (0.5*1.225*A55^2*'AC Param'!$B$8)</f>
        <v>3.090567338449985E-2</v>
      </c>
      <c r="N55">
        <f t="shared" si="3"/>
        <v>61.295965397561133</v>
      </c>
    </row>
    <row r="56" spans="1:14" x14ac:dyDescent="0.2">
      <c r="A56">
        <f>TrimCalc!A56</f>
        <v>10.775499999999999</v>
      </c>
      <c r="B56">
        <f>(9.807*'AC Param'!$B$2)/('AC Param'!$B$8*0.5*1.225*Totals!A56^2)</f>
        <v>0.70043691334930047</v>
      </c>
      <c r="C56">
        <f>(D56)/('AC Param'!$B$8*0.5*1.225*Totals!A56^2)</f>
        <v>3.1968143520682724E-2</v>
      </c>
      <c r="D56">
        <f t="shared" si="2"/>
        <v>5.6396884243341994</v>
      </c>
      <c r="E56">
        <f>TrimCalc!T56</f>
        <v>5.0426045416983429</v>
      </c>
      <c r="F56">
        <f>TrimCalc!U56</f>
        <v>1.8636310992524978</v>
      </c>
      <c r="G56">
        <f>TrimCalc!V56</f>
        <v>3.1790714269440836</v>
      </c>
      <c r="H56">
        <f>TrimCalc!S56</f>
        <v>0.27830834302850338</v>
      </c>
      <c r="I56">
        <f>D_VStab!I56</f>
        <v>0.1938810608233566</v>
      </c>
      <c r="J56">
        <f>D_Fuselage!H56</f>
        <v>0.12479649428575759</v>
      </c>
      <c r="K56">
        <f t="shared" si="4"/>
        <v>3.3566550696716858E-2</v>
      </c>
      <c r="L56">
        <f t="shared" si="5"/>
        <v>3.0369736344648589E-2</v>
      </c>
      <c r="M56" s="1">
        <f>SUM(E56,H56,I56) / (0.5*1.225*A56^2*'AC Param'!$B$8)</f>
        <v>3.1260188697242453E-2</v>
      </c>
      <c r="N56">
        <f t="shared" si="3"/>
        <v>60.770462616413162</v>
      </c>
    </row>
    <row r="57" spans="1:14" x14ac:dyDescent="0.2">
      <c r="A57">
        <f>TrimCalc!A57</f>
        <v>10.7056</v>
      </c>
      <c r="B57">
        <f>(9.807*'AC Param'!$B$2)/('AC Param'!$B$8*0.5*1.225*Totals!A57^2)</f>
        <v>0.70961348992631124</v>
      </c>
      <c r="C57">
        <f>(D57)/('AC Param'!$B$8*0.5*1.225*Totals!A57^2)</f>
        <v>3.2327069015223739E-2</v>
      </c>
      <c r="D57">
        <f t="shared" si="2"/>
        <v>5.6292584430741073</v>
      </c>
      <c r="E57">
        <f>TrimCalc!T57</f>
        <v>5.0400376742510273</v>
      </c>
      <c r="F57">
        <f>TrimCalc!U57</f>
        <v>1.8898052414174467</v>
      </c>
      <c r="G57">
        <f>TrimCalc!V57</f>
        <v>3.1503036041571124</v>
      </c>
      <c r="H57">
        <f>TrimCalc!S57</f>
        <v>0.27430440171778664</v>
      </c>
      <c r="I57">
        <f>D_VStab!I57</f>
        <v>0.1915479650959214</v>
      </c>
      <c r="J57">
        <f>D_Fuselage!H57</f>
        <v>0.1232972306858406</v>
      </c>
      <c r="K57">
        <f t="shared" si="4"/>
        <v>3.3943422465984925E-2</v>
      </c>
      <c r="L57">
        <f t="shared" si="5"/>
        <v>3.0710715564462553E-2</v>
      </c>
      <c r="M57" s="1">
        <f>SUM(E57,H57,I57) / (0.5*1.225*A57^2*'AC Param'!$B$8)</f>
        <v>3.1618602902611419E-2</v>
      </c>
      <c r="N57">
        <f t="shared" si="3"/>
        <v>60.264589188174163</v>
      </c>
    </row>
    <row r="58" spans="1:14" x14ac:dyDescent="0.2">
      <c r="A58">
        <f>TrimCalc!A58</f>
        <v>10.6371</v>
      </c>
      <c r="B58">
        <f>(9.807*'AC Param'!$B$2)/('AC Param'!$B$8*0.5*1.225*Totals!A58^2)</f>
        <v>0.71878234926325479</v>
      </c>
      <c r="C58">
        <f>(D58)/('AC Param'!$B$8*0.5*1.225*Totals!A58^2)</f>
        <v>3.2691330678982757E-2</v>
      </c>
      <c r="D58">
        <f t="shared" si="2"/>
        <v>5.6200724624738463</v>
      </c>
      <c r="E58">
        <f>TrimCalc!T58</f>
        <v>5.0383274587047246</v>
      </c>
      <c r="F58">
        <f>TrimCalc!U58</f>
        <v>1.9159922198668333</v>
      </c>
      <c r="G58">
        <f>TrimCalc!V58</f>
        <v>3.1223352388378913</v>
      </c>
      <c r="H58">
        <f>TrimCalc!S58</f>
        <v>0.27046050435987118</v>
      </c>
      <c r="I58">
        <f>D_VStab!I58</f>
        <v>0.18944838662159061</v>
      </c>
      <c r="J58">
        <f>D_Fuselage!H58</f>
        <v>0.1218361127876602</v>
      </c>
      <c r="K58">
        <f t="shared" si="4"/>
        <v>3.4325897212931895E-2</v>
      </c>
      <c r="L58">
        <f t="shared" si="5"/>
        <v>3.1056764145033618E-2</v>
      </c>
      <c r="M58" s="1">
        <f>SUM(E58,H58,I58) / (0.5*1.225*A58^2*'AC Param'!$B$8)</f>
        <v>3.1982623686612408E-2</v>
      </c>
      <c r="N58">
        <f t="shared" si="3"/>
        <v>59.781272790580552</v>
      </c>
    </row>
    <row r="59" spans="1:14" x14ac:dyDescent="0.2">
      <c r="A59">
        <f>TrimCalc!A59</f>
        <v>10.57</v>
      </c>
      <c r="B59">
        <f>(9.807*'AC Param'!$B$2)/('AC Param'!$B$8*0.5*1.225*Totals!A59^2)</f>
        <v>0.72793719927943723</v>
      </c>
      <c r="C59">
        <f>(D59)/('AC Param'!$B$8*0.5*1.225*Totals!A59^2)</f>
        <v>3.3059365096011671E-2</v>
      </c>
      <c r="D59">
        <f t="shared" si="2"/>
        <v>5.6118663012423209</v>
      </c>
      <c r="E59">
        <f>TrimCalc!T59</f>
        <v>5.0374910936601891</v>
      </c>
      <c r="F59">
        <f>TrimCalc!U59</f>
        <v>1.9421769784226823</v>
      </c>
      <c r="G59">
        <f>TrimCalc!V59</f>
        <v>3.0953141152375063</v>
      </c>
      <c r="H59">
        <f>TrimCalc!S59</f>
        <v>0.26672699877963624</v>
      </c>
      <c r="I59">
        <f>D_VStab!I59</f>
        <v>0.18723555374682727</v>
      </c>
      <c r="J59">
        <f>D_Fuselage!H59</f>
        <v>0.12041265505566885</v>
      </c>
      <c r="K59">
        <f t="shared" si="4"/>
        <v>3.4712333350812252E-2</v>
      </c>
      <c r="L59">
        <f t="shared" si="5"/>
        <v>3.140639684121109E-2</v>
      </c>
      <c r="M59" s="1">
        <f>SUM(E59,H59,I59) / (0.5*1.225*A59^2*'AC Param'!$B$8)</f>
        <v>3.2350017133679743E-2</v>
      </c>
      <c r="N59">
        <f t="shared" si="3"/>
        <v>59.317426804131337</v>
      </c>
    </row>
    <row r="60" spans="1:14" x14ac:dyDescent="0.2">
      <c r="A60">
        <f>TrimCalc!A60</f>
        <v>10.504099999999999</v>
      </c>
      <c r="B60">
        <f>(9.807*'AC Param'!$B$2)/('AC Param'!$B$8*0.5*1.225*Totals!A60^2)</f>
        <v>0.73709962927029704</v>
      </c>
      <c r="C60">
        <f>(D60)/('AC Param'!$B$8*0.5*1.225*Totals!A60^2)</f>
        <v>3.3432944412645049E-2</v>
      </c>
      <c r="D60">
        <f t="shared" si="2"/>
        <v>5.6047359104771202</v>
      </c>
      <c r="E60">
        <f>TrimCalc!T60</f>
        <v>5.0373426749744024</v>
      </c>
      <c r="F60">
        <f>TrimCalc!U60</f>
        <v>1.9683474905148834</v>
      </c>
      <c r="G60">
        <f>TrimCalc!V60</f>
        <v>3.0689951844595194</v>
      </c>
      <c r="H60">
        <f>TrimCalc!S60</f>
        <v>0.26312763650259208</v>
      </c>
      <c r="I60">
        <f>D_VStab!I60</f>
        <v>0.18524342650283634</v>
      </c>
      <c r="J60">
        <f>D_Fuselage!H60</f>
        <v>0.11902217249728975</v>
      </c>
      <c r="K60">
        <f t="shared" si="4"/>
        <v>3.5104591633277303E-2</v>
      </c>
      <c r="L60">
        <f t="shared" si="5"/>
        <v>3.1761297192012795E-2</v>
      </c>
      <c r="M60" s="1">
        <f>SUM(E60,H60,I60) / (0.5*1.225*A60^2*'AC Param'!$B$8)</f>
        <v>3.2722962400908238E-2</v>
      </c>
      <c r="N60">
        <f t="shared" si="3"/>
        <v>58.872706477242716</v>
      </c>
    </row>
    <row r="61" spans="1:14" x14ac:dyDescent="0.2">
      <c r="A61">
        <f>TrimCalc!A61</f>
        <v>10.439399999999999</v>
      </c>
      <c r="B61">
        <f>(9.807*'AC Param'!$B$2)/('AC Param'!$B$8*0.5*1.225*Totals!A61^2)</f>
        <v>0.74626454883027737</v>
      </c>
      <c r="C61">
        <f>(D61)/('AC Param'!$B$8*0.5*1.225*Totals!A61^2)</f>
        <v>3.3813333834625973E-2</v>
      </c>
      <c r="D61">
        <f t="shared" si="2"/>
        <v>5.5988895687098861</v>
      </c>
      <c r="E61">
        <f>TrimCalc!T61</f>
        <v>5.0381352681045035</v>
      </c>
      <c r="F61">
        <f>TrimCalc!U61</f>
        <v>1.9944575974564296</v>
      </c>
      <c r="G61">
        <f>TrimCalc!V61</f>
        <v>3.043677670648075</v>
      </c>
      <c r="H61">
        <f>TrimCalc!S61</f>
        <v>0.25962484822513621</v>
      </c>
      <c r="I61">
        <f>D_VStab!I61</f>
        <v>0.1834651878004972</v>
      </c>
      <c r="J61">
        <f>D_Fuselage!H61</f>
        <v>0.11766426457974845</v>
      </c>
      <c r="K61">
        <f t="shared" si="4"/>
        <v>3.5504000526357271E-2</v>
      </c>
      <c r="L61">
        <f t="shared" si="5"/>
        <v>3.2122667142894676E-2</v>
      </c>
      <c r="M61" s="1">
        <f>SUM(E61,H61,I61) / (0.5*1.225*A61^2*'AC Param'!$B$8)</f>
        <v>3.3102724880865596E-2</v>
      </c>
      <c r="N61">
        <f t="shared" si="3"/>
        <v>58.449047763589981</v>
      </c>
    </row>
    <row r="62" spans="1:14" x14ac:dyDescent="0.2">
      <c r="A62">
        <f>TrimCalc!A62</f>
        <v>10.3759</v>
      </c>
      <c r="B62">
        <f>(9.807*'AC Param'!$B$2)/('AC Param'!$B$8*0.5*1.225*Totals!A62^2)</f>
        <v>0.7554267042780286</v>
      </c>
      <c r="C62">
        <f>(D62)/('AC Param'!$B$8*0.5*1.225*Totals!A62^2)</f>
        <v>3.4197011452932927E-2</v>
      </c>
      <c r="D62">
        <f t="shared" si="2"/>
        <v>5.5937434124159395</v>
      </c>
      <c r="E62">
        <f>TrimCalc!T62</f>
        <v>5.0398592931967281</v>
      </c>
      <c r="F62">
        <f>TrimCalc!U62</f>
        <v>2.0205987476398413</v>
      </c>
      <c r="G62">
        <f>TrimCalc!V62</f>
        <v>3.0191344025109008</v>
      </c>
      <c r="H62">
        <f>TrimCalc!S62</f>
        <v>0.25626811136733579</v>
      </c>
      <c r="I62">
        <f>D_VStab!I62</f>
        <v>0.18140361338029223</v>
      </c>
      <c r="J62">
        <f>D_Fuselage!H62</f>
        <v>0.1163385375175698</v>
      </c>
      <c r="K62">
        <f t="shared" si="4"/>
        <v>3.5906862025579571E-2</v>
      </c>
      <c r="L62">
        <f t="shared" si="5"/>
        <v>3.2487160880286282E-2</v>
      </c>
      <c r="M62" s="1">
        <f>SUM(E62,H62,I62) / (0.5*1.225*A62^2*'AC Param'!$B$8)</f>
        <v>3.3486554020098869E-2</v>
      </c>
      <c r="N62">
        <f t="shared" si="3"/>
        <v>58.040122272886542</v>
      </c>
    </row>
    <row r="63" spans="1:14" x14ac:dyDescent="0.2">
      <c r="A63">
        <f>TrimCalc!A63</f>
        <v>10.313599999999999</v>
      </c>
      <c r="B63">
        <f>(9.807*'AC Param'!$B$2)/('AC Param'!$B$8*0.5*1.225*Totals!A63^2)</f>
        <v>0.76458068107571175</v>
      </c>
      <c r="C63">
        <f>(D63)/('AC Param'!$B$8*0.5*1.225*Totals!A63^2)</f>
        <v>3.4585834789383374E-2</v>
      </c>
      <c r="D63">
        <f t="shared" si="2"/>
        <v>5.5896120006703169</v>
      </c>
      <c r="E63">
        <f>TrimCalc!T63</f>
        <v>5.042199346760702</v>
      </c>
      <c r="F63">
        <f>TrimCalc!U63</f>
        <v>2.0466962881060056</v>
      </c>
      <c r="G63">
        <f>TrimCalc!V63</f>
        <v>2.9954719026785992</v>
      </c>
      <c r="H63">
        <f>TrimCalc!S63</f>
        <v>0.2530058395315295</v>
      </c>
      <c r="I63">
        <f>D_VStab!I63</f>
        <v>0.17939336605657477</v>
      </c>
      <c r="J63">
        <f>D_Fuselage!H63</f>
        <v>0.11504460429760828</v>
      </c>
      <c r="K63">
        <f t="shared" si="4"/>
        <v>3.6315126528852541E-2</v>
      </c>
      <c r="L63">
        <f t="shared" si="5"/>
        <v>3.2856543049914207E-2</v>
      </c>
      <c r="M63" s="1">
        <f>SUM(E63,H63,I63) / (0.5*1.225*A63^2*'AC Param'!$B$8)</f>
        <v>3.3874186803489539E-2</v>
      </c>
      <c r="N63">
        <f t="shared" si="3"/>
        <v>57.649022330113375</v>
      </c>
    </row>
    <row r="64" spans="1:14" x14ac:dyDescent="0.2">
      <c r="A64">
        <f>TrimCalc!A64</f>
        <v>10.2525</v>
      </c>
      <c r="B64">
        <f>(9.807*'AC Param'!$B$2)/('AC Param'!$B$8*0.5*1.225*Totals!A64^2)</f>
        <v>0.77372090673217853</v>
      </c>
      <c r="C64">
        <f>(D64)/('AC Param'!$B$8*0.5*1.225*Totals!A64^2)</f>
        <v>3.4979537765567371E-2</v>
      </c>
      <c r="D64">
        <f t="shared" si="2"/>
        <v>5.5864569264112633</v>
      </c>
      <c r="E64">
        <f>TrimCalc!T64</f>
        <v>5.0453597067232705</v>
      </c>
      <c r="F64">
        <f>TrimCalc!U64</f>
        <v>2.0728638951288225</v>
      </c>
      <c r="G64">
        <f>TrimCalc!V64</f>
        <v>2.972361127149683</v>
      </c>
      <c r="H64">
        <f>TrimCalc!S64</f>
        <v>0.24985627477407316</v>
      </c>
      <c r="I64">
        <f>D_VStab!I64</f>
        <v>0.17759354465467944</v>
      </c>
      <c r="J64">
        <f>D_Fuselage!H64</f>
        <v>0.11378208470400511</v>
      </c>
      <c r="K64">
        <f t="shared" si="4"/>
        <v>3.6728514653845738E-2</v>
      </c>
      <c r="L64">
        <f t="shared" si="5"/>
        <v>3.3230560877289005E-2</v>
      </c>
      <c r="M64" s="1">
        <f>SUM(E64,H64,I64) / (0.5*1.225*A64^2*'AC Param'!$B$8)</f>
        <v>3.4267935835812509E-2</v>
      </c>
      <c r="N64">
        <f t="shared" si="3"/>
        <v>57.275149638031472</v>
      </c>
    </row>
    <row r="65" spans="1:18" x14ac:dyDescent="0.2">
      <c r="A65">
        <f>TrimCalc!A65</f>
        <v>10.192399999999999</v>
      </c>
      <c r="B65">
        <f>(9.807*'AC Param'!$B$2)/('AC Param'!$B$8*0.5*1.225*Totals!A65^2)</f>
        <v>0.78287237707043167</v>
      </c>
      <c r="C65">
        <f>(D65)/('AC Param'!$B$8*0.5*1.225*Totals!A65^2)</f>
        <v>3.5378379102478701E-2</v>
      </c>
      <c r="D65">
        <f t="shared" si="2"/>
        <v>5.5841063660592161</v>
      </c>
      <c r="E65">
        <f>TrimCalc!T65</f>
        <v>5.0489455959999106</v>
      </c>
      <c r="F65">
        <f>TrimCalc!U65</f>
        <v>2.0990699137624405</v>
      </c>
      <c r="G65">
        <f>TrimCalc!V65</f>
        <v>2.9498566598386269</v>
      </c>
      <c r="H65">
        <f>TrimCalc!S65</f>
        <v>0.24680006356788017</v>
      </c>
      <c r="I65">
        <f>D_VStab!I65</f>
        <v>0.1758332249697141</v>
      </c>
      <c r="J65">
        <f>D_Fuselage!H65</f>
        <v>0.11254650392055485</v>
      </c>
      <c r="K65">
        <f t="shared" si="4"/>
        <v>3.7147298057602633E-2</v>
      </c>
      <c r="L65">
        <f t="shared" si="5"/>
        <v>3.3609460147354768E-2</v>
      </c>
      <c r="M65" s="1">
        <f>SUM(E65,H65,I65) / (0.5*1.225*A65^2*'AC Param'!$B$8)</f>
        <v>3.4665455737530021E-2</v>
      </c>
      <c r="N65">
        <f t="shared" si="3"/>
        <v>56.915445725421947</v>
      </c>
    </row>
    <row r="66" spans="1:18" x14ac:dyDescent="0.2">
      <c r="A66">
        <f>TrimCalc!A66</f>
        <v>10.1334</v>
      </c>
      <c r="B66">
        <f>(9.807*'AC Param'!$B$2)/('AC Param'!$B$8*0.5*1.225*Totals!A66^2)</f>
        <v>0.79201519891087846</v>
      </c>
      <c r="C66">
        <f>(D66)/('AC Param'!$B$8*0.5*1.225*Totals!A66^2)</f>
        <v>3.5781803447324137E-2</v>
      </c>
      <c r="D66">
        <f t="shared" si="2"/>
        <v>5.5825861054431192</v>
      </c>
      <c r="E66">
        <f>TrimCalc!T66</f>
        <v>5.0534351862367544</v>
      </c>
      <c r="F66">
        <f>TrimCalc!U66</f>
        <v>2.1252206252653858</v>
      </c>
      <c r="G66">
        <f>TrimCalc!V66</f>
        <v>2.9282145609713677</v>
      </c>
      <c r="H66">
        <f>TrimCalc!S66</f>
        <v>0.24385185388729189</v>
      </c>
      <c r="I66">
        <f>D_VStab!I66</f>
        <v>0.17395946844134147</v>
      </c>
      <c r="J66">
        <f>D_Fuselage!H66</f>
        <v>0.11133959687773233</v>
      </c>
      <c r="K66">
        <f t="shared" ref="K66:K97" si="6">C66+(0.05*C66)</f>
        <v>3.7570893619690342E-2</v>
      </c>
      <c r="L66">
        <f t="shared" ref="L66:L97" si="7">C66-(0.05*C66)</f>
        <v>3.3992713274957932E-2</v>
      </c>
      <c r="M66" s="1">
        <f>SUM(E66,H66,I66) / (0.5*1.225*A66^2*'AC Param'!$B$8)</f>
        <v>3.5068167957224144E-2</v>
      </c>
      <c r="N66">
        <f t="shared" si="3"/>
        <v>56.570578040897303</v>
      </c>
    </row>
    <row r="67" spans="1:18" x14ac:dyDescent="0.2">
      <c r="A67">
        <f>TrimCalc!A67</f>
        <v>10.0754</v>
      </c>
      <c r="B67">
        <f>(9.807*'AC Param'!$B$2)/('AC Param'!$B$8*0.5*1.225*Totals!A67^2)</f>
        <v>0.80116006691698349</v>
      </c>
      <c r="C67">
        <f>(D67)/('AC Param'!$B$8*0.5*1.225*Totals!A67^2)</f>
        <v>3.6189897524117588E-2</v>
      </c>
      <c r="D67">
        <f t="shared" ref="D67:D125" si="8">SUM(F67:J67)</f>
        <v>5.5818065326801287</v>
      </c>
      <c r="E67">
        <f>TrimCalc!T67</f>
        <v>5.0585111517362504</v>
      </c>
      <c r="F67">
        <f>TrimCalc!U67</f>
        <v>2.1512675746787258</v>
      </c>
      <c r="G67">
        <f>TrimCalc!V67</f>
        <v>2.9070967626471846</v>
      </c>
      <c r="H67">
        <f>TrimCalc!S67</f>
        <v>0.2410009176752988</v>
      </c>
      <c r="I67">
        <f>D_VStab!I67</f>
        <v>0.17228227553970468</v>
      </c>
      <c r="J67">
        <f>D_Fuselage!H67</f>
        <v>0.11015900213921448</v>
      </c>
      <c r="K67">
        <f t="shared" si="6"/>
        <v>3.7999392400323469E-2</v>
      </c>
      <c r="L67">
        <f t="shared" si="7"/>
        <v>3.4380402647911708E-2</v>
      </c>
      <c r="M67" s="1">
        <f>SUM(E67,H67,I67) / (0.5*1.225*A67^2*'AC Param'!$B$8)</f>
        <v>3.5476628481738173E-2</v>
      </c>
      <c r="N67">
        <f t="shared" ref="N67:N125" si="9">D67*A67</f>
        <v>56.23893353936537</v>
      </c>
    </row>
    <row r="68" spans="1:18" x14ac:dyDescent="0.2">
      <c r="A68">
        <f>TrimCalc!A68</f>
        <v>10.0185</v>
      </c>
      <c r="B68">
        <f>(9.807*'AC Param'!$B$2)/('AC Param'!$B$8*0.5*1.225*Totals!A68^2)</f>
        <v>0.81028627553349997</v>
      </c>
      <c r="C68">
        <f>(D68)/('AC Param'!$B$8*0.5*1.225*Totals!A68^2)</f>
        <v>3.6604350454159551E-2</v>
      </c>
      <c r="D68">
        <f t="shared" si="8"/>
        <v>5.5821427986196674</v>
      </c>
      <c r="E68">
        <f>TrimCalc!T68</f>
        <v>5.0642451850670218</v>
      </c>
      <c r="F68">
        <f>TrimCalc!U68</f>
        <v>2.1774195449324609</v>
      </c>
      <c r="G68">
        <f>TrimCalc!V68</f>
        <v>2.8868238301041127</v>
      </c>
      <c r="H68">
        <f>TrimCalc!S68</f>
        <v>0.23824611003982835</v>
      </c>
      <c r="I68">
        <f>D_VStab!I68</f>
        <v>0.17064686885997135</v>
      </c>
      <c r="J68">
        <f>D_Fuselage!H68</f>
        <v>0.10900644468329414</v>
      </c>
      <c r="K68">
        <f t="shared" si="6"/>
        <v>3.8434567976867527E-2</v>
      </c>
      <c r="L68">
        <f t="shared" si="7"/>
        <v>3.4774132931451575E-2</v>
      </c>
      <c r="M68" s="1">
        <f>SUM(E68,H68,I68) / (0.5*1.225*A68^2*'AC Param'!$B$8)</f>
        <v>3.5889563320991441E-2</v>
      </c>
      <c r="N68">
        <f t="shared" si="9"/>
        <v>55.924697627971135</v>
      </c>
    </row>
    <row r="69" spans="1:18" x14ac:dyDescent="0.2">
      <c r="A69">
        <f>TrimCalc!A69</f>
        <v>9.9625000000000004</v>
      </c>
      <c r="B69">
        <f>(9.807*'AC Param'!$B$2)/('AC Param'!$B$8*0.5*1.225*Totals!A69^2)</f>
        <v>0.81942124417783957</v>
      </c>
      <c r="C69">
        <f>(D69)/('AC Param'!$B$8*0.5*1.225*Totals!A69^2)</f>
        <v>3.7021633567429373E-2</v>
      </c>
      <c r="D69">
        <f t="shared" si="8"/>
        <v>5.5828386846094231</v>
      </c>
      <c r="E69">
        <f>TrimCalc!T69</f>
        <v>5.0704581810993297</v>
      </c>
      <c r="F69">
        <f>TrimCalc!U69</f>
        <v>2.2036257520046969</v>
      </c>
      <c r="G69">
        <f>TrimCalc!V69</f>
        <v>2.8668361134038691</v>
      </c>
      <c r="H69">
        <f>TrimCalc!S69</f>
        <v>0.23560395234281867</v>
      </c>
      <c r="I69">
        <f>D_VStab!I69</f>
        <v>0.16889528430381195</v>
      </c>
      <c r="J69">
        <f>D_Fuselage!H69</f>
        <v>0.10787758255422612</v>
      </c>
      <c r="K69">
        <f t="shared" si="6"/>
        <v>3.887271524580084E-2</v>
      </c>
      <c r="L69">
        <f t="shared" si="7"/>
        <v>3.5170551889057905E-2</v>
      </c>
      <c r="M69" s="1">
        <f>SUM(E69,H69,I69) / (0.5*1.225*A69^2*'AC Param'!$B$8)</f>
        <v>3.6306237519605253E-2</v>
      </c>
      <c r="N69">
        <f t="shared" si="9"/>
        <v>55.619030395421383</v>
      </c>
    </row>
    <row r="70" spans="1:18" x14ac:dyDescent="0.2">
      <c r="A70">
        <f>TrimCalc!A70</f>
        <v>9.9075000000000006</v>
      </c>
      <c r="B70">
        <f>(9.807*'AC Param'!$B$2)/('AC Param'!$B$8*0.5*1.225*Totals!A70^2)</f>
        <v>0.82854428490817555</v>
      </c>
      <c r="C70">
        <f>(D70)/('AC Param'!$B$8*0.5*1.225*Totals!A70^2)</f>
        <v>3.744349108288042E-2</v>
      </c>
      <c r="D70">
        <f t="shared" si="8"/>
        <v>5.5842818291123191</v>
      </c>
      <c r="E70">
        <f>TrimCalc!T70</f>
        <v>5.0771335519255496</v>
      </c>
      <c r="F70">
        <f>TrimCalc!U70</f>
        <v>2.2297756420178629</v>
      </c>
      <c r="G70">
        <f>TrimCalc!V70</f>
        <v>2.8474979837084016</v>
      </c>
      <c r="H70">
        <f>TrimCalc!S70</f>
        <v>0.23304931377663979</v>
      </c>
      <c r="I70">
        <f>D_VStab!I70</f>
        <v>0.16718472955896635</v>
      </c>
      <c r="J70">
        <f>D_Fuselage!H70</f>
        <v>0.10677416005044921</v>
      </c>
      <c r="K70">
        <f t="shared" si="6"/>
        <v>3.931566563702444E-2</v>
      </c>
      <c r="L70">
        <f t="shared" si="7"/>
        <v>3.5571316528736401E-2</v>
      </c>
      <c r="M70" s="1">
        <f>SUM(E70,H70,I70) / (0.5*1.225*A70^2*'AC Param'!$B$8)</f>
        <v>3.672661426964921E-2</v>
      </c>
      <c r="N70">
        <f t="shared" si="9"/>
        <v>55.326272221930303</v>
      </c>
    </row>
    <row r="71" spans="1:18" x14ac:dyDescent="0.2">
      <c r="A71">
        <f>TrimCalc!A71</f>
        <v>9.8533000000000008</v>
      </c>
      <c r="B71">
        <f>(9.807*'AC Param'!$B$2)/('AC Param'!$B$8*0.5*1.225*Totals!A71^2)</f>
        <v>0.8376844938488075</v>
      </c>
      <c r="C71">
        <f>(D71)/('AC Param'!$B$8*0.5*1.225*Totals!A71^2)</f>
        <v>3.7872413976440998E-2</v>
      </c>
      <c r="D71">
        <f t="shared" si="8"/>
        <v>5.5866212865202103</v>
      </c>
      <c r="E71">
        <f>TrimCalc!T71</f>
        <v>5.0846694199631317</v>
      </c>
      <c r="F71">
        <f>TrimCalc!U71</f>
        <v>2.2558006893685771</v>
      </c>
      <c r="G71">
        <f>TrimCalc!V71</f>
        <v>2.8288830648549679</v>
      </c>
      <c r="H71">
        <f>TrimCalc!S71</f>
        <v>0.23059006712258026</v>
      </c>
      <c r="I71">
        <f>D_VStab!I71</f>
        <v>0.16565555363502599</v>
      </c>
      <c r="J71">
        <f>D_Fuselage!H71</f>
        <v>0.10569191153905846</v>
      </c>
      <c r="K71">
        <f t="shared" si="6"/>
        <v>3.9766034675263046E-2</v>
      </c>
      <c r="L71">
        <f t="shared" si="7"/>
        <v>3.5978793277618951E-2</v>
      </c>
      <c r="M71" s="1">
        <f>SUM(E71,H71,I71) / (0.5*1.225*A71^2*'AC Param'!$B$8)</f>
        <v>3.7155817934666588E-2</v>
      </c>
      <c r="N71">
        <f t="shared" si="9"/>
        <v>55.046655522469592</v>
      </c>
    </row>
    <row r="72" spans="1:18" x14ac:dyDescent="0.2">
      <c r="A72">
        <f>TrimCalc!A72</f>
        <v>9.8001000000000005</v>
      </c>
      <c r="B72">
        <f>(9.807*'AC Param'!$B$2)/('AC Param'!$B$8*0.5*1.225*Totals!A72^2)</f>
        <v>0.84680394680936477</v>
      </c>
      <c r="C72">
        <f>(D72)/('AC Param'!$B$8*0.5*1.225*Totals!A72^2)</f>
        <v>3.8310247770684036E-2</v>
      </c>
      <c r="D72">
        <f t="shared" si="8"/>
        <v>5.590347537247788</v>
      </c>
      <c r="E72">
        <f>TrimCalc!T72</f>
        <v>5.0932234129588272</v>
      </c>
      <c r="F72">
        <f>TrimCalc!U72</f>
        <v>2.2819258715684083</v>
      </c>
      <c r="G72">
        <f>TrimCalc!V72</f>
        <v>2.811423976259225</v>
      </c>
      <c r="H72">
        <f>TrimCalc!S72</f>
        <v>0.22819969631340889</v>
      </c>
      <c r="I72">
        <f>D_VStab!I72</f>
        <v>0.16416341175993057</v>
      </c>
      <c r="J72">
        <f>D_Fuselage!H72</f>
        <v>0.10463458134681476</v>
      </c>
      <c r="K72">
        <f t="shared" si="6"/>
        <v>4.0225760159218235E-2</v>
      </c>
      <c r="L72">
        <f t="shared" si="7"/>
        <v>3.6394735382149837E-2</v>
      </c>
      <c r="M72" s="1">
        <f>SUM(E72,H72,I72) / (0.5*1.225*A72^2*'AC Param'!$B$8)</f>
        <v>3.7592328095531792E-2</v>
      </c>
      <c r="N72">
        <f t="shared" si="9"/>
        <v>54.785964899782051</v>
      </c>
    </row>
    <row r="73" spans="1:18" x14ac:dyDescent="0.2">
      <c r="A73">
        <f>TrimCalc!A73</f>
        <v>9.7477999999999998</v>
      </c>
      <c r="B73">
        <f>(9.807*'AC Param'!$B$2)/('AC Param'!$B$8*0.5*1.225*Totals!A73^2)</f>
        <v>0.85591506018912211</v>
      </c>
      <c r="C73">
        <f>(D73)/('AC Param'!$B$8*0.5*1.225*Totals!A73^2)</f>
        <v>3.8751197384887144E-2</v>
      </c>
      <c r="D73">
        <f t="shared" si="8"/>
        <v>5.5944987200449177</v>
      </c>
      <c r="E73">
        <f>TrimCalc!T73</f>
        <v>5.1024249900934482</v>
      </c>
      <c r="F73">
        <f>TrimCalc!U73</f>
        <v>2.3080105844371683</v>
      </c>
      <c r="G73">
        <f>TrimCalc!V73</f>
        <v>2.7944144056562799</v>
      </c>
      <c r="H73">
        <f>TrimCalc!S73</f>
        <v>0.22591352555896149</v>
      </c>
      <c r="I73">
        <f>D_VStab!I73</f>
        <v>0.16256028158828809</v>
      </c>
      <c r="J73">
        <f>D_Fuselage!H73</f>
        <v>0.10359992280422002</v>
      </c>
      <c r="K73">
        <f t="shared" si="6"/>
        <v>4.06887572541315E-2</v>
      </c>
      <c r="L73">
        <f t="shared" si="7"/>
        <v>3.6813637515642789E-2</v>
      </c>
      <c r="M73" s="1">
        <f>SUM(E73,H73,I73) / (0.5*1.225*A73^2*'AC Param'!$B$8)</f>
        <v>3.8033595816178038E-2</v>
      </c>
      <c r="N73">
        <f t="shared" si="9"/>
        <v>54.534054623253844</v>
      </c>
    </row>
    <row r="74" spans="1:18" x14ac:dyDescent="0.2">
      <c r="A74">
        <f>TrimCalc!A74</f>
        <v>9.6963000000000008</v>
      </c>
      <c r="B74">
        <f>(9.807*'AC Param'!$B$2)/('AC Param'!$B$8*0.5*1.225*Totals!A74^2)</f>
        <v>0.8650312562128627</v>
      </c>
      <c r="C74">
        <f>(D74)/('AC Param'!$B$8*0.5*1.225*Totals!A74^2)</f>
        <v>3.9198223919038204E-2</v>
      </c>
      <c r="D74">
        <f t="shared" si="8"/>
        <v>5.5993976380439525</v>
      </c>
      <c r="E74">
        <f>TrimCalc!T74</f>
        <v>5.1121416064226439</v>
      </c>
      <c r="F74">
        <f>TrimCalc!U74</f>
        <v>2.3341173128929862</v>
      </c>
      <c r="G74">
        <f>TrimCalc!V74</f>
        <v>2.7780242935296582</v>
      </c>
      <c r="H74">
        <f>TrimCalc!S74</f>
        <v>0.22368032565523072</v>
      </c>
      <c r="I74">
        <f>D_VStab!I74</f>
        <v>0.16098997625784242</v>
      </c>
      <c r="J74">
        <f>D_Fuselage!H74</f>
        <v>0.10258572970823482</v>
      </c>
      <c r="K74">
        <f t="shared" si="6"/>
        <v>4.1158135114990113E-2</v>
      </c>
      <c r="L74">
        <f t="shared" si="7"/>
        <v>3.7238312723086295E-2</v>
      </c>
      <c r="M74" s="1">
        <f>SUM(E74,H74,I74) / (0.5*1.225*A74^2*'AC Param'!$B$8)</f>
        <v>3.8480079099909748E-2</v>
      </c>
      <c r="N74">
        <f t="shared" si="9"/>
        <v>54.293439317765582</v>
      </c>
    </row>
    <row r="75" spans="1:18" x14ac:dyDescent="0.2">
      <c r="A75">
        <f>TrimCalc!A75</f>
        <v>9.6456</v>
      </c>
      <c r="B75">
        <f>(9.807*'AC Param'!$B$2)/('AC Param'!$B$8*0.5*1.225*Totals!A75^2)</f>
        <v>0.87414885331554615</v>
      </c>
      <c r="C75">
        <f>(D75)/('AC Param'!$B$8*0.5*1.225*Totals!A75^2)</f>
        <v>3.9651749853222208E-2</v>
      </c>
      <c r="D75">
        <f t="shared" si="8"/>
        <v>5.6051041394482768</v>
      </c>
      <c r="E75">
        <f>TrimCalc!T75</f>
        <v>5.1223913461827859</v>
      </c>
      <c r="F75">
        <f>TrimCalc!U75</f>
        <v>2.3601650246072978</v>
      </c>
      <c r="G75">
        <f>TrimCalc!V75</f>
        <v>2.7622263215754868</v>
      </c>
      <c r="H75">
        <f>TrimCalc!S75</f>
        <v>0.22152747626196101</v>
      </c>
      <c r="I75">
        <f>D_VStab!I75</f>
        <v>0.15959352605778759</v>
      </c>
      <c r="J75">
        <f>D_Fuselage!H75</f>
        <v>0.10159179094574362</v>
      </c>
      <c r="K75">
        <f t="shared" si="6"/>
        <v>4.1634337345883315E-2</v>
      </c>
      <c r="L75">
        <f t="shared" si="7"/>
        <v>3.7669162360561101E-2</v>
      </c>
      <c r="M75" s="1">
        <f>SUM(E75,H75,I75) / (0.5*1.225*A75^2*'AC Param'!$B$8)</f>
        <v>3.8933066991761953E-2</v>
      </c>
      <c r="N75">
        <f t="shared" si="9"/>
        <v>54.064592487462299</v>
      </c>
      <c r="Q75" t="s">
        <v>19</v>
      </c>
    </row>
    <row r="76" spans="1:18" x14ac:dyDescent="0.2">
      <c r="A76">
        <f>TrimCalc!A76</f>
        <v>9.5958000000000006</v>
      </c>
      <c r="B76">
        <f>(9.807*'AC Param'!$B$2)/('AC Param'!$B$8*0.5*1.225*Totals!A76^2)</f>
        <v>0.8832456613004448</v>
      </c>
      <c r="C76">
        <f>(D76)/('AC Param'!$B$8*0.5*1.225*Totals!A76^2)</f>
        <v>4.0113812407723055E-2</v>
      </c>
      <c r="D76">
        <f t="shared" si="8"/>
        <v>5.6120191828192887</v>
      </c>
      <c r="E76">
        <f>TrimCalc!T76</f>
        <v>5.1338325108169816</v>
      </c>
      <c r="F76">
        <f>TrimCalc!U76</f>
        <v>2.3862948874554171</v>
      </c>
      <c r="G76">
        <f>TrimCalc!V76</f>
        <v>2.7475767372235977</v>
      </c>
      <c r="H76">
        <f>TrimCalc!S76</f>
        <v>0.2194379847425531</v>
      </c>
      <c r="I76">
        <f>D_VStab!I76</f>
        <v>0.15808972760128015</v>
      </c>
      <c r="J76">
        <f>D_Fuselage!H76</f>
        <v>0.10061984579644037</v>
      </c>
      <c r="K76">
        <f t="shared" si="6"/>
        <v>4.2119503028109205E-2</v>
      </c>
      <c r="L76">
        <f t="shared" si="7"/>
        <v>3.8108121787336906E-2</v>
      </c>
      <c r="M76" s="1">
        <f>SUM(E76,H76,I76) / (0.5*1.225*A76^2*'AC Param'!$B$8)</f>
        <v>3.9394318319524294E-2</v>
      </c>
      <c r="N76">
        <f t="shared" si="9"/>
        <v>53.851813674497336</v>
      </c>
    </row>
    <row r="77" spans="1:18" x14ac:dyDescent="0.2">
      <c r="A77">
        <f>TrimCalc!A77</f>
        <v>9.5466999999999995</v>
      </c>
      <c r="B77">
        <f>(9.807*'AC Param'!$B$2)/('AC Param'!$B$8*0.5*1.225*Totals!A77^2)</f>
        <v>0.89235433427511168</v>
      </c>
      <c r="C77">
        <f>(D77)/('AC Param'!$B$8*0.5*1.225*Totals!A77^2)</f>
        <v>4.0585812061484025E-2</v>
      </c>
      <c r="D77">
        <f t="shared" si="8"/>
        <v>5.620094562604228</v>
      </c>
      <c r="E77">
        <f>TrimCalc!T77</f>
        <v>5.1462860314986534</v>
      </c>
      <c r="F77">
        <f>TrimCalc!U77</f>
        <v>2.4123081733484955</v>
      </c>
      <c r="G77">
        <f>TrimCalc!V77</f>
        <v>2.7340725495534546</v>
      </c>
      <c r="H77">
        <f>TrimCalc!S77</f>
        <v>0.21743354666006512</v>
      </c>
      <c r="I77">
        <f>D_VStab!I77</f>
        <v>0.15661450707641605</v>
      </c>
      <c r="J77">
        <f>D_Fuselage!H77</f>
        <v>9.9665785965796616E-2</v>
      </c>
      <c r="K77">
        <f t="shared" si="6"/>
        <v>4.261510266455823E-2</v>
      </c>
      <c r="L77">
        <f t="shared" si="7"/>
        <v>3.855652145840982E-2</v>
      </c>
      <c r="M77" s="1">
        <f>SUM(E77,H77,I77) / (0.5*1.225*A77^2*'AC Param'!$B$8)</f>
        <v>3.9865386463557827E-2</v>
      </c>
      <c r="N77">
        <f t="shared" si="9"/>
        <v>53.653356760813779</v>
      </c>
      <c r="Q77" t="s">
        <v>20</v>
      </c>
      <c r="R77" t="s">
        <v>104</v>
      </c>
    </row>
    <row r="78" spans="1:18" x14ac:dyDescent="0.2">
      <c r="A78">
        <f>TrimCalc!A78</f>
        <v>9.4984000000000002</v>
      </c>
      <c r="B78">
        <f>(9.807*'AC Param'!$B$2)/('AC Param'!$B$8*0.5*1.225*Totals!A78^2)</f>
        <v>0.90145277177083583</v>
      </c>
      <c r="C78">
        <f>(D78)/('AC Param'!$B$8*0.5*1.225*Totals!A78^2)</f>
        <v>4.1063574549874124E-2</v>
      </c>
      <c r="D78">
        <f t="shared" si="8"/>
        <v>5.6288606032304589</v>
      </c>
      <c r="E78">
        <f>TrimCalc!T78</f>
        <v>5.1593355725940082</v>
      </c>
      <c r="F78">
        <f>TrimCalc!U78</f>
        <v>2.4383155954640436</v>
      </c>
      <c r="G78">
        <f>TrimCalc!V78</f>
        <v>2.7210199771299641</v>
      </c>
      <c r="H78">
        <f>TrimCalc!S78</f>
        <v>0.21548572778031991</v>
      </c>
      <c r="I78">
        <f>D_VStab!I78</f>
        <v>0.15530793734759438</v>
      </c>
      <c r="J78">
        <f>D_Fuselage!H78</f>
        <v>9.8731365508535868E-2</v>
      </c>
      <c r="K78">
        <f t="shared" si="6"/>
        <v>4.3116753277367831E-2</v>
      </c>
      <c r="L78">
        <f t="shared" si="7"/>
        <v>3.9010395822380417E-2</v>
      </c>
      <c r="M78" s="1">
        <f>SUM(E78,H78,I78) / (0.5*1.225*A78^2*'AC Param'!$B$8)</f>
        <v>4.0343311058956645E-2</v>
      </c>
      <c r="N78">
        <f t="shared" si="9"/>
        <v>53.465169553724195</v>
      </c>
      <c r="Q78" t="s">
        <v>21</v>
      </c>
      <c r="R78" t="s">
        <v>88</v>
      </c>
    </row>
    <row r="79" spans="1:18" x14ac:dyDescent="0.2">
      <c r="A79">
        <f>TrimCalc!A79</f>
        <v>9.4507999999999992</v>
      </c>
      <c r="B79">
        <f>(9.807*'AC Param'!$B$2)/('AC Param'!$B$8*0.5*1.225*Totals!A79^2)</f>
        <v>0.91055617260087374</v>
      </c>
      <c r="C79">
        <f>(D79)/('AC Param'!$B$8*0.5*1.225*Totals!A79^2)</f>
        <v>4.1545487476685176E-2</v>
      </c>
      <c r="D79">
        <f t="shared" si="8"/>
        <v>5.6379839707778219</v>
      </c>
      <c r="E79">
        <f>TrimCalc!T79</f>
        <v>5.1727331595965982</v>
      </c>
      <c r="F79">
        <f>TrimCalc!U79</f>
        <v>2.4643208078838472</v>
      </c>
      <c r="G79">
        <f>TrimCalc!V79</f>
        <v>2.7083594929105992</v>
      </c>
      <c r="H79">
        <f>TrimCalc!S79</f>
        <v>0.21359827376663637</v>
      </c>
      <c r="I79">
        <f>D_VStab!I79</f>
        <v>0.15389093283476254</v>
      </c>
      <c r="J79">
        <f>D_Fuselage!H79</f>
        <v>9.7814463381976177E-2</v>
      </c>
      <c r="K79">
        <f t="shared" si="6"/>
        <v>4.3622761850519436E-2</v>
      </c>
      <c r="L79">
        <f t="shared" si="7"/>
        <v>3.9468213102850917E-2</v>
      </c>
      <c r="M79" s="1">
        <f>SUM(E79,H79,I79) / (0.5*1.225*A79^2*'AC Param'!$B$8)</f>
        <v>4.0825096368831186E-2</v>
      </c>
      <c r="N79">
        <f t="shared" si="9"/>
        <v>53.283458911027033</v>
      </c>
      <c r="Q79" t="s">
        <v>23</v>
      </c>
      <c r="R79" t="s">
        <v>24</v>
      </c>
    </row>
    <row r="80" spans="1:18" x14ac:dyDescent="0.2">
      <c r="A80">
        <f>TrimCalc!A80</f>
        <v>9.4039999999999999</v>
      </c>
      <c r="B80">
        <f>(9.807*'AC Param'!$B$2)/('AC Param'!$B$8*0.5*1.225*Totals!A80^2)</f>
        <v>0.91964168206221364</v>
      </c>
      <c r="C80">
        <f>(D80)/('AC Param'!$B$8*0.5*1.225*Totals!A80^2)</f>
        <v>4.2033765780181385E-2</v>
      </c>
      <c r="D80">
        <f t="shared" si="8"/>
        <v>5.6478918670056908</v>
      </c>
      <c r="E80">
        <f>TrimCalc!T80</f>
        <v>5.1866347534909156</v>
      </c>
      <c r="F80">
        <f>TrimCalc!U80</f>
        <v>2.4903530551376325</v>
      </c>
      <c r="G80">
        <f>TrimCalc!V80</f>
        <v>2.6962046069925116</v>
      </c>
      <c r="H80">
        <f>TrimCalc!S80</f>
        <v>0.21177806900254595</v>
      </c>
      <c r="I80">
        <f>D_VStab!I80</f>
        <v>0.15263931370011946</v>
      </c>
      <c r="J80">
        <f>D_Fuselage!H80</f>
        <v>9.6916822172880737E-2</v>
      </c>
      <c r="K80">
        <f t="shared" si="6"/>
        <v>4.4135454069190456E-2</v>
      </c>
      <c r="L80">
        <f t="shared" si="7"/>
        <v>3.9932077491172314E-2</v>
      </c>
      <c r="M80" s="1">
        <f>SUM(E80,H80,I80) / (0.5*1.225*A80^2*'AC Param'!$B$8)</f>
        <v>4.1313047561946439E-2</v>
      </c>
      <c r="N80">
        <f t="shared" si="9"/>
        <v>53.112775117321519</v>
      </c>
    </row>
    <row r="81" spans="1:29" x14ac:dyDescent="0.2">
      <c r="A81">
        <f>TrimCalc!A81</f>
        <v>9.3579000000000008</v>
      </c>
      <c r="B81">
        <f>(9.807*'AC Param'!$B$2)/('AC Param'!$B$8*0.5*1.225*Totals!A81^2)</f>
        <v>0.92872489696617633</v>
      </c>
      <c r="C81">
        <f>(D81)/('AC Param'!$B$8*0.5*1.225*Totals!A81^2)</f>
        <v>4.2527639659879685E-2</v>
      </c>
      <c r="D81">
        <f t="shared" si="8"/>
        <v>5.6583643877604928</v>
      </c>
      <c r="E81">
        <f>TrimCalc!T81</f>
        <v>5.2010304654500485</v>
      </c>
      <c r="F81">
        <f>TrimCalc!U81</f>
        <v>2.5163896891875197</v>
      </c>
      <c r="G81">
        <f>TrimCalc!V81</f>
        <v>2.6846407762625284</v>
      </c>
      <c r="H81">
        <f>TrimCalc!S81</f>
        <v>0.21001807375228732</v>
      </c>
      <c r="I81">
        <f>D_VStab!I81</f>
        <v>0.15127950575994595</v>
      </c>
      <c r="J81">
        <f>D_Fuselage!H81</f>
        <v>9.6036342798211938E-2</v>
      </c>
      <c r="K81">
        <f t="shared" si="6"/>
        <v>4.4654021642873666E-2</v>
      </c>
      <c r="L81">
        <f t="shared" si="7"/>
        <v>4.0401257676885703E-2</v>
      </c>
      <c r="M81" s="1">
        <f>SUM(E81,H81,I81) / (0.5*1.225*A81^2*'AC Param'!$B$8)</f>
        <v>4.1805841150471312E-2</v>
      </c>
      <c r="N81">
        <f t="shared" si="9"/>
        <v>52.950408104223918</v>
      </c>
      <c r="Q81" t="s">
        <v>25</v>
      </c>
      <c r="R81" t="s">
        <v>26</v>
      </c>
      <c r="S81" t="s">
        <v>27</v>
      </c>
      <c r="T81" t="s">
        <v>28</v>
      </c>
      <c r="U81" t="s">
        <v>29</v>
      </c>
      <c r="V81" t="s">
        <v>30</v>
      </c>
      <c r="W81" t="s">
        <v>31</v>
      </c>
      <c r="X81" t="s">
        <v>32</v>
      </c>
      <c r="Y81" t="s">
        <v>33</v>
      </c>
      <c r="Z81" t="s">
        <v>34</v>
      </c>
      <c r="AA81" t="s">
        <v>35</v>
      </c>
      <c r="AB81" t="s">
        <v>36</v>
      </c>
      <c r="AC81" t="s">
        <v>37</v>
      </c>
    </row>
    <row r="82" spans="1:29" x14ac:dyDescent="0.2">
      <c r="A82">
        <f>TrimCalc!A82</f>
        <v>9.3125</v>
      </c>
      <c r="B82">
        <f>(9.807*'AC Param'!$B$2)/('AC Param'!$B$8*0.5*1.225*Totals!A82^2)</f>
        <v>0.9378023496112089</v>
      </c>
      <c r="C82">
        <f>(D82)/('AC Param'!$B$8*0.5*1.225*Totals!A82^2)</f>
        <v>4.3028299784064236E-2</v>
      </c>
      <c r="D82">
        <f t="shared" si="8"/>
        <v>5.6695630540715563</v>
      </c>
      <c r="E82">
        <f>TrimCalc!T82</f>
        <v>5.2161082442154658</v>
      </c>
      <c r="F82">
        <f>TrimCalc!U82</f>
        <v>2.5424313222649038</v>
      </c>
      <c r="G82">
        <f>TrimCalc!V82</f>
        <v>2.6736769219505634</v>
      </c>
      <c r="H82">
        <f>TrimCalc!S82</f>
        <v>0.20833499073076442</v>
      </c>
      <c r="I82">
        <f>D_VStab!I82</f>
        <v>0.14994696020787115</v>
      </c>
      <c r="J82">
        <f>D_Fuselage!H82</f>
        <v>9.5172858917452779E-2</v>
      </c>
      <c r="K82">
        <f t="shared" si="6"/>
        <v>4.5179714773267446E-2</v>
      </c>
      <c r="L82">
        <f t="shared" si="7"/>
        <v>4.0876884794861026E-2</v>
      </c>
      <c r="M82" s="1">
        <f>SUM(E82,H82,I82) / (0.5*1.225*A82^2*'AC Param'!$B$8)</f>
        <v>4.2305999623407989E-2</v>
      </c>
      <c r="N82">
        <f t="shared" si="9"/>
        <v>52.797805941041368</v>
      </c>
      <c r="Q82">
        <v>4.681</v>
      </c>
      <c r="R82">
        <v>0</v>
      </c>
      <c r="S82">
        <v>1.327264</v>
      </c>
      <c r="T82">
        <v>3.8233999999999997E-2</v>
      </c>
      <c r="U82">
        <v>3.3439000000000003E-2</v>
      </c>
      <c r="V82">
        <v>7.1673000000000001E-2</v>
      </c>
      <c r="W82">
        <v>1.189E-3</v>
      </c>
      <c r="X82">
        <v>-1.5E-5</v>
      </c>
      <c r="Y82">
        <v>-1.176E-3</v>
      </c>
      <c r="Z82">
        <v>-3.4099999999999999E-4</v>
      </c>
      <c r="AA82">
        <v>-3.4099999999999999E-4</v>
      </c>
      <c r="AB82">
        <v>7.8330000000000002</v>
      </c>
      <c r="AC82">
        <v>0.12859999999999999</v>
      </c>
    </row>
    <row r="83" spans="1:29" x14ac:dyDescent="0.2">
      <c r="A83">
        <f>TrimCalc!A83</f>
        <v>9.2676999999999996</v>
      </c>
      <c r="B83">
        <f>(9.807*'AC Param'!$B$2)/('AC Param'!$B$8*0.5*1.225*Totals!A83^2)</f>
        <v>0.94689092430857769</v>
      </c>
      <c r="C83">
        <f>(D83)/('AC Param'!$B$8*0.5*1.225*Totals!A83^2)</f>
        <v>4.3534542544504194E-2</v>
      </c>
      <c r="D83">
        <f t="shared" si="8"/>
        <v>5.6812088086871446</v>
      </c>
      <c r="E83">
        <f>TrimCalc!T83</f>
        <v>5.2315429966591731</v>
      </c>
      <c r="F83">
        <f>TrimCalc!U83</f>
        <v>2.5683691819895267</v>
      </c>
      <c r="G83">
        <f>TrimCalc!V83</f>
        <v>2.6631738146696464</v>
      </c>
      <c r="H83">
        <f>TrimCalc!S83</f>
        <v>0.20670327747369199</v>
      </c>
      <c r="I83">
        <f>D_VStab!I83</f>
        <v>0.14863821817995673</v>
      </c>
      <c r="J83">
        <f>D_Fuselage!H83</f>
        <v>9.4324316374322412E-2</v>
      </c>
      <c r="K83">
        <f t="shared" si="6"/>
        <v>4.5711269671729407E-2</v>
      </c>
      <c r="L83">
        <f t="shared" si="7"/>
        <v>4.1357815417278981E-2</v>
      </c>
      <c r="M83" s="1">
        <f>SUM(E83,H83,I83) / (0.5*1.225*A83^2*'AC Param'!$B$8)</f>
        <v>4.2811744614968478E-2</v>
      </c>
      <c r="N83">
        <f t="shared" si="9"/>
        <v>52.651738876269846</v>
      </c>
      <c r="Q83">
        <v>3.7480000000000002</v>
      </c>
      <c r="R83">
        <v>0</v>
      </c>
      <c r="S83">
        <v>1.2425870000000001</v>
      </c>
      <c r="T83">
        <v>3.3612000000000003E-2</v>
      </c>
      <c r="U83">
        <v>2.8042000000000001E-2</v>
      </c>
      <c r="V83">
        <v>6.1654E-2</v>
      </c>
      <c r="W83">
        <v>-6.0000000000000002E-6</v>
      </c>
      <c r="X83">
        <v>0</v>
      </c>
      <c r="Y83">
        <v>-8.6300000000000005E-4</v>
      </c>
      <c r="Z83">
        <v>5.0000000000000004E-6</v>
      </c>
      <c r="AA83">
        <v>5.0000000000000004E-6</v>
      </c>
      <c r="AB83">
        <v>8.093</v>
      </c>
      <c r="AC83">
        <v>0.1285</v>
      </c>
    </row>
    <row r="84" spans="1:29" x14ac:dyDescent="0.2">
      <c r="A84">
        <f>TrimCalc!A84</f>
        <v>9.2235999999999994</v>
      </c>
      <c r="B84">
        <f>(9.807*'AC Param'!$B$2)/('AC Param'!$B$8*0.5*1.225*Totals!A84^2)</f>
        <v>0.95596714540516503</v>
      </c>
      <c r="C84">
        <f>(D84)/('AC Param'!$B$8*0.5*1.225*Totals!A84^2)</f>
        <v>4.4046931087781245E-2</v>
      </c>
      <c r="D84">
        <f t="shared" si="8"/>
        <v>5.6935010959339643</v>
      </c>
      <c r="E84">
        <f>TrimCalc!T84</f>
        <v>5.2473793490407354</v>
      </c>
      <c r="F84">
        <f>TrimCalc!U84</f>
        <v>2.5943457920207531</v>
      </c>
      <c r="G84">
        <f>TrimCalc!V84</f>
        <v>2.653033557019981</v>
      </c>
      <c r="H84">
        <f>TrimCalc!S84</f>
        <v>0.20514376292571732</v>
      </c>
      <c r="I84">
        <f>D_VStab!I84</f>
        <v>0.14748552487150962</v>
      </c>
      <c r="J84">
        <f>D_Fuselage!H84</f>
        <v>9.3492459096003719E-2</v>
      </c>
      <c r="K84">
        <f t="shared" si="6"/>
        <v>4.6249277642170308E-2</v>
      </c>
      <c r="L84">
        <f t="shared" si="7"/>
        <v>4.1844584533392182E-2</v>
      </c>
      <c r="M84" s="1">
        <f>SUM(E84,H84,I84) / (0.5*1.225*A84^2*'AC Param'!$B$8)</f>
        <v>4.3323640473861856E-2</v>
      </c>
      <c r="N84">
        <f t="shared" si="9"/>
        <v>52.514576708456509</v>
      </c>
      <c r="Q84">
        <v>2.8119999999999998</v>
      </c>
      <c r="R84">
        <v>0</v>
      </c>
      <c r="S84">
        <v>1.1571370000000001</v>
      </c>
      <c r="T84">
        <v>2.9229000000000002E-2</v>
      </c>
      <c r="U84">
        <v>2.6276000000000001E-2</v>
      </c>
      <c r="V84">
        <v>5.5506E-2</v>
      </c>
      <c r="W84">
        <v>1.1E-5</v>
      </c>
      <c r="X84">
        <v>0</v>
      </c>
      <c r="Y84">
        <v>-6.5799999999999995E-4</v>
      </c>
      <c r="Z84">
        <v>0</v>
      </c>
      <c r="AA84">
        <v>0</v>
      </c>
      <c r="AB84">
        <v>8.3848000000000003</v>
      </c>
      <c r="AC84">
        <v>0.12839999999999999</v>
      </c>
    </row>
    <row r="85" spans="1:29" x14ac:dyDescent="0.2">
      <c r="A85">
        <f>TrimCalc!A85</f>
        <v>9.1801999999999992</v>
      </c>
      <c r="B85">
        <f>(9.807*'AC Param'!$B$2)/('AC Param'!$B$8*0.5*1.225*Totals!A85^2)</f>
        <v>0.96502730641236001</v>
      </c>
      <c r="C85">
        <f>(D85)/('AC Param'!$B$8*0.5*1.225*Totals!A85^2)</f>
        <v>4.4563172434331326E-2</v>
      </c>
      <c r="D85">
        <f t="shared" si="8"/>
        <v>5.706150455443125</v>
      </c>
      <c r="E85">
        <f>TrimCalc!T85</f>
        <v>5.2636178851148534</v>
      </c>
      <c r="F85">
        <f>TrimCalc!U85</f>
        <v>2.6203328153925796</v>
      </c>
      <c r="G85">
        <f>TrimCalc!V85</f>
        <v>2.643285069722273</v>
      </c>
      <c r="H85">
        <f>TrimCalc!S85</f>
        <v>0.20362653985985144</v>
      </c>
      <c r="I85">
        <f>D_VStab!I85</f>
        <v>0.14622890301893857</v>
      </c>
      <c r="J85">
        <f>D_Fuselage!H85</f>
        <v>9.2677127449482144E-2</v>
      </c>
      <c r="K85">
        <f t="shared" si="6"/>
        <v>4.6791331056047894E-2</v>
      </c>
      <c r="L85">
        <f t="shared" si="7"/>
        <v>4.2335013812614758E-2</v>
      </c>
      <c r="M85" s="1">
        <f>SUM(E85,H85,I85) / (0.5*1.225*A85^2*'AC Param'!$B$8)</f>
        <v>4.3839394320960678E-2</v>
      </c>
      <c r="N85">
        <f t="shared" si="9"/>
        <v>52.383602411058973</v>
      </c>
      <c r="Q85">
        <v>1.8740000000000001</v>
      </c>
      <c r="R85">
        <v>0</v>
      </c>
      <c r="S85">
        <v>1.0710189999999999</v>
      </c>
      <c r="T85">
        <v>2.5125999999999999E-2</v>
      </c>
      <c r="U85">
        <v>2.4566000000000001E-2</v>
      </c>
      <c r="V85">
        <v>4.9690999999999999E-2</v>
      </c>
      <c r="W85">
        <v>1.5999999999999999E-5</v>
      </c>
      <c r="X85">
        <v>0</v>
      </c>
      <c r="Y85">
        <v>-5.4500000000000002E-4</v>
      </c>
      <c r="Z85">
        <v>-1.9999999999999999E-6</v>
      </c>
      <c r="AA85">
        <v>-1.9999999999999999E-6</v>
      </c>
      <c r="AB85">
        <v>8.7144999999999992</v>
      </c>
      <c r="AC85">
        <v>0.1283</v>
      </c>
    </row>
    <row r="86" spans="1:29" x14ac:dyDescent="0.2">
      <c r="A86">
        <f>TrimCalc!A86</f>
        <v>9.1373999999999995</v>
      </c>
      <c r="B86">
        <f>(9.807*'AC Param'!$B$2)/('AC Param'!$B$8*0.5*1.225*Totals!A86^2)</f>
        <v>0.97408894356980313</v>
      </c>
      <c r="C86">
        <f>(D86)/('AC Param'!$B$8*0.5*1.225*Totals!A86^2)</f>
        <v>4.5087694511954275E-2</v>
      </c>
      <c r="D86">
        <f t="shared" si="8"/>
        <v>5.7196062944459669</v>
      </c>
      <c r="E86">
        <f>TrimCalc!T86</f>
        <v>5.280425811354343</v>
      </c>
      <c r="F86">
        <f>TrimCalc!U86</f>
        <v>2.6462737619866341</v>
      </c>
      <c r="G86">
        <f>TrimCalc!V86</f>
        <v>2.6341520493677084</v>
      </c>
      <c r="H86">
        <f>TrimCalc!S86</f>
        <v>0.20218189356864169</v>
      </c>
      <c r="I86">
        <f>D_VStab!I86</f>
        <v>0.14512229271583957</v>
      </c>
      <c r="J86">
        <f>D_Fuselage!H86</f>
        <v>9.1876296807142876E-2</v>
      </c>
      <c r="K86">
        <f t="shared" si="6"/>
        <v>4.7342079237551987E-2</v>
      </c>
      <c r="L86">
        <f t="shared" si="7"/>
        <v>4.2833309786356563E-2</v>
      </c>
      <c r="M86" s="1">
        <f>SUM(E86,H86,I86) / (0.5*1.225*A86^2*'AC Param'!$B$8)</f>
        <v>4.4363433052323271E-2</v>
      </c>
      <c r="N86">
        <f t="shared" si="9"/>
        <v>52.262330554870573</v>
      </c>
      <c r="Q86">
        <v>0.93500000000000005</v>
      </c>
      <c r="R86">
        <v>0</v>
      </c>
      <c r="S86">
        <v>0.98445300000000002</v>
      </c>
      <c r="T86">
        <v>2.1319000000000001E-2</v>
      </c>
      <c r="U86">
        <v>2.3434E-2</v>
      </c>
      <c r="V86">
        <v>4.4753000000000001E-2</v>
      </c>
      <c r="W86">
        <v>1.8E-5</v>
      </c>
      <c r="X86">
        <v>0</v>
      </c>
      <c r="Y86">
        <v>-2.8800000000000001E-4</v>
      </c>
      <c r="Z86">
        <v>-1.9999999999999999E-6</v>
      </c>
      <c r="AA86">
        <v>-1.9999999999999999E-6</v>
      </c>
      <c r="AB86">
        <v>9.0896000000000008</v>
      </c>
      <c r="AC86">
        <v>0.12809999999999999</v>
      </c>
    </row>
    <row r="87" spans="1:29" x14ac:dyDescent="0.2">
      <c r="A87">
        <f>TrimCalc!A87</f>
        <v>9.0952000000000002</v>
      </c>
      <c r="B87">
        <f>(9.807*'AC Param'!$B$2)/('AC Param'!$B$8*0.5*1.225*Totals!A87^2)</f>
        <v>0.98314908885911034</v>
      </c>
      <c r="C87">
        <f>(D87)/('AC Param'!$B$8*0.5*1.225*Totals!A87^2)</f>
        <v>4.5618783172828213E-2</v>
      </c>
      <c r="D87">
        <f t="shared" si="8"/>
        <v>5.7336481178028977</v>
      </c>
      <c r="E87">
        <f>TrimCalc!T87</f>
        <v>5.2978369726411669</v>
      </c>
      <c r="F87">
        <f>TrimCalc!U87</f>
        <v>2.6721923502493792</v>
      </c>
      <c r="G87">
        <f>TrimCalc!V87</f>
        <v>2.6255586108820004</v>
      </c>
      <c r="H87">
        <f>TrimCalc!S87</f>
        <v>0.20077102217162537</v>
      </c>
      <c r="I87">
        <f>D_VStab!I87</f>
        <v>0.14403630009394575</v>
      </c>
      <c r="J87">
        <f>D_Fuselage!H87</f>
        <v>9.108983440594752E-2</v>
      </c>
      <c r="K87">
        <f t="shared" si="6"/>
        <v>4.7899722331469621E-2</v>
      </c>
      <c r="L87">
        <f t="shared" si="7"/>
        <v>4.3337844014186805E-2</v>
      </c>
      <c r="M87" s="1">
        <f>SUM(E87,H87,I87) / (0.5*1.225*A87^2*'AC Param'!$B$8)</f>
        <v>4.4894726938594365E-2</v>
      </c>
      <c r="N87">
        <f t="shared" si="9"/>
        <v>52.14867636104092</v>
      </c>
      <c r="Q87">
        <v>-1E-3</v>
      </c>
      <c r="R87">
        <v>0</v>
      </c>
      <c r="S87">
        <v>0.89777700000000005</v>
      </c>
      <c r="T87">
        <v>1.7829000000000001E-2</v>
      </c>
      <c r="U87">
        <v>2.2266999999999999E-2</v>
      </c>
      <c r="V87">
        <v>4.0096E-2</v>
      </c>
      <c r="W87">
        <v>1.9000000000000001E-5</v>
      </c>
      <c r="X87">
        <v>0</v>
      </c>
      <c r="Y87">
        <v>-1.54E-4</v>
      </c>
      <c r="Z87">
        <v>-3.0000000000000001E-6</v>
      </c>
      <c r="AA87">
        <v>-3.0000000000000001E-6</v>
      </c>
      <c r="AB87">
        <v>9.5193999999999992</v>
      </c>
      <c r="AC87">
        <v>0.128</v>
      </c>
    </row>
    <row r="88" spans="1:29" x14ac:dyDescent="0.2">
      <c r="A88">
        <f>TrimCalc!A88</f>
        <v>9.0535999999999994</v>
      </c>
      <c r="B88">
        <f>(9.807*'AC Param'!$B$2)/('AC Param'!$B$8*0.5*1.225*Totals!A88^2)</f>
        <v>0.99220470532893379</v>
      </c>
      <c r="C88">
        <f>(D88)/('AC Param'!$B$8*0.5*1.225*Totals!A88^2)</f>
        <v>4.6154324507216342E-2</v>
      </c>
      <c r="D88">
        <f t="shared" si="8"/>
        <v>5.7480142665538914</v>
      </c>
      <c r="E88">
        <f>TrimCalc!T88</f>
        <v>5.3155804710661867</v>
      </c>
      <c r="F88">
        <f>TrimCalc!U88</f>
        <v>2.6981434452428239</v>
      </c>
      <c r="G88">
        <f>TrimCalc!V88</f>
        <v>2.6174023221399243</v>
      </c>
      <c r="H88">
        <f>TrimCalc!S88</f>
        <v>0.19942917493879364</v>
      </c>
      <c r="I88">
        <f>D_VStab!I88</f>
        <v>0.14272171502457665</v>
      </c>
      <c r="J88">
        <f>D_Fuselage!H88</f>
        <v>9.031760920777368E-2</v>
      </c>
      <c r="K88">
        <f t="shared" si="6"/>
        <v>4.8462040732577157E-2</v>
      </c>
      <c r="L88">
        <f t="shared" si="7"/>
        <v>4.3846608281855527E-2</v>
      </c>
      <c r="M88" s="1">
        <f>SUM(E88,H88,I88) / (0.5*1.225*A88^2*'AC Param'!$B$8)</f>
        <v>4.5429387802853799E-2</v>
      </c>
      <c r="N88">
        <f t="shared" si="9"/>
        <v>52.040221963672309</v>
      </c>
      <c r="Q88">
        <v>-0.93</v>
      </c>
      <c r="R88">
        <v>0</v>
      </c>
      <c r="S88">
        <v>0.81133</v>
      </c>
      <c r="T88">
        <v>1.4668E-2</v>
      </c>
      <c r="U88">
        <v>2.1430000000000001E-2</v>
      </c>
      <c r="V88">
        <v>3.6097999999999998E-2</v>
      </c>
      <c r="W88">
        <v>2.0000000000000002E-5</v>
      </c>
      <c r="X88">
        <v>0</v>
      </c>
      <c r="Y88">
        <v>4.3999999999999999E-5</v>
      </c>
      <c r="Z88">
        <v>-3.0000000000000001E-6</v>
      </c>
      <c r="AA88">
        <v>-3.0000000000000001E-6</v>
      </c>
      <c r="AB88">
        <v>10.0158</v>
      </c>
      <c r="AC88">
        <v>0.12790000000000001</v>
      </c>
    </row>
    <row r="89" spans="1:29" x14ac:dyDescent="0.2">
      <c r="A89">
        <f>TrimCalc!A89</f>
        <v>9.0124999999999993</v>
      </c>
      <c r="B89">
        <f>(9.807*'AC Param'!$B$2)/('AC Param'!$B$8*0.5*1.225*Totals!A89^2)</f>
        <v>1.0012749073138927</v>
      </c>
      <c r="C89">
        <f>(D89)/('AC Param'!$B$8*0.5*1.225*Totals!A89^2)</f>
        <v>4.6697693039137365E-2</v>
      </c>
      <c r="D89">
        <f t="shared" si="8"/>
        <v>5.7630025788609611</v>
      </c>
      <c r="E89">
        <f>TrimCalc!T89</f>
        <v>5.3336496618031539</v>
      </c>
      <c r="F89">
        <f>TrimCalc!U89</f>
        <v>2.7240273353942817</v>
      </c>
      <c r="G89">
        <f>TrimCalc!V89</f>
        <v>2.6096223264088718</v>
      </c>
      <c r="H89">
        <f>TrimCalc!S89</f>
        <v>0.19811960036235893</v>
      </c>
      <c r="I89">
        <f>D_VStab!I89</f>
        <v>0.14167567025179484</v>
      </c>
      <c r="J89">
        <f>D_Fuselage!H89</f>
        <v>8.955764644365348E-2</v>
      </c>
      <c r="K89">
        <f t="shared" si="6"/>
        <v>4.9032577691094231E-2</v>
      </c>
      <c r="L89">
        <f t="shared" si="7"/>
        <v>4.43628083871805E-2</v>
      </c>
      <c r="M89" s="1">
        <f>SUM(E89,H89,I89) / (0.5*1.225*A89^2*'AC Param'!$B$8)</f>
        <v>4.5972006137959563E-2</v>
      </c>
      <c r="N89">
        <f t="shared" si="9"/>
        <v>51.939060741984406</v>
      </c>
      <c r="Q89">
        <v>-1.8520000000000001</v>
      </c>
      <c r="R89">
        <v>0</v>
      </c>
      <c r="S89">
        <v>0.72526999999999997</v>
      </c>
      <c r="T89">
        <v>1.1839000000000001E-2</v>
      </c>
      <c r="U89">
        <v>2.0656000000000001E-2</v>
      </c>
      <c r="V89">
        <v>3.2495999999999997E-2</v>
      </c>
      <c r="W89">
        <v>2.0000000000000002E-5</v>
      </c>
      <c r="X89">
        <v>0</v>
      </c>
      <c r="Y89">
        <v>1.7699999999999999E-4</v>
      </c>
      <c r="Z89">
        <v>-3.0000000000000001E-6</v>
      </c>
      <c r="AA89">
        <v>-3.0000000000000001E-6</v>
      </c>
      <c r="AB89">
        <v>10.5967</v>
      </c>
      <c r="AC89">
        <v>0.12770000000000001</v>
      </c>
    </row>
    <row r="90" spans="1:29" x14ac:dyDescent="0.2">
      <c r="A90">
        <f>TrimCalc!A90</f>
        <v>8.9720999999999993</v>
      </c>
      <c r="B90">
        <f>(9.807*'AC Param'!$B$2)/('AC Param'!$B$8*0.5*1.225*Totals!A90^2)</f>
        <v>1.0103123856616092</v>
      </c>
      <c r="C90">
        <f>(D90)/('AC Param'!$B$8*0.5*1.225*Totals!A90^2)</f>
        <v>4.7244947323587749E-2</v>
      </c>
      <c r="D90">
        <f t="shared" si="8"/>
        <v>5.7783841737697035</v>
      </c>
      <c r="E90">
        <f>TrimCalc!T90</f>
        <v>5.3521651267993846</v>
      </c>
      <c r="F90">
        <f>TrimCalc!U90</f>
        <v>2.7499324814416153</v>
      </c>
      <c r="G90">
        <f>TrimCalc!V90</f>
        <v>2.6022326453577684</v>
      </c>
      <c r="H90">
        <f>TrimCalc!S90</f>
        <v>0.19687487493305406</v>
      </c>
      <c r="I90">
        <f>D_VStab!I90</f>
        <v>0.14053065548337637</v>
      </c>
      <c r="J90">
        <f>D_Fuselage!H90</f>
        <v>8.881351655388961E-2</v>
      </c>
      <c r="K90">
        <f t="shared" si="6"/>
        <v>4.960719468976714E-2</v>
      </c>
      <c r="L90">
        <f t="shared" si="7"/>
        <v>4.4882699957408359E-2</v>
      </c>
      <c r="M90" s="1">
        <f>SUM(E90,H90,I90) / (0.5*1.225*A90^2*'AC Param'!$B$8)</f>
        <v>4.6518794512520209E-2</v>
      </c>
      <c r="N90">
        <f t="shared" si="9"/>
        <v>51.844240645479154</v>
      </c>
      <c r="Q90">
        <v>-2.7669999999999999</v>
      </c>
      <c r="R90">
        <v>0</v>
      </c>
      <c r="S90">
        <v>0.63957600000000003</v>
      </c>
      <c r="T90">
        <v>9.3380000000000008E-3</v>
      </c>
      <c r="U90">
        <v>2.0046000000000001E-2</v>
      </c>
      <c r="V90">
        <v>2.9384E-2</v>
      </c>
      <c r="W90">
        <v>2.0999999999999999E-5</v>
      </c>
      <c r="X90">
        <v>0</v>
      </c>
      <c r="Y90">
        <v>3.5300000000000002E-4</v>
      </c>
      <c r="Z90">
        <v>-3.9999999999999998E-6</v>
      </c>
      <c r="AA90">
        <v>-3.9999999999999998E-6</v>
      </c>
      <c r="AB90">
        <v>11.2889</v>
      </c>
      <c r="AC90">
        <v>0.12759999999999999</v>
      </c>
    </row>
    <row r="91" spans="1:29" x14ac:dyDescent="0.2">
      <c r="A91">
        <f>TrimCalc!A91</f>
        <v>8.9321999999999999</v>
      </c>
      <c r="B91">
        <f>(9.807*'AC Param'!$B$2)/('AC Param'!$B$8*0.5*1.225*Totals!A91^2)</f>
        <v>1.0193586451571679</v>
      </c>
      <c r="C91">
        <f>(D91)/('AC Param'!$B$8*0.5*1.225*Totals!A91^2)</f>
        <v>4.7799917220288035E-2</v>
      </c>
      <c r="D91">
        <f t="shared" si="8"/>
        <v>5.7943784154097262</v>
      </c>
      <c r="E91">
        <f>TrimCalc!T91</f>
        <v>5.3712268703167787</v>
      </c>
      <c r="F91">
        <f>TrimCalc!U91</f>
        <v>2.7758430858124021</v>
      </c>
      <c r="G91">
        <f>TrimCalc!V91</f>
        <v>2.5953837845043761</v>
      </c>
      <c r="H91">
        <f>TrimCalc!S91</f>
        <v>0.19566539235518413</v>
      </c>
      <c r="I91">
        <f>D_VStab!I91</f>
        <v>0.13940474304614331</v>
      </c>
      <c r="J91">
        <f>D_Fuselage!H91</f>
        <v>8.8081409691619872E-2</v>
      </c>
      <c r="K91">
        <f t="shared" si="6"/>
        <v>5.018991308130244E-2</v>
      </c>
      <c r="L91">
        <f t="shared" si="7"/>
        <v>4.5409921359273631E-2</v>
      </c>
      <c r="M91" s="1">
        <f>SUM(E91,H91,I91) / (0.5*1.225*A91^2*'AC Param'!$B$8)</f>
        <v>4.707330190626078E-2</v>
      </c>
      <c r="N91">
        <f t="shared" si="9"/>
        <v>51.756546882122755</v>
      </c>
      <c r="Q91">
        <v>-3.677</v>
      </c>
      <c r="R91">
        <v>0</v>
      </c>
      <c r="S91">
        <v>0.55420100000000005</v>
      </c>
      <c r="T91">
        <v>7.1590000000000004E-3</v>
      </c>
      <c r="U91">
        <v>1.9376999999999998E-2</v>
      </c>
      <c r="V91">
        <v>2.6535E-2</v>
      </c>
      <c r="W91">
        <v>2.0999999999999999E-5</v>
      </c>
      <c r="X91">
        <v>0</v>
      </c>
      <c r="Y91">
        <v>4.6099999999999998E-4</v>
      </c>
      <c r="Z91">
        <v>-3.9999999999999998E-6</v>
      </c>
      <c r="AA91">
        <v>-3.9999999999999998E-6</v>
      </c>
      <c r="AB91">
        <v>12.1335</v>
      </c>
      <c r="AC91">
        <v>0.12740000000000001</v>
      </c>
    </row>
    <row r="92" spans="1:29" x14ac:dyDescent="0.2">
      <c r="A92">
        <f>TrimCalc!A92</f>
        <v>8.8928999999999991</v>
      </c>
      <c r="B92">
        <f>(9.807*'AC Param'!$B$2)/('AC Param'!$B$8*0.5*1.225*Totals!A92^2)</f>
        <v>1.0283881662818135</v>
      </c>
      <c r="C92">
        <f>(D92)/('AC Param'!$B$8*0.5*1.225*Totals!A92^2)</f>
        <v>4.8363700553823094E-2</v>
      </c>
      <c r="D92">
        <f t="shared" si="8"/>
        <v>5.8112448380091877</v>
      </c>
      <c r="E92">
        <f>TrimCalc!T92</f>
        <v>5.3910769040768587</v>
      </c>
      <c r="F92">
        <f>TrimCalc!U92</f>
        <v>2.8016531796248567</v>
      </c>
      <c r="G92">
        <f>TrimCalc!V92</f>
        <v>2.5894237244520015</v>
      </c>
      <c r="H92">
        <f>TrimCalc!S92</f>
        <v>0.19450399745798586</v>
      </c>
      <c r="I92">
        <f>D_VStab!I92</f>
        <v>0.13830088955051711</v>
      </c>
      <c r="J92">
        <f>D_Fuselage!H92</f>
        <v>8.7363046923827542E-2</v>
      </c>
      <c r="K92">
        <f t="shared" si="6"/>
        <v>5.0781885581514252E-2</v>
      </c>
      <c r="L92">
        <f t="shared" si="7"/>
        <v>4.5945515526131936E-2</v>
      </c>
      <c r="M92" s="1">
        <f>SUM(E92,H92,I92) / (0.5*1.225*A92^2*'AC Param'!$B$8)</f>
        <v>4.7636627377821615E-2</v>
      </c>
      <c r="N92">
        <f t="shared" si="9"/>
        <v>51.678819219931903</v>
      </c>
      <c r="Q92">
        <v>-4.5810000000000004</v>
      </c>
      <c r="R92">
        <v>0</v>
      </c>
      <c r="S92">
        <v>0.469138</v>
      </c>
      <c r="T92">
        <v>5.2969999999999996E-3</v>
      </c>
      <c r="U92">
        <v>1.8717999999999999E-2</v>
      </c>
      <c r="V92">
        <v>2.4015000000000002E-2</v>
      </c>
      <c r="W92">
        <v>2.4000000000000001E-5</v>
      </c>
      <c r="X92">
        <v>9.9999999999999995E-7</v>
      </c>
      <c r="Y92">
        <v>5.3600000000000002E-4</v>
      </c>
      <c r="Z92">
        <v>-3.9999999999999998E-6</v>
      </c>
      <c r="AA92">
        <v>-5.0000000000000004E-6</v>
      </c>
      <c r="AB92">
        <v>13.1957</v>
      </c>
      <c r="AC92">
        <v>0.12720000000000001</v>
      </c>
    </row>
    <row r="93" spans="1:29" x14ac:dyDescent="0.2">
      <c r="A93">
        <f>TrimCalc!A93</f>
        <v>8.8541000000000007</v>
      </c>
      <c r="B93">
        <f>(9.807*'AC Param'!$B$2)/('AC Param'!$B$8*0.5*1.225*Totals!A93^2)</f>
        <v>1.0374210183973032</v>
      </c>
      <c r="C93">
        <f>(D93)/('AC Param'!$B$8*0.5*1.225*Totals!A93^2)</f>
        <v>4.8936353229893217E-2</v>
      </c>
      <c r="D93">
        <f t="shared" si="8"/>
        <v>5.8288553788161908</v>
      </c>
      <c r="E93">
        <f>TrimCalc!T93</f>
        <v>5.4114927194124842</v>
      </c>
      <c r="F93">
        <f>TrimCalc!U93</f>
        <v>2.8275946912382799</v>
      </c>
      <c r="G93">
        <f>TrimCalc!V93</f>
        <v>2.5840060942757277</v>
      </c>
      <c r="H93">
        <f>TrimCalc!S93</f>
        <v>0.19338229430950696</v>
      </c>
      <c r="I93">
        <f>D_VStab!I93</f>
        <v>0.13721581101172922</v>
      </c>
      <c r="J93">
        <f>D_Fuselage!H93</f>
        <v>8.6656487980946661E-2</v>
      </c>
      <c r="K93">
        <f t="shared" si="6"/>
        <v>5.1383170891387879E-2</v>
      </c>
      <c r="L93">
        <f t="shared" si="7"/>
        <v>4.6489535568398556E-2</v>
      </c>
      <c r="M93" s="1">
        <f>SUM(E93,H93,I93) / (0.5*1.225*A93^2*'AC Param'!$B$8)</f>
        <v>4.8207918470327051E-2</v>
      </c>
      <c r="N93">
        <f t="shared" si="9"/>
        <v>51.609268409576437</v>
      </c>
      <c r="Q93">
        <v>-5.4809999999999999</v>
      </c>
      <c r="R93">
        <v>0</v>
      </c>
      <c r="S93">
        <v>0.38441399999999998</v>
      </c>
      <c r="T93">
        <v>3.751E-3</v>
      </c>
      <c r="U93">
        <v>1.8270000000000002E-2</v>
      </c>
      <c r="V93">
        <v>2.2020999999999999E-2</v>
      </c>
      <c r="W93">
        <v>2.1999999999999999E-5</v>
      </c>
      <c r="X93">
        <v>9.9999999999999995E-7</v>
      </c>
      <c r="Y93">
        <v>7.0200000000000004E-4</v>
      </c>
      <c r="Z93">
        <v>-3.9999999999999998E-6</v>
      </c>
      <c r="AA93">
        <v>-3.9999999999999998E-6</v>
      </c>
      <c r="AB93">
        <v>14.5878</v>
      </c>
      <c r="AC93">
        <v>0.127</v>
      </c>
    </row>
    <row r="94" spans="1:29" x14ac:dyDescent="0.2">
      <c r="A94">
        <f>TrimCalc!A94</f>
        <v>8.8157999999999994</v>
      </c>
      <c r="B94">
        <f>(9.807*'AC Param'!$B$2)/('AC Param'!$B$8*0.5*1.225*Totals!A94^2)</f>
        <v>1.0464546931528109</v>
      </c>
      <c r="C94">
        <f>(D94)/('AC Param'!$B$8*0.5*1.225*Totals!A94^2)</f>
        <v>4.9513947564767728E-2</v>
      </c>
      <c r="D94">
        <f t="shared" si="8"/>
        <v>5.8467408245253925</v>
      </c>
      <c r="E94">
        <f>TrimCalc!T94</f>
        <v>5.4322076185300414</v>
      </c>
      <c r="F94">
        <f>TrimCalc!U94</f>
        <v>2.8533789788940518</v>
      </c>
      <c r="G94">
        <f>TrimCalc!V94</f>
        <v>2.5788351942404182</v>
      </c>
      <c r="H94">
        <f>TrimCalc!S94</f>
        <v>0.19229757859190241</v>
      </c>
      <c r="I94">
        <f>D_VStab!I94</f>
        <v>0.13626744065753479</v>
      </c>
      <c r="J94">
        <f>D_Fuselage!H94</f>
        <v>8.5961632141485042E-2</v>
      </c>
      <c r="K94">
        <f t="shared" si="6"/>
        <v>5.1989644943006112E-2</v>
      </c>
      <c r="L94">
        <f t="shared" si="7"/>
        <v>4.7038250186529344E-2</v>
      </c>
      <c r="M94" s="1">
        <f>SUM(E94,H94,I94) / (0.5*1.225*A94^2*'AC Param'!$B$8)</f>
        <v>4.8785913875824302E-2</v>
      </c>
      <c r="N94">
        <f t="shared" si="9"/>
        <v>51.543697760850954</v>
      </c>
      <c r="Q94">
        <v>-6.375</v>
      </c>
      <c r="R94">
        <v>0</v>
      </c>
      <c r="S94">
        <v>0.30006699999999997</v>
      </c>
      <c r="T94">
        <v>2.5149999999999999E-3</v>
      </c>
      <c r="U94">
        <v>1.7763999999999999E-2</v>
      </c>
      <c r="V94">
        <v>2.0278999999999998E-2</v>
      </c>
      <c r="W94">
        <v>2.5999999999999998E-5</v>
      </c>
      <c r="X94">
        <v>9.9999999999999995E-7</v>
      </c>
      <c r="Y94">
        <v>8.3100000000000003E-4</v>
      </c>
      <c r="Z94">
        <v>-3.9999999999999998E-6</v>
      </c>
      <c r="AA94">
        <v>-3.9999999999999998E-6</v>
      </c>
      <c r="AB94">
        <v>16.524699999999999</v>
      </c>
      <c r="AC94">
        <v>0.12659999999999999</v>
      </c>
    </row>
    <row r="95" spans="1:29" x14ac:dyDescent="0.2">
      <c r="A95">
        <f>TrimCalc!A95</f>
        <v>8.7780000000000005</v>
      </c>
      <c r="B95">
        <f>(9.807*'AC Param'!$B$2)/('AC Param'!$B$8*0.5*1.225*Totals!A95^2)</f>
        <v>1.0554866265761649</v>
      </c>
      <c r="C95">
        <f>(D95)/('AC Param'!$B$8*0.5*1.225*Totals!A95^2)</f>
        <v>5.0097990932874426E-2</v>
      </c>
      <c r="D95">
        <f t="shared" si="8"/>
        <v>5.8650847934214916</v>
      </c>
      <c r="E95">
        <f>TrimCalc!T95</f>
        <v>5.4533224428855522</v>
      </c>
      <c r="F95">
        <f>TrimCalc!U95</f>
        <v>2.8792093164316728</v>
      </c>
      <c r="G95">
        <f>TrimCalc!V95</f>
        <v>2.5741131264538808</v>
      </c>
      <c r="H95">
        <f>TrimCalc!S95</f>
        <v>0.19126551557383581</v>
      </c>
      <c r="I95">
        <f>D_VStab!I95</f>
        <v>0.13521845507694027</v>
      </c>
      <c r="J95">
        <f>D_Fuselage!H95</f>
        <v>8.527837988516089E-2</v>
      </c>
      <c r="K95">
        <f t="shared" si="6"/>
        <v>5.2602890479518147E-2</v>
      </c>
      <c r="L95">
        <f t="shared" si="7"/>
        <v>4.7593091386230704E-2</v>
      </c>
      <c r="M95" s="1">
        <f>SUM(E95,H95,I95) / (0.5*1.225*A95^2*'AC Param'!$B$8)</f>
        <v>4.9369565743344508E-2</v>
      </c>
      <c r="N95">
        <f t="shared" si="9"/>
        <v>51.483714316653852</v>
      </c>
      <c r="Q95">
        <v>-7.2640000000000002</v>
      </c>
      <c r="R95">
        <v>0</v>
      </c>
      <c r="S95">
        <v>0.21613199999999999</v>
      </c>
      <c r="T95">
        <v>1.586E-3</v>
      </c>
      <c r="U95">
        <v>1.7167000000000002E-2</v>
      </c>
      <c r="V95">
        <v>1.8752999999999999E-2</v>
      </c>
      <c r="W95">
        <v>2.5999999999999998E-5</v>
      </c>
      <c r="X95">
        <v>9.9999999999999995E-7</v>
      </c>
      <c r="Y95">
        <v>8.7100000000000003E-4</v>
      </c>
      <c r="Z95">
        <v>-6.0000000000000002E-6</v>
      </c>
      <c r="AA95">
        <v>-6.0000000000000002E-6</v>
      </c>
      <c r="AB95">
        <v>19.488800000000001</v>
      </c>
      <c r="AC95">
        <v>0.126</v>
      </c>
    </row>
    <row r="96" spans="1:29" x14ac:dyDescent="0.2">
      <c r="A96">
        <f>TrimCalc!A96</f>
        <v>8.7407000000000004</v>
      </c>
      <c r="B96">
        <f>(9.807*'AC Param'!$B$2)/('AC Param'!$B$8*0.5*1.225*Totals!A96^2)</f>
        <v>1.0645141996661254</v>
      </c>
      <c r="C96">
        <f>(D96)/('AC Param'!$B$8*0.5*1.225*Totals!A96^2)</f>
        <v>5.0692008918754736E-2</v>
      </c>
      <c r="D96">
        <f t="shared" si="8"/>
        <v>5.8842994282641676</v>
      </c>
      <c r="E96">
        <f>TrimCalc!T96</f>
        <v>5.4752367885235493</v>
      </c>
      <c r="F96">
        <f>TrimCalc!U96</f>
        <v>2.9050143986809847</v>
      </c>
      <c r="G96">
        <f>TrimCalc!V96</f>
        <v>2.5702223898425647</v>
      </c>
      <c r="H96">
        <f>TrimCalc!S96</f>
        <v>0.19026818741972523</v>
      </c>
      <c r="I96">
        <f>D_VStab!I96</f>
        <v>0.13418781942486296</v>
      </c>
      <c r="J96">
        <f>D_Fuselage!H96</f>
        <v>8.4606632896029599E-2</v>
      </c>
      <c r="K96">
        <f t="shared" si="6"/>
        <v>5.3226609364692472E-2</v>
      </c>
      <c r="L96">
        <f t="shared" si="7"/>
        <v>4.8157408472817E-2</v>
      </c>
      <c r="M96" s="1">
        <f>SUM(E96,H96,I96) / (0.5*1.225*A96^2*'AC Param'!$B$8)</f>
        <v>4.9963140471178717E-2</v>
      </c>
      <c r="N96">
        <f t="shared" si="9"/>
        <v>51.432896012628611</v>
      </c>
      <c r="Q96">
        <v>-8.1479999999999997</v>
      </c>
      <c r="R96">
        <v>0</v>
      </c>
      <c r="S96">
        <v>0.13264100000000001</v>
      </c>
      <c r="T96">
        <v>9.5699999999999995E-4</v>
      </c>
      <c r="U96">
        <v>1.6431000000000001E-2</v>
      </c>
      <c r="V96">
        <v>1.7389000000000002E-2</v>
      </c>
      <c r="W96">
        <v>2.5999999999999998E-5</v>
      </c>
      <c r="X96">
        <v>9.9999999999999995E-7</v>
      </c>
      <c r="Y96">
        <v>9.5399999999999999E-4</v>
      </c>
      <c r="Z96">
        <v>-6.0000000000000002E-6</v>
      </c>
      <c r="AA96">
        <v>-6.0000000000000002E-6</v>
      </c>
      <c r="AB96">
        <v>24.904699999999998</v>
      </c>
      <c r="AC96">
        <v>0.1246</v>
      </c>
    </row>
    <row r="97" spans="1:29" x14ac:dyDescent="0.2">
      <c r="A97">
        <f>TrimCalc!A97</f>
        <v>8.7039000000000009</v>
      </c>
      <c r="B97">
        <f>(9.807*'AC Param'!$B$2)/('AC Param'!$B$8*0.5*1.225*Totals!A97^2)</f>
        <v>1.0735347390661749</v>
      </c>
      <c r="C97">
        <f>(D97)/('AC Param'!$B$8*0.5*1.225*Totals!A97^2)</f>
        <v>5.1292881612398034E-2</v>
      </c>
      <c r="D97">
        <f t="shared" si="8"/>
        <v>5.9040185873914464</v>
      </c>
      <c r="E97">
        <f>TrimCalc!T97</f>
        <v>5.4975682987209069</v>
      </c>
      <c r="F97">
        <f>TrimCalc!U97</f>
        <v>2.9307736798224231</v>
      </c>
      <c r="G97">
        <f>TrimCalc!V97</f>
        <v>2.5667946188984825</v>
      </c>
      <c r="H97">
        <f>TrimCalc!S97</f>
        <v>0.18932860474809651</v>
      </c>
      <c r="I97">
        <f>D_VStab!I97</f>
        <v>0.13317538985684088</v>
      </c>
      <c r="J97">
        <f>D_Fuselage!H97</f>
        <v>8.3946294065603971E-2</v>
      </c>
      <c r="K97">
        <f t="shared" si="6"/>
        <v>5.3857525693017938E-2</v>
      </c>
      <c r="L97">
        <f t="shared" si="7"/>
        <v>4.8728237531778129E-2</v>
      </c>
      <c r="M97" s="1">
        <f>SUM(E97,H97,I97) / (0.5*1.225*A97^2*'AC Param'!$B$8)</f>
        <v>5.0563573724969973E-2</v>
      </c>
      <c r="N97">
        <f t="shared" si="9"/>
        <v>51.387987382796418</v>
      </c>
    </row>
    <row r="98" spans="1:29" x14ac:dyDescent="0.2">
      <c r="A98">
        <f>TrimCalc!A98</f>
        <v>8.6676000000000002</v>
      </c>
      <c r="B98">
        <f>(9.807*'AC Param'!$B$2)/('AC Param'!$B$8*0.5*1.225*Totals!A98^2)</f>
        <v>1.0825455178216348</v>
      </c>
      <c r="C98">
        <f>(D98)/('AC Param'!$B$8*0.5*1.225*Totals!A98^2)</f>
        <v>5.1901325272969791E-2</v>
      </c>
      <c r="D98">
        <f t="shared" si="8"/>
        <v>5.924326724386364</v>
      </c>
      <c r="E98">
        <f>TrimCalc!T98</f>
        <v>5.5203189245717281</v>
      </c>
      <c r="F98">
        <f>TrimCalc!U98</f>
        <v>2.9565209381565931</v>
      </c>
      <c r="G98">
        <f>TrimCalc!V98</f>
        <v>2.5637979864151359</v>
      </c>
      <c r="H98">
        <f>TrimCalc!S98</f>
        <v>0.18841536186875593</v>
      </c>
      <c r="I98">
        <f>D_VStab!I98</f>
        <v>0.13229517044991074</v>
      </c>
      <c r="J98">
        <f>D_Fuselage!H98</f>
        <v>8.3297267495967969E-2</v>
      </c>
      <c r="K98">
        <f t="shared" ref="K98:K125" si="10">C98+(0.05*C98)</f>
        <v>5.4496391536618283E-2</v>
      </c>
      <c r="L98">
        <f t="shared" ref="L98:L125" si="11">C98-(0.05*C98)</f>
        <v>4.9306259009321299E-2</v>
      </c>
      <c r="M98" s="1">
        <f>SUM(E98,H98,I98) / (0.5*1.225*A98^2*'AC Param'!$B$8)</f>
        <v>5.1171581831092751E-2</v>
      </c>
      <c r="N98">
        <f t="shared" si="9"/>
        <v>51.349694316291249</v>
      </c>
      <c r="Q98" t="s">
        <v>19</v>
      </c>
    </row>
    <row r="99" spans="1:29" x14ac:dyDescent="0.2">
      <c r="A99">
        <f>TrimCalc!A99</f>
        <v>8.6318000000000001</v>
      </c>
      <c r="B99">
        <f>(9.807*'AC Param'!$B$2)/('AC Param'!$B$8*0.5*1.225*Totals!A99^2)</f>
        <v>1.0915437562217967</v>
      </c>
      <c r="C99">
        <f>(D99)/('AC Param'!$B$8*0.5*1.225*Totals!A99^2)</f>
        <v>5.2515051411751827E-2</v>
      </c>
      <c r="D99">
        <f t="shared" si="8"/>
        <v>5.9449658695487591</v>
      </c>
      <c r="E99">
        <f>TrimCalc!T99</f>
        <v>5.5434283492202114</v>
      </c>
      <c r="F99">
        <f>TrimCalc!U99</f>
        <v>2.9823402761584137</v>
      </c>
      <c r="G99">
        <f>TrimCalc!V99</f>
        <v>2.5610880730617991</v>
      </c>
      <c r="H99">
        <f>TrimCalc!S99</f>
        <v>0.18756027343379628</v>
      </c>
      <c r="I99">
        <f>D_VStab!I99</f>
        <v>0.13131778839186939</v>
      </c>
      <c r="J99">
        <f>D_Fuselage!H99</f>
        <v>8.2659458502881519E-2</v>
      </c>
      <c r="K99">
        <f t="shared" si="10"/>
        <v>5.514080398233942E-2</v>
      </c>
      <c r="L99">
        <f t="shared" si="11"/>
        <v>4.9889298841164234E-2</v>
      </c>
      <c r="M99" s="1">
        <f>SUM(E99,H99,I99) / (0.5*1.225*A99^2*'AC Param'!$B$8)</f>
        <v>5.1784876368160544E-2</v>
      </c>
      <c r="N99">
        <f t="shared" si="9"/>
        <v>51.315756392770979</v>
      </c>
    </row>
    <row r="100" spans="1:29" x14ac:dyDescent="0.2">
      <c r="A100">
        <f>TrimCalc!A100</f>
        <v>8.5963999999999992</v>
      </c>
      <c r="B100">
        <f>(9.807*'AC Param'!$B$2)/('AC Param'!$B$8*0.5*1.225*Totals!A100^2)</f>
        <v>1.1005522272380872</v>
      </c>
      <c r="C100">
        <f>(D100)/('AC Param'!$B$8*0.5*1.225*Totals!A100^2)</f>
        <v>5.313951099397092E-2</v>
      </c>
      <c r="D100">
        <f t="shared" si="8"/>
        <v>5.9664171857467609</v>
      </c>
      <c r="E100">
        <f>TrimCalc!T100</f>
        <v>5.5673075032762194</v>
      </c>
      <c r="F100">
        <f>TrimCalc!U100</f>
        <v>3.0080797952894271</v>
      </c>
      <c r="G100">
        <f>TrimCalc!V100</f>
        <v>2.559227707986794</v>
      </c>
      <c r="H100">
        <f>TrimCalc!S100</f>
        <v>0.18672350419890313</v>
      </c>
      <c r="I100">
        <f>D_VStab!I100</f>
        <v>0.13035517683702214</v>
      </c>
      <c r="J100">
        <f>D_Fuselage!H100</f>
        <v>8.2031001434615142E-2</v>
      </c>
      <c r="K100">
        <f t="shared" si="10"/>
        <v>5.5796486543669463E-2</v>
      </c>
      <c r="L100">
        <f t="shared" si="11"/>
        <v>5.0482535444272378E-2</v>
      </c>
      <c r="M100" s="1">
        <f>SUM(E100,H100,I100) / (0.5*1.225*A100^2*'AC Param'!$B$8)</f>
        <v>5.2408907154702901E-2</v>
      </c>
      <c r="N100">
        <f t="shared" si="9"/>
        <v>51.28970869555345</v>
      </c>
      <c r="Q100" t="s">
        <v>20</v>
      </c>
      <c r="R100" t="s">
        <v>105</v>
      </c>
    </row>
    <row r="101" spans="1:29" x14ac:dyDescent="0.2">
      <c r="A101">
        <f>TrimCalc!A101</f>
        <v>8.5615000000000006</v>
      </c>
      <c r="B101">
        <f>(9.807*'AC Param'!$B$2)/('AC Param'!$B$8*0.5*1.225*Totals!A101^2)</f>
        <v>1.1095430719006145</v>
      </c>
      <c r="C101">
        <f>(D101)/('AC Param'!$B$8*0.5*1.225*Totals!A101^2)</f>
        <v>5.3773581347169558E-2</v>
      </c>
      <c r="D101">
        <f t="shared" si="8"/>
        <v>5.988685633664617</v>
      </c>
      <c r="E101">
        <f>TrimCalc!T101</f>
        <v>5.5919215063414311</v>
      </c>
      <c r="F101">
        <f>TrimCalc!U101</f>
        <v>3.0338103303121007</v>
      </c>
      <c r="G101">
        <f>TrimCalc!V101</f>
        <v>2.5581111760293318</v>
      </c>
      <c r="H101">
        <f>TrimCalc!S101</f>
        <v>0.18594028690135864</v>
      </c>
      <c r="I101">
        <f>D_VStab!I101</f>
        <v>0.12941025187426075</v>
      </c>
      <c r="J101">
        <f>D_Fuselage!H101</f>
        <v>8.1413588547565571E-2</v>
      </c>
      <c r="K101">
        <f t="shared" si="10"/>
        <v>5.6462260414528037E-2</v>
      </c>
      <c r="L101">
        <f t="shared" si="11"/>
        <v>5.1084902279811079E-2</v>
      </c>
      <c r="M101" s="1">
        <f>SUM(E101,H101,I101) / (0.5*1.225*A101^2*'AC Param'!$B$8)</f>
        <v>5.3042552788596077E-2</v>
      </c>
      <c r="N101">
        <f t="shared" si="9"/>
        <v>51.272132052619625</v>
      </c>
      <c r="Q101" t="s">
        <v>21</v>
      </c>
      <c r="R101" t="s">
        <v>106</v>
      </c>
    </row>
    <row r="102" spans="1:29" x14ac:dyDescent="0.2">
      <c r="A102">
        <f>TrimCalc!A102</f>
        <v>8.5269999999999992</v>
      </c>
      <c r="B102">
        <f>(9.807*'AC Param'!$B$2)/('AC Param'!$B$8*0.5*1.225*Totals!A102^2)</f>
        <v>1.1185395945537799</v>
      </c>
      <c r="C102">
        <f>(D102)/('AC Param'!$B$8*0.5*1.225*Totals!A102^2)</f>
        <v>5.4415050036982923E-2</v>
      </c>
      <c r="D102">
        <f t="shared" si="8"/>
        <v>6.0113828949097803</v>
      </c>
      <c r="E102">
        <f>TrimCalc!T102</f>
        <v>5.6169198250611254</v>
      </c>
      <c r="F102">
        <f>TrimCalc!U102</f>
        <v>3.0594979355778005</v>
      </c>
      <c r="G102">
        <f>TrimCalc!V102</f>
        <v>2.5574218894833232</v>
      </c>
      <c r="H102">
        <f>TrimCalc!S102</f>
        <v>0.18517783575805474</v>
      </c>
      <c r="I102">
        <f>D_VStab!I102</f>
        <v>0.12847986544216164</v>
      </c>
      <c r="J102">
        <f>D_Fuselage!H102</f>
        <v>8.0805368648439249E-2</v>
      </c>
      <c r="K102">
        <f t="shared" si="10"/>
        <v>5.7135802538832069E-2</v>
      </c>
      <c r="L102">
        <f t="shared" si="11"/>
        <v>5.1694297535133778E-2</v>
      </c>
      <c r="M102" s="1">
        <f>SUM(E102,H102,I102) / (0.5*1.225*A102^2*'AC Param'!$B$8)</f>
        <v>5.3683599677701227E-2</v>
      </c>
      <c r="N102">
        <f t="shared" si="9"/>
        <v>51.259061944895691</v>
      </c>
      <c r="Q102" t="s">
        <v>23</v>
      </c>
      <c r="R102" t="s">
        <v>24</v>
      </c>
    </row>
    <row r="103" spans="1:29" x14ac:dyDescent="0.2">
      <c r="A103">
        <f>TrimCalc!A103</f>
        <v>8.4930000000000003</v>
      </c>
      <c r="B103">
        <f>(9.807*'AC Param'!$B$2)/('AC Param'!$B$8*0.5*1.225*Totals!A103^2)</f>
        <v>1.1275132127327745</v>
      </c>
      <c r="C103">
        <f>(D103)/('AC Param'!$B$8*0.5*1.225*Totals!A103^2)</f>
        <v>5.5060168728138834E-2</v>
      </c>
      <c r="D103">
        <f t="shared" si="8"/>
        <v>6.0342405433477682</v>
      </c>
      <c r="E103">
        <f>TrimCalc!T103</f>
        <v>5.6420084649926636</v>
      </c>
      <c r="F103">
        <f>TrimCalc!U103</f>
        <v>3.0852534242577541</v>
      </c>
      <c r="G103">
        <f>TrimCalc!V103</f>
        <v>2.5567550407349087</v>
      </c>
      <c r="H103">
        <f>TrimCalc!S103</f>
        <v>0.18445713740974828</v>
      </c>
      <c r="I103">
        <f>D_VStab!I103</f>
        <v>0.1275669173325146</v>
      </c>
      <c r="J103">
        <f>D_Fuselage!H103</f>
        <v>8.0208023612842613E-2</v>
      </c>
      <c r="K103">
        <f t="shared" si="10"/>
        <v>5.7813177164545773E-2</v>
      </c>
      <c r="L103">
        <f t="shared" si="11"/>
        <v>5.2307160291731894E-2</v>
      </c>
      <c r="M103" s="1">
        <f>SUM(E103,H103,I103) / (0.5*1.225*A103^2*'AC Param'!$B$8)</f>
        <v>5.4328300768658473E-2</v>
      </c>
      <c r="N103">
        <f t="shared" si="9"/>
        <v>51.248804934652597</v>
      </c>
    </row>
    <row r="104" spans="1:29" x14ac:dyDescent="0.2">
      <c r="A104">
        <f>TrimCalc!A104</f>
        <v>8.4594000000000005</v>
      </c>
      <c r="B104">
        <f>(9.807*'AC Param'!$B$2)/('AC Param'!$B$8*0.5*1.225*Totals!A104^2)</f>
        <v>1.1364877690378705</v>
      </c>
      <c r="C104">
        <f>(D104)/('AC Param'!$B$8*0.5*1.225*Totals!A104^2)</f>
        <v>5.5696445140033857E-2</v>
      </c>
      <c r="D104">
        <f t="shared" si="8"/>
        <v>6.0557708229268208</v>
      </c>
      <c r="E104">
        <f>TrimCalc!T104</f>
        <v>5.6657534275637822</v>
      </c>
      <c r="F104">
        <f>TrimCalc!U104</f>
        <v>3.1108955781521703</v>
      </c>
      <c r="G104">
        <f>TrimCalc!V104</f>
        <v>2.5548230642276191</v>
      </c>
      <c r="H104">
        <f>TrimCalc!S104</f>
        <v>0.18376418232707714</v>
      </c>
      <c r="I104">
        <f>D_VStab!I104</f>
        <v>0.12666828180814657</v>
      </c>
      <c r="J104">
        <f>D_Fuselage!H104</f>
        <v>7.9619716411808497E-2</v>
      </c>
      <c r="K104">
        <f t="shared" si="10"/>
        <v>5.8481267397035547E-2</v>
      </c>
      <c r="L104">
        <f t="shared" si="11"/>
        <v>5.2911622883032167E-2</v>
      </c>
      <c r="M104" s="1">
        <f>SUM(E104,H104,I104) / (0.5*1.225*A104^2*'AC Param'!$B$8)</f>
        <v>5.4964482540108217E-2</v>
      </c>
      <c r="N104">
        <f t="shared" si="9"/>
        <v>51.228187699467149</v>
      </c>
      <c r="Q104" t="s">
        <v>25</v>
      </c>
      <c r="R104" t="s">
        <v>26</v>
      </c>
      <c r="S104" t="s">
        <v>27</v>
      </c>
      <c r="T104" t="s">
        <v>28</v>
      </c>
      <c r="U104" t="s">
        <v>29</v>
      </c>
      <c r="V104" t="s">
        <v>30</v>
      </c>
      <c r="W104" t="s">
        <v>31</v>
      </c>
      <c r="X104" t="s">
        <v>32</v>
      </c>
      <c r="Y104" t="s">
        <v>33</v>
      </c>
      <c r="Z104" t="s">
        <v>34</v>
      </c>
      <c r="AA104" t="s">
        <v>35</v>
      </c>
      <c r="AB104" t="s">
        <v>36</v>
      </c>
      <c r="AC104" t="s">
        <v>37</v>
      </c>
    </row>
    <row r="105" spans="1:29" x14ac:dyDescent="0.2">
      <c r="A105">
        <f>TrimCalc!A105</f>
        <v>8.4261999999999997</v>
      </c>
      <c r="B105">
        <f>(9.807*'AC Param'!$B$2)/('AC Param'!$B$8*0.5*1.225*Totals!A105^2)</f>
        <v>1.1454611441076674</v>
      </c>
      <c r="C105">
        <f>(D105)/('AC Param'!$B$8*0.5*1.225*Totals!A105^2)</f>
        <v>5.6320467186388612E-2</v>
      </c>
      <c r="D105">
        <f t="shared" si="8"/>
        <v>6.0756480385047054</v>
      </c>
      <c r="E105">
        <f>TrimCalc!T105</f>
        <v>5.6876781902739681</v>
      </c>
      <c r="F105">
        <f>TrimCalc!U105</f>
        <v>3.1365767687799542</v>
      </c>
      <c r="G105">
        <f>TrimCalc!V105</f>
        <v>2.551032144854676</v>
      </c>
      <c r="H105">
        <f>TrimCalc!S105</f>
        <v>0.18310701431075299</v>
      </c>
      <c r="I105">
        <f>D_VStab!I105</f>
        <v>0.12589173377184912</v>
      </c>
      <c r="J105">
        <f>D_Fuselage!H105</f>
        <v>7.9040376787473166E-2</v>
      </c>
      <c r="K105">
        <f t="shared" si="10"/>
        <v>5.9136490545708041E-2</v>
      </c>
      <c r="L105">
        <f t="shared" si="11"/>
        <v>5.3504443827069183E-2</v>
      </c>
      <c r="M105" s="1">
        <f>SUM(E105,H105,I105) / (0.5*1.225*A105^2*'AC Param'!$B$8)</f>
        <v>5.558841535810978E-2</v>
      </c>
      <c r="N105">
        <f t="shared" si="9"/>
        <v>51.194625502048346</v>
      </c>
      <c r="Q105">
        <v>-1.577</v>
      </c>
      <c r="R105">
        <v>0</v>
      </c>
      <c r="S105">
        <v>0.69472299999999998</v>
      </c>
      <c r="T105">
        <v>1.4347E-2</v>
      </c>
      <c r="U105">
        <v>2.0913999999999999E-2</v>
      </c>
      <c r="V105">
        <v>3.5262000000000002E-2</v>
      </c>
      <c r="W105">
        <v>1.4E-5</v>
      </c>
      <c r="X105">
        <v>0</v>
      </c>
      <c r="Y105">
        <v>3.3300000000000002E-4</v>
      </c>
      <c r="Z105">
        <v>-1.9999999999999999E-6</v>
      </c>
      <c r="AA105">
        <v>-1.9999999999999999E-6</v>
      </c>
      <c r="AB105">
        <v>10.826599999999999</v>
      </c>
      <c r="AC105">
        <v>-2.0000000000000001E-4</v>
      </c>
    </row>
    <row r="106" spans="1:29" x14ac:dyDescent="0.2">
      <c r="A106">
        <f>TrimCalc!A106</f>
        <v>8.3933999999999997</v>
      </c>
      <c r="B106">
        <f>(9.807*'AC Param'!$B$2)/('AC Param'!$B$8*0.5*1.225*Totals!A106^2)</f>
        <v>1.1544311768373137</v>
      </c>
      <c r="C106">
        <f>(D106)/('AC Param'!$B$8*0.5*1.225*Totals!A106^2)</f>
        <v>5.6937176464030827E-2</v>
      </c>
      <c r="D106">
        <f t="shared" si="8"/>
        <v>6.0944511460765387</v>
      </c>
      <c r="E106">
        <f>TrimCalc!T106</f>
        <v>5.7085234502236792</v>
      </c>
      <c r="F106">
        <f>TrimCalc!U106</f>
        <v>3.1622106691296352</v>
      </c>
      <c r="G106">
        <f>TrimCalc!V106</f>
        <v>2.5462704318473985</v>
      </c>
      <c r="H106">
        <f>TrimCalc!S106</f>
        <v>0.18247952784864802</v>
      </c>
      <c r="I106">
        <f>D_VStab!I106</f>
        <v>0.1250205819938103</v>
      </c>
      <c r="J106">
        <f>D_Fuselage!H106</f>
        <v>7.8469935257046014E-2</v>
      </c>
      <c r="K106">
        <f t="shared" si="10"/>
        <v>5.9784035287232369E-2</v>
      </c>
      <c r="L106">
        <f t="shared" si="11"/>
        <v>5.4090317640829284E-2</v>
      </c>
      <c r="M106" s="1">
        <f>SUM(E106,H106,I106) / (0.5*1.225*A106^2*'AC Param'!$B$8)</f>
        <v>5.6204469744870915E-2</v>
      </c>
      <c r="N106">
        <f t="shared" si="9"/>
        <v>51.153166249478815</v>
      </c>
      <c r="Q106">
        <v>-1.9219999999999999</v>
      </c>
      <c r="R106">
        <v>0</v>
      </c>
      <c r="S106">
        <v>0.66491800000000001</v>
      </c>
      <c r="T106">
        <v>1.3299999999999999E-2</v>
      </c>
      <c r="U106">
        <v>2.0666E-2</v>
      </c>
      <c r="V106">
        <v>3.3966000000000003E-2</v>
      </c>
      <c r="W106">
        <v>1.4E-5</v>
      </c>
      <c r="X106">
        <v>0</v>
      </c>
      <c r="Y106">
        <v>4.8099999999999998E-4</v>
      </c>
      <c r="Z106">
        <v>-9.9999999999999995E-7</v>
      </c>
      <c r="AA106">
        <v>-1.9999999999999999E-6</v>
      </c>
      <c r="AB106">
        <v>11.068199999999999</v>
      </c>
      <c r="AC106">
        <v>-2.9999999999999997E-4</v>
      </c>
    </row>
    <row r="107" spans="1:29" x14ac:dyDescent="0.2">
      <c r="A107">
        <f>TrimCalc!A107</f>
        <v>8.3610000000000007</v>
      </c>
      <c r="B107">
        <f>(9.807*'AC Param'!$B$2)/('AC Param'!$B$8*0.5*1.225*Totals!A107^2)</f>
        <v>1.1633956648323003</v>
      </c>
      <c r="C107">
        <f>(D107)/('AC Param'!$B$8*0.5*1.225*Totals!A107^2)</f>
        <v>5.7549802004278387E-2</v>
      </c>
      <c r="D107">
        <f t="shared" si="8"/>
        <v>6.1125596896995038</v>
      </c>
      <c r="E107">
        <f>TrimCalc!T107</f>
        <v>5.7286702087982375</v>
      </c>
      <c r="F107">
        <f>TrimCalc!U107</f>
        <v>3.1878584515646948</v>
      </c>
      <c r="G107">
        <f>TrimCalc!V107</f>
        <v>2.540751596364542</v>
      </c>
      <c r="H107">
        <f>TrimCalc!S107</f>
        <v>0.18187786320659013</v>
      </c>
      <c r="I107">
        <f>D_VStab!I107</f>
        <v>0.1241634554490304</v>
      </c>
      <c r="J107">
        <f>D_Fuselage!H107</f>
        <v>7.7908323114645614E-2</v>
      </c>
      <c r="K107">
        <f t="shared" si="10"/>
        <v>6.0427292104492304E-2</v>
      </c>
      <c r="L107">
        <f t="shared" si="11"/>
        <v>5.467231190406447E-2</v>
      </c>
      <c r="M107" s="1">
        <f>SUM(E107,H107,I107) / (0.5*1.225*A107^2*'AC Param'!$B$8)</f>
        <v>5.6816860887779604E-2</v>
      </c>
      <c r="N107">
        <f t="shared" si="9"/>
        <v>51.107111565577554</v>
      </c>
      <c r="Q107">
        <v>-2.266</v>
      </c>
      <c r="R107">
        <v>0</v>
      </c>
      <c r="S107">
        <v>0.63513799999999998</v>
      </c>
      <c r="T107">
        <v>1.2296E-2</v>
      </c>
      <c r="U107">
        <v>2.0348999999999999E-2</v>
      </c>
      <c r="V107">
        <v>3.2645E-2</v>
      </c>
      <c r="W107">
        <v>1.2E-5</v>
      </c>
      <c r="X107">
        <v>0</v>
      </c>
      <c r="Y107">
        <v>5.6300000000000002E-4</v>
      </c>
      <c r="Z107">
        <v>-9.9999999999999995E-7</v>
      </c>
      <c r="AA107">
        <v>-9.9999999999999995E-7</v>
      </c>
      <c r="AB107">
        <v>11.326499999999999</v>
      </c>
      <c r="AC107">
        <v>-4.0000000000000002E-4</v>
      </c>
    </row>
    <row r="108" spans="1:29" x14ac:dyDescent="0.2">
      <c r="A108">
        <f>TrimCalc!A108</f>
        <v>8.3290000000000006</v>
      </c>
      <c r="B108">
        <f>(9.807*'AC Param'!$B$2)/('AC Param'!$B$8*0.5*1.225*Totals!A108^2)</f>
        <v>1.1723523649145942</v>
      </c>
      <c r="C108">
        <f>(D108)/('AC Param'!$B$8*0.5*1.225*Totals!A108^2)</f>
        <v>5.8160290464155273E-2</v>
      </c>
      <c r="D108">
        <f t="shared" si="8"/>
        <v>6.1302067699214193</v>
      </c>
      <c r="E108">
        <f>TrimCalc!T108</f>
        <v>5.7482129467526306</v>
      </c>
      <c r="F108">
        <f>TrimCalc!U108</f>
        <v>3.2134943838434977</v>
      </c>
      <c r="G108">
        <f>TrimCalc!V108</f>
        <v>2.5347185629091311</v>
      </c>
      <c r="H108">
        <f>TrimCalc!S108</f>
        <v>0.18131809453390468</v>
      </c>
      <c r="I108">
        <f>D_VStab!I108</f>
        <v>0.12332025620175376</v>
      </c>
      <c r="J108">
        <f>D_Fuselage!H108</f>
        <v>7.7355472433132066E-2</v>
      </c>
      <c r="K108">
        <f t="shared" si="10"/>
        <v>6.1068304987363035E-2</v>
      </c>
      <c r="L108">
        <f t="shared" si="11"/>
        <v>5.5252275940947511E-2</v>
      </c>
      <c r="M108" s="1">
        <f>SUM(E108,H108,I108) / (0.5*1.225*A108^2*'AC Param'!$B$8)</f>
        <v>5.7426381003257837E-2</v>
      </c>
      <c r="N108">
        <f t="shared" si="9"/>
        <v>51.058492186675508</v>
      </c>
      <c r="Q108">
        <v>-2.61</v>
      </c>
      <c r="R108">
        <v>0</v>
      </c>
      <c r="S108">
        <v>0.60538999999999998</v>
      </c>
      <c r="T108">
        <v>1.1335E-2</v>
      </c>
      <c r="U108">
        <v>2.0129999999999999E-2</v>
      </c>
      <c r="V108">
        <v>3.1465E-2</v>
      </c>
      <c r="W108">
        <v>7.9999999999999996E-6</v>
      </c>
      <c r="X108">
        <v>0</v>
      </c>
      <c r="Y108">
        <v>6.6E-4</v>
      </c>
      <c r="Z108">
        <v>0</v>
      </c>
      <c r="AA108">
        <v>0</v>
      </c>
      <c r="AB108">
        <v>11.603400000000001</v>
      </c>
      <c r="AC108">
        <v>-4.0000000000000002E-4</v>
      </c>
    </row>
    <row r="109" spans="1:29" x14ac:dyDescent="0.2">
      <c r="A109">
        <f>TrimCalc!A109</f>
        <v>8.2972999999999999</v>
      </c>
      <c r="B109">
        <f>(9.807*'AC Param'!$B$2)/('AC Param'!$B$8*0.5*1.225*Totals!A109^2)</f>
        <v>1.1813274681524248</v>
      </c>
      <c r="C109">
        <f>(D109)/('AC Param'!$B$8*0.5*1.225*Totals!A109^2)</f>
        <v>5.8768085383210204E-2</v>
      </c>
      <c r="D109">
        <f t="shared" si="8"/>
        <v>6.147208732568477</v>
      </c>
      <c r="E109">
        <f>TrimCalc!T109</f>
        <v>5.7671335657183986</v>
      </c>
      <c r="F109">
        <f>TrimCalc!U109</f>
        <v>3.239018951890352</v>
      </c>
      <c r="G109">
        <f>TrimCalc!V109</f>
        <v>2.528114613828047</v>
      </c>
      <c r="H109">
        <f>TrimCalc!S109</f>
        <v>0.18077763492662102</v>
      </c>
      <c r="I109">
        <f>D_VStab!I109</f>
        <v>0.12248793505691141</v>
      </c>
      <c r="J109">
        <f>D_Fuselage!H109</f>
        <v>7.6809596866545052E-2</v>
      </c>
      <c r="K109">
        <f t="shared" si="10"/>
        <v>6.1706489652370716E-2</v>
      </c>
      <c r="L109">
        <f t="shared" si="11"/>
        <v>5.5829681114049692E-2</v>
      </c>
      <c r="M109" s="1">
        <f>SUM(E109,H109,I109) / (0.5*1.225*A109^2*'AC Param'!$B$8)</f>
        <v>5.8033776017239309E-2</v>
      </c>
      <c r="N109">
        <f t="shared" si="9"/>
        <v>51.005235016740421</v>
      </c>
      <c r="Q109">
        <v>-2.952</v>
      </c>
      <c r="R109">
        <v>0</v>
      </c>
      <c r="S109">
        <v>0.57568200000000003</v>
      </c>
      <c r="T109">
        <v>1.0416999999999999E-2</v>
      </c>
      <c r="U109">
        <v>1.9873999999999999E-2</v>
      </c>
      <c r="V109">
        <v>3.0290000000000001E-2</v>
      </c>
      <c r="W109">
        <v>3.0000000000000001E-6</v>
      </c>
      <c r="X109">
        <v>0</v>
      </c>
      <c r="Y109">
        <v>7.0600000000000003E-4</v>
      </c>
      <c r="Z109">
        <v>1.9999999999999999E-6</v>
      </c>
      <c r="AA109">
        <v>1.9999999999999999E-6</v>
      </c>
      <c r="AB109">
        <v>11.901199999999999</v>
      </c>
      <c r="AC109">
        <v>-5.0000000000000001E-4</v>
      </c>
    </row>
    <row r="110" spans="1:29" x14ac:dyDescent="0.2">
      <c r="A110">
        <f>TrimCalc!A110</f>
        <v>8.2660999999999998</v>
      </c>
      <c r="B110">
        <f>(9.807*'AC Param'!$B$2)/('AC Param'!$B$8*0.5*1.225*Totals!A110^2)</f>
        <v>1.1902620262359713</v>
      </c>
      <c r="C110">
        <f>(D110)/('AC Param'!$B$8*0.5*1.225*Totals!A110^2)</f>
        <v>5.9403112593237273E-2</v>
      </c>
      <c r="D110">
        <f t="shared" si="8"/>
        <v>6.1669914151225962</v>
      </c>
      <c r="E110">
        <f>TrimCalc!T110</f>
        <v>5.7888179198610912</v>
      </c>
      <c r="F110">
        <f>TrimCalc!U110</f>
        <v>3.2646086791790663</v>
      </c>
      <c r="G110">
        <f>TrimCalc!V110</f>
        <v>2.5241523848170559</v>
      </c>
      <c r="H110">
        <f>TrimCalc!S110</f>
        <v>0.18028396699781468</v>
      </c>
      <c r="I110">
        <f>D_VStab!I110</f>
        <v>0.12167231013659907</v>
      </c>
      <c r="J110">
        <f>D_Fuselage!H110</f>
        <v>7.6274073992060265E-2</v>
      </c>
      <c r="K110">
        <f t="shared" si="10"/>
        <v>6.2373268222899139E-2</v>
      </c>
      <c r="L110">
        <f t="shared" si="11"/>
        <v>5.6432956963575406E-2</v>
      </c>
      <c r="M110" s="1">
        <f>SUM(E110,H110,I110) / (0.5*1.225*A110^2*'AC Param'!$B$8)</f>
        <v>5.8668955581303618E-2</v>
      </c>
      <c r="N110">
        <f t="shared" si="9"/>
        <v>50.976967736544893</v>
      </c>
      <c r="Q110">
        <v>-3.294</v>
      </c>
      <c r="R110">
        <v>0</v>
      </c>
      <c r="S110">
        <v>0.54602300000000004</v>
      </c>
      <c r="T110">
        <v>9.5420000000000001E-3</v>
      </c>
      <c r="U110">
        <v>1.9691E-2</v>
      </c>
      <c r="V110">
        <v>2.9232000000000001E-2</v>
      </c>
      <c r="W110">
        <v>-6.9999999999999999E-6</v>
      </c>
      <c r="X110">
        <v>0</v>
      </c>
      <c r="Y110">
        <v>8.6499999999999999E-4</v>
      </c>
      <c r="Z110">
        <v>5.0000000000000004E-6</v>
      </c>
      <c r="AA110">
        <v>5.0000000000000004E-6</v>
      </c>
      <c r="AB110">
        <v>12.2226</v>
      </c>
      <c r="AC110">
        <v>-5.0000000000000001E-4</v>
      </c>
    </row>
    <row r="111" spans="1:29" x14ac:dyDescent="0.2">
      <c r="A111">
        <f>TrimCalc!A111</f>
        <v>8.2352000000000007</v>
      </c>
      <c r="B111">
        <f>(9.807*'AC Param'!$B$2)/('AC Param'!$B$8*0.5*1.225*Totals!A111^2)</f>
        <v>1.1992109522150836</v>
      </c>
      <c r="C111">
        <f>(D111)/('AC Param'!$B$8*0.5*1.225*Totals!A111^2)</f>
        <v>6.0097373022267135E-2</v>
      </c>
      <c r="D111">
        <f t="shared" si="8"/>
        <v>6.1925086619440775</v>
      </c>
      <c r="E111">
        <f>TrimCalc!T111</f>
        <v>5.8161378013327889</v>
      </c>
      <c r="F111">
        <f>TrimCalc!U111</f>
        <v>3.2901275651858017</v>
      </c>
      <c r="G111">
        <f>TrimCalc!V111</f>
        <v>2.52596756591289</v>
      </c>
      <c r="H111">
        <f>TrimCalc!S111</f>
        <v>0.1798007349679876</v>
      </c>
      <c r="I111">
        <f>D_VStab!I111</f>
        <v>0.12086739062236605</v>
      </c>
      <c r="J111">
        <f>D_Fuselage!H111</f>
        <v>7.5745405255031401E-2</v>
      </c>
      <c r="K111">
        <f t="shared" si="10"/>
        <v>6.3102241673380494E-2</v>
      </c>
      <c r="L111">
        <f t="shared" si="11"/>
        <v>5.7092504371153777E-2</v>
      </c>
      <c r="M111" s="1">
        <f>SUM(E111,H111,I111) / (0.5*1.225*A111^2*'AC Param'!$B$8)</f>
        <v>5.9362689269086777E-2</v>
      </c>
      <c r="N111">
        <f t="shared" si="9"/>
        <v>50.996547332841871</v>
      </c>
      <c r="Q111">
        <v>-3.6349999999999998</v>
      </c>
      <c r="R111">
        <v>0</v>
      </c>
      <c r="S111">
        <v>0.51642399999999999</v>
      </c>
      <c r="T111">
        <v>8.7100000000000007E-3</v>
      </c>
      <c r="U111">
        <v>1.9362999999999998E-2</v>
      </c>
      <c r="V111">
        <v>2.8073000000000001E-2</v>
      </c>
      <c r="W111">
        <v>-2.5999999999999998E-5</v>
      </c>
      <c r="X111">
        <v>-9.9999999999999995E-7</v>
      </c>
      <c r="Y111">
        <v>9.0399999999999996E-4</v>
      </c>
      <c r="Z111">
        <v>1.1E-5</v>
      </c>
      <c r="AA111">
        <v>1.1E-5</v>
      </c>
      <c r="AB111">
        <v>12.5707</v>
      </c>
      <c r="AC111">
        <v>-5.9999999999999995E-4</v>
      </c>
    </row>
    <row r="112" spans="1:29" x14ac:dyDescent="0.2">
      <c r="A112">
        <f>TrimCalc!A112</f>
        <v>8.2047000000000008</v>
      </c>
      <c r="B112">
        <f>(9.807*'AC Param'!$B$2)/('AC Param'!$B$8*0.5*1.225*Totals!A112^2)</f>
        <v>1.208143373240314</v>
      </c>
      <c r="C112">
        <f>(D112)/('AC Param'!$B$8*0.5*1.225*Totals!A112^2)</f>
        <v>6.083923948582376E-2</v>
      </c>
      <c r="D112">
        <f t="shared" si="8"/>
        <v>6.2226019520092093</v>
      </c>
      <c r="E112">
        <f>TrimCalc!T112</f>
        <v>5.8479361534935341</v>
      </c>
      <c r="F112">
        <f>TrimCalc!U112</f>
        <v>3.3156875576776761</v>
      </c>
      <c r="G112">
        <f>TrimCalc!V112</f>
        <v>2.5322485958158572</v>
      </c>
      <c r="H112">
        <f>TrimCalc!S112</f>
        <v>0.17936451797260339</v>
      </c>
      <c r="I112">
        <f>D_VStab!I112</f>
        <v>0.12007603568682093</v>
      </c>
      <c r="J112">
        <f>D_Fuselage!H112</f>
        <v>7.5225244856251858E-2</v>
      </c>
      <c r="K112">
        <f t="shared" si="10"/>
        <v>6.3881201460114945E-2</v>
      </c>
      <c r="L112">
        <f t="shared" si="11"/>
        <v>5.7797277511532574E-2</v>
      </c>
      <c r="M112" s="1">
        <f>SUM(E112,H112,I112) / (0.5*1.225*A112^2*'AC Param'!$B$8)</f>
        <v>6.0103751867864944E-2</v>
      </c>
      <c r="N112">
        <f t="shared" si="9"/>
        <v>51.054582235649967</v>
      </c>
      <c r="Q112">
        <v>-3.9740000000000002</v>
      </c>
      <c r="R112">
        <v>0</v>
      </c>
      <c r="S112">
        <v>0.4869</v>
      </c>
      <c r="T112">
        <v>7.9209999999999992E-3</v>
      </c>
      <c r="U112">
        <v>1.9200999999999999E-2</v>
      </c>
      <c r="V112">
        <v>2.7122E-2</v>
      </c>
      <c r="W112">
        <v>-8.7000000000000001E-5</v>
      </c>
      <c r="X112">
        <v>-3.0000000000000001E-6</v>
      </c>
      <c r="Y112">
        <v>1.0250000000000001E-3</v>
      </c>
      <c r="Z112">
        <v>3.0000000000000001E-5</v>
      </c>
      <c r="AA112">
        <v>3.0000000000000001E-5</v>
      </c>
      <c r="AB112">
        <v>12.9491</v>
      </c>
      <c r="AC112">
        <v>-6.9999999999999999E-4</v>
      </c>
    </row>
    <row r="113" spans="1:29" x14ac:dyDescent="0.2">
      <c r="A113">
        <f>TrimCalc!A113</f>
        <v>8.1745000000000001</v>
      </c>
      <c r="B113">
        <f>(9.807*'AC Param'!$B$2)/('AC Param'!$B$8*0.5*1.225*Totals!A113^2)</f>
        <v>1.2170866301894578</v>
      </c>
      <c r="C113">
        <f>(D113)/('AC Param'!$B$8*0.5*1.225*Totals!A113^2)</f>
        <v>6.1623873492004842E-2</v>
      </c>
      <c r="D113">
        <f t="shared" si="8"/>
        <v>6.2565399500357692</v>
      </c>
      <c r="E113">
        <f>TrimCalc!T113</f>
        <v>5.883594996373728</v>
      </c>
      <c r="F113">
        <f>TrimCalc!U113</f>
        <v>3.3411653119843039</v>
      </c>
      <c r="G113">
        <f>TrimCalc!V113</f>
        <v>2.5424296843894241</v>
      </c>
      <c r="H113">
        <f>TrimCalc!S113</f>
        <v>0.17893788790780157</v>
      </c>
      <c r="I113">
        <f>D_VStab!I113</f>
        <v>0.11929523453675511</v>
      </c>
      <c r="J113">
        <f>D_Fuselage!H113</f>
        <v>7.4711831217484273E-2</v>
      </c>
      <c r="K113">
        <f t="shared" si="10"/>
        <v>6.4705067166605082E-2</v>
      </c>
      <c r="L113">
        <f t="shared" si="11"/>
        <v>5.8542679817404603E-2</v>
      </c>
      <c r="M113" s="1">
        <f>SUM(E113,H113,I113) / (0.5*1.225*A113^2*'AC Param'!$B$8)</f>
        <v>6.0887998316257595E-2</v>
      </c>
      <c r="N113">
        <f t="shared" si="9"/>
        <v>51.144085821567394</v>
      </c>
      <c r="Q113">
        <v>-4.3120000000000003</v>
      </c>
      <c r="R113">
        <v>0</v>
      </c>
      <c r="S113">
        <v>0.45746399999999998</v>
      </c>
      <c r="T113">
        <v>7.1700000000000002E-3</v>
      </c>
      <c r="U113">
        <v>1.8974999999999999E-2</v>
      </c>
      <c r="V113">
        <v>2.6145000000000002E-2</v>
      </c>
      <c r="W113">
        <v>5.5599999999999996E-4</v>
      </c>
      <c r="X113">
        <v>2.0000000000000002E-5</v>
      </c>
      <c r="Y113">
        <v>1.09E-3</v>
      </c>
      <c r="Z113">
        <v>-1.7699999999999999E-4</v>
      </c>
      <c r="AA113">
        <v>-1.7699999999999999E-4</v>
      </c>
      <c r="AB113">
        <v>13.362399999999999</v>
      </c>
      <c r="AC113">
        <v>-8.0000000000000004E-4</v>
      </c>
    </row>
    <row r="114" spans="1:29" x14ac:dyDescent="0.2">
      <c r="A114">
        <f>TrimCalc!A114</f>
        <v>8.1447000000000003</v>
      </c>
      <c r="B114">
        <f>(9.807*'AC Param'!$B$2)/('AC Param'!$B$8*0.5*1.225*Totals!A114^2)</f>
        <v>1.2260091277160929</v>
      </c>
      <c r="C114">
        <f>(D114)/('AC Param'!$B$8*0.5*1.225*Totals!A114^2)</f>
        <v>6.2456258083814886E-2</v>
      </c>
      <c r="D114">
        <f t="shared" si="8"/>
        <v>6.2949020653128631</v>
      </c>
      <c r="E114">
        <f>TrimCalc!T114</f>
        <v>5.9236152499799379</v>
      </c>
      <c r="F114">
        <f>TrimCalc!U114</f>
        <v>3.3666591204286895</v>
      </c>
      <c r="G114">
        <f>TrimCalc!V114</f>
        <v>2.5569561295512484</v>
      </c>
      <c r="H114">
        <f>TrimCalc!S114</f>
        <v>0.17855217504423973</v>
      </c>
      <c r="I114">
        <f>D_VStab!I114</f>
        <v>0.11852783141240307</v>
      </c>
      <c r="J114">
        <f>D_Fuselage!H114</f>
        <v>7.420680887628249E-2</v>
      </c>
      <c r="K114">
        <f t="shared" si="10"/>
        <v>6.5579070988005625E-2</v>
      </c>
      <c r="L114">
        <f t="shared" si="11"/>
        <v>5.933344517962414E-2</v>
      </c>
      <c r="M114" s="1">
        <f>SUM(E114,H114,I114) / (0.5*1.225*A114^2*'AC Param'!$B$8)</f>
        <v>6.1719998876178905E-2</v>
      </c>
      <c r="N114">
        <f t="shared" si="9"/>
        <v>51.270088851353677</v>
      </c>
      <c r="Q114">
        <v>-4.649</v>
      </c>
      <c r="R114">
        <v>0</v>
      </c>
      <c r="S114">
        <v>0.42813299999999999</v>
      </c>
      <c r="T114">
        <v>6.45E-3</v>
      </c>
      <c r="U114">
        <v>1.8794999999999999E-2</v>
      </c>
      <c r="V114">
        <v>2.5245E-2</v>
      </c>
      <c r="W114">
        <v>1.2080000000000001E-3</v>
      </c>
      <c r="X114">
        <v>4.6E-5</v>
      </c>
      <c r="Y114">
        <v>1.2179999999999999E-3</v>
      </c>
      <c r="Z114">
        <v>-3.8699999999999997E-4</v>
      </c>
      <c r="AA114">
        <v>-3.8699999999999997E-4</v>
      </c>
      <c r="AB114">
        <v>13.8161</v>
      </c>
      <c r="AC114">
        <v>-8.9999999999999998E-4</v>
      </c>
    </row>
    <row r="115" spans="1:29" x14ac:dyDescent="0.2">
      <c r="A115">
        <f>TrimCalc!A115</f>
        <v>8.1151999999999997</v>
      </c>
      <c r="B115">
        <f>(9.807*'AC Param'!$B$2)/('AC Param'!$B$8*0.5*1.225*Totals!A115^2)</f>
        <v>1.2349387920646042</v>
      </c>
      <c r="C115">
        <f>(D115)/('AC Param'!$B$8*0.5*1.225*Totals!A115^2)</f>
        <v>6.3322894561642043E-2</v>
      </c>
      <c r="D115">
        <f t="shared" si="8"/>
        <v>6.3361003395887803</v>
      </c>
      <c r="E115">
        <f>TrimCalc!T115</f>
        <v>5.9664419730609293</v>
      </c>
      <c r="F115">
        <f>TrimCalc!U115</f>
        <v>3.3920940919404612</v>
      </c>
      <c r="G115">
        <f>TrimCalc!V115</f>
        <v>2.5743478811204676</v>
      </c>
      <c r="H115">
        <f>TrimCalc!S115</f>
        <v>0.17817910440423487</v>
      </c>
      <c r="I115">
        <f>D_VStab!I115</f>
        <v>0.11777083393489517</v>
      </c>
      <c r="J115">
        <f>D_Fuselage!H115</f>
        <v>7.3708428188720476E-2</v>
      </c>
      <c r="K115">
        <f t="shared" si="10"/>
        <v>6.6489039289724147E-2</v>
      </c>
      <c r="L115">
        <f t="shared" si="11"/>
        <v>6.0156749833559939E-2</v>
      </c>
      <c r="M115" s="1">
        <f>SUM(E115,H115,I115) / (0.5*1.225*A115^2*'AC Param'!$B$8)</f>
        <v>6.2586253603269595E-2</v>
      </c>
      <c r="N115">
        <f t="shared" si="9"/>
        <v>51.418721475830871</v>
      </c>
      <c r="Q115">
        <v>-4.984</v>
      </c>
      <c r="R115">
        <v>0</v>
      </c>
      <c r="S115">
        <v>0.39891799999999999</v>
      </c>
      <c r="T115">
        <v>5.8129999999999996E-3</v>
      </c>
      <c r="U115">
        <v>1.8561000000000001E-2</v>
      </c>
      <c r="V115">
        <v>2.4374E-2</v>
      </c>
      <c r="W115">
        <v>-5.0000000000000004E-6</v>
      </c>
      <c r="X115">
        <v>0</v>
      </c>
      <c r="Y115">
        <v>1.238E-3</v>
      </c>
      <c r="Z115">
        <v>3.9999999999999998E-6</v>
      </c>
      <c r="AA115">
        <v>3.9999999999999998E-6</v>
      </c>
      <c r="AB115">
        <v>14.3169</v>
      </c>
      <c r="AC115">
        <v>-1E-3</v>
      </c>
    </row>
    <row r="116" spans="1:29" x14ac:dyDescent="0.2">
      <c r="A116">
        <f>TrimCalc!A116</f>
        <v>8.0861000000000001</v>
      </c>
      <c r="B116">
        <f>(9.807*'AC Param'!$B$2)/('AC Param'!$B$8*0.5*1.225*Totals!A116^2)</f>
        <v>1.24384330296865</v>
      </c>
      <c r="C116">
        <f>(D116)/('AC Param'!$B$8*0.5*1.225*Totals!A116^2)</f>
        <v>6.4224749667570122E-2</v>
      </c>
      <c r="D116">
        <f t="shared" si="8"/>
        <v>6.3803348001563043</v>
      </c>
      <c r="E116">
        <f>TrimCalc!T116</f>
        <v>6.0123291579423448</v>
      </c>
      <c r="F116">
        <f>TrimCalc!U116</f>
        <v>3.417554500674711</v>
      </c>
      <c r="G116">
        <f>TrimCalc!V116</f>
        <v>2.5946974726253464</v>
      </c>
      <c r="H116">
        <f>TrimCalc!S116</f>
        <v>0.17783743072327607</v>
      </c>
      <c r="I116">
        <f>D_VStab!I116</f>
        <v>0.1170270718607299</v>
      </c>
      <c r="J116">
        <f>D_Fuselage!H116</f>
        <v>7.321832427224069E-2</v>
      </c>
      <c r="K116">
        <f t="shared" si="10"/>
        <v>6.7435987150948631E-2</v>
      </c>
      <c r="L116">
        <f t="shared" si="11"/>
        <v>6.1013512184191612E-2</v>
      </c>
      <c r="M116" s="1">
        <f>SUM(E116,H116,I116) / (0.5*1.225*A116^2*'AC Param'!$B$8)</f>
        <v>6.3488507521935467E-2</v>
      </c>
      <c r="N116">
        <f t="shared" si="9"/>
        <v>51.592025227543893</v>
      </c>
      <c r="Q116">
        <v>-5.3179999999999996</v>
      </c>
      <c r="R116">
        <v>0</v>
      </c>
      <c r="S116">
        <v>0.36985699999999999</v>
      </c>
      <c r="T116">
        <v>5.1939999999999998E-3</v>
      </c>
      <c r="U116">
        <v>1.8314E-2</v>
      </c>
      <c r="V116">
        <v>2.3508000000000001E-2</v>
      </c>
      <c r="W116">
        <v>1.2E-5</v>
      </c>
      <c r="X116">
        <v>0</v>
      </c>
      <c r="Y116">
        <v>1.2849999999999999E-3</v>
      </c>
      <c r="Z116">
        <v>-1.9999999999999999E-6</v>
      </c>
      <c r="AA116">
        <v>-1.9999999999999999E-6</v>
      </c>
      <c r="AB116">
        <v>14.8729</v>
      </c>
      <c r="AC116">
        <v>-1.1000000000000001E-3</v>
      </c>
    </row>
    <row r="117" spans="1:29" x14ac:dyDescent="0.2">
      <c r="A117">
        <f>TrimCalc!A117</f>
        <v>8.0572999999999997</v>
      </c>
      <c r="B117">
        <f>(9.807*'AC Param'!$B$2)/('AC Param'!$B$8*0.5*1.225*Totals!A117^2)</f>
        <v>1.2527511776668148</v>
      </c>
      <c r="C117">
        <f>(D117)/('AC Param'!$B$8*0.5*1.225*Totals!A117^2)</f>
        <v>6.5174966045511123E-2</v>
      </c>
      <c r="D117">
        <f t="shared" si="8"/>
        <v>6.4286934092564652</v>
      </c>
      <c r="E117">
        <f>TrimCalc!T117</f>
        <v>6.0621679956296264</v>
      </c>
      <c r="F117">
        <f>TrimCalc!U117</f>
        <v>3.4429585847783639</v>
      </c>
      <c r="G117">
        <f>TrimCalc!V117</f>
        <v>2.6191911814467721</v>
      </c>
      <c r="H117">
        <f>TrimCalc!S117</f>
        <v>0.17751531302679149</v>
      </c>
      <c r="I117">
        <f>D_VStab!I117</f>
        <v>0.11629357082013235</v>
      </c>
      <c r="J117">
        <f>D_Fuselage!H117</f>
        <v>7.2734759184404724E-2</v>
      </c>
      <c r="K117">
        <f t="shared" si="10"/>
        <v>6.8433714347786681E-2</v>
      </c>
      <c r="L117">
        <f t="shared" si="11"/>
        <v>6.1916217743235566E-2</v>
      </c>
      <c r="M117" s="1">
        <f>SUM(E117,H117,I117) / (0.5*1.225*A117^2*'AC Param'!$B$8)</f>
        <v>6.4437756000227372E-2</v>
      </c>
      <c r="N117">
        <f t="shared" si="9"/>
        <v>51.797911406402115</v>
      </c>
      <c r="Q117">
        <v>-5.6479999999999997</v>
      </c>
      <c r="R117">
        <v>0</v>
      </c>
      <c r="S117">
        <v>0.34102199999999999</v>
      </c>
      <c r="T117">
        <v>4.6160000000000003E-3</v>
      </c>
      <c r="U117">
        <v>1.8186999999999998E-2</v>
      </c>
      <c r="V117">
        <v>2.2803E-2</v>
      </c>
      <c r="W117">
        <v>1.7E-5</v>
      </c>
      <c r="X117">
        <v>9.9999999999999995E-7</v>
      </c>
      <c r="Y117">
        <v>1.41E-3</v>
      </c>
      <c r="Z117">
        <v>-3.0000000000000001E-6</v>
      </c>
      <c r="AA117">
        <v>-3.0000000000000001E-6</v>
      </c>
      <c r="AB117">
        <v>15.493499999999999</v>
      </c>
      <c r="AC117">
        <v>-1.1999999999999999E-3</v>
      </c>
    </row>
    <row r="118" spans="1:29" x14ac:dyDescent="0.2">
      <c r="A118">
        <f>TrimCalc!A118</f>
        <v>8.0288000000000004</v>
      </c>
      <c r="B118">
        <f>(9.807*'AC Param'!$B$2)/('AC Param'!$B$8*0.5*1.225*Totals!A118^2)</f>
        <v>1.2616607973193548</v>
      </c>
      <c r="C118">
        <f>(D118)/('AC Param'!$B$8*0.5*1.225*Totals!A118^2)</f>
        <v>6.6165120640652095E-2</v>
      </c>
      <c r="D118">
        <f t="shared" si="8"/>
        <v>6.480271779641197</v>
      </c>
      <c r="E118">
        <f>TrimCalc!T118</f>
        <v>6.1152264273014687</v>
      </c>
      <c r="F118">
        <f>TrimCalc!U118</f>
        <v>3.4683161523448653</v>
      </c>
      <c r="G118">
        <f>TrimCalc!V118</f>
        <v>2.6469102749566011</v>
      </c>
      <c r="H118">
        <f>TrimCalc!S118</f>
        <v>0.1772173972494501</v>
      </c>
      <c r="I118">
        <f>D_VStab!I118</f>
        <v>0.11557026762645155</v>
      </c>
      <c r="J118">
        <f>D_Fuselage!H118</f>
        <v>7.2257687463828782E-2</v>
      </c>
      <c r="K118">
        <f t="shared" si="10"/>
        <v>6.9473376672684703E-2</v>
      </c>
      <c r="L118">
        <f t="shared" si="11"/>
        <v>6.2856864608619487E-2</v>
      </c>
      <c r="M118" s="1">
        <f>SUM(E118,H118,I118) / (0.5*1.225*A118^2*'AC Param'!$B$8)</f>
        <v>6.5427352415671353E-2</v>
      </c>
      <c r="N118">
        <f t="shared" si="9"/>
        <v>52.028806064383247</v>
      </c>
      <c r="Q118">
        <v>-5.9740000000000002</v>
      </c>
      <c r="R118">
        <v>0</v>
      </c>
      <c r="S118">
        <v>0.31256200000000001</v>
      </c>
      <c r="T118">
        <v>4.0800000000000003E-3</v>
      </c>
      <c r="U118">
        <v>1.7968999999999999E-2</v>
      </c>
      <c r="V118">
        <v>2.2048999999999999E-2</v>
      </c>
      <c r="W118">
        <v>1.8E-5</v>
      </c>
      <c r="X118">
        <v>9.9999999999999995E-7</v>
      </c>
      <c r="Y118">
        <v>1.433E-3</v>
      </c>
      <c r="Z118">
        <v>-3.9999999999999998E-6</v>
      </c>
      <c r="AA118">
        <v>-3.9999999999999998E-6</v>
      </c>
      <c r="AB118">
        <v>16.188400000000001</v>
      </c>
      <c r="AC118">
        <v>-1.4E-3</v>
      </c>
    </row>
    <row r="119" spans="1:29" x14ac:dyDescent="0.2">
      <c r="A119">
        <f>TrimCalc!A119</f>
        <v>8.0006000000000004</v>
      </c>
      <c r="B119">
        <f>(9.807*'AC Param'!$B$2)/('AC Param'!$B$8*0.5*1.225*Totals!A119^2)</f>
        <v>1.2705705134600092</v>
      </c>
      <c r="C119">
        <f>(D119)/('AC Param'!$B$8*0.5*1.225*Totals!A119^2)</f>
        <v>6.7210145516654773E-2</v>
      </c>
      <c r="D119">
        <f t="shared" si="8"/>
        <v>6.536462648275128</v>
      </c>
      <c r="E119">
        <f>TrimCalc!T119</f>
        <v>6.1726939219629582</v>
      </c>
      <c r="F119">
        <f>TrimCalc!U119</f>
        <v>3.4937260374663666</v>
      </c>
      <c r="G119">
        <f>TrimCalc!V119</f>
        <v>2.6790546214607058</v>
      </c>
      <c r="H119">
        <f>TrimCalc!S119</f>
        <v>0.17694057140767536</v>
      </c>
      <c r="I119">
        <f>D_VStab!I119</f>
        <v>0.11495435385341753</v>
      </c>
      <c r="J119">
        <f>D_Fuselage!H119</f>
        <v>7.178706408696324E-2</v>
      </c>
      <c r="K119">
        <f t="shared" si="10"/>
        <v>7.0570652792487518E-2</v>
      </c>
      <c r="L119">
        <f t="shared" si="11"/>
        <v>6.3849638240822029E-2</v>
      </c>
      <c r="M119" s="1">
        <f>SUM(E119,H119,I119) / (0.5*1.225*A119^2*'AC Param'!$B$8)</f>
        <v>6.6471114501346712E-2</v>
      </c>
      <c r="N119">
        <f t="shared" si="9"/>
        <v>52.295623063789989</v>
      </c>
      <c r="Q119">
        <v>-6.2939999999999996</v>
      </c>
      <c r="R119">
        <v>0</v>
      </c>
      <c r="S119">
        <v>0.28465400000000002</v>
      </c>
      <c r="T119">
        <v>3.5829999999999998E-3</v>
      </c>
      <c r="U119">
        <v>1.7722999999999999E-2</v>
      </c>
      <c r="V119">
        <v>2.1305000000000001E-2</v>
      </c>
      <c r="W119">
        <v>1.9000000000000001E-5</v>
      </c>
      <c r="X119">
        <v>9.9999999999999995E-7</v>
      </c>
      <c r="Y119">
        <v>1.4530000000000001E-3</v>
      </c>
      <c r="Z119">
        <v>-3.9999999999999998E-6</v>
      </c>
      <c r="AA119">
        <v>-3.9999999999999998E-6</v>
      </c>
      <c r="AB119">
        <v>16.968699999999998</v>
      </c>
      <c r="AC119">
        <v>-1.5E-3</v>
      </c>
    </row>
    <row r="120" spans="1:29" x14ac:dyDescent="0.2">
      <c r="A120">
        <f>TrimCalc!A120</f>
        <v>7.9728000000000003</v>
      </c>
      <c r="B120">
        <f>(9.807*'AC Param'!$B$2)/('AC Param'!$B$8*0.5*1.225*Totals!A120^2)</f>
        <v>1.2794465523377387</v>
      </c>
      <c r="C120">
        <f>(D120)/('AC Param'!$B$8*0.5*1.225*Totals!A120^2)</f>
        <v>6.8314147767404479E-2</v>
      </c>
      <c r="D120">
        <f t="shared" si="8"/>
        <v>6.5977404517042126</v>
      </c>
      <c r="E120">
        <f>TrimCalc!T120</f>
        <v>6.2354708008615498</v>
      </c>
      <c r="F120">
        <f>TrimCalc!U120</f>
        <v>3.5191103760279008</v>
      </c>
      <c r="G120">
        <f>TrimCalc!V120</f>
        <v>2.716367160309852</v>
      </c>
      <c r="H120">
        <f>TrimCalc!S120</f>
        <v>0.17668496114774121</v>
      </c>
      <c r="I120">
        <f>D_VStab!I120</f>
        <v>0.11425344836242336</v>
      </c>
      <c r="J120">
        <f>D_Fuselage!H120</f>
        <v>7.1324505856295892E-2</v>
      </c>
      <c r="K120">
        <f t="shared" si="10"/>
        <v>7.1729855155774708E-2</v>
      </c>
      <c r="L120">
        <f t="shared" si="11"/>
        <v>6.489844037903425E-2</v>
      </c>
      <c r="M120" s="1">
        <f>SUM(E120,H120,I120) / (0.5*1.225*A120^2*'AC Param'!$B$8)</f>
        <v>6.7575571735732601E-2</v>
      </c>
      <c r="N120">
        <f t="shared" si="9"/>
        <v>52.602465073347346</v>
      </c>
      <c r="Q120">
        <v>-6.6070000000000002</v>
      </c>
      <c r="R120">
        <v>0</v>
      </c>
      <c r="S120">
        <v>0.25734699999999999</v>
      </c>
      <c r="T120">
        <v>3.1159999999999998E-3</v>
      </c>
      <c r="U120">
        <v>1.7533E-2</v>
      </c>
      <c r="V120">
        <v>2.0649000000000001E-2</v>
      </c>
      <c r="W120">
        <v>2.0000000000000002E-5</v>
      </c>
      <c r="X120">
        <v>9.9999999999999995E-7</v>
      </c>
      <c r="Y120">
        <v>1.4989999999999999E-3</v>
      </c>
      <c r="Z120">
        <v>-3.9999999999999998E-6</v>
      </c>
      <c r="AA120">
        <v>-3.9999999999999998E-6</v>
      </c>
      <c r="AB120">
        <v>17.851900000000001</v>
      </c>
      <c r="AC120">
        <v>-1.6999999999999999E-3</v>
      </c>
    </row>
    <row r="121" spans="1:29" x14ac:dyDescent="0.2">
      <c r="A121">
        <f>TrimCalc!A121</f>
        <v>7.9451999999999998</v>
      </c>
      <c r="B121">
        <f>(9.807*'AC Param'!$B$2)/('AC Param'!$B$8*0.5*1.225*Totals!A121^2)</f>
        <v>1.2883510630956396</v>
      </c>
      <c r="C121">
        <f>(D121)/('AC Param'!$B$8*0.5*1.225*Totals!A121^2)</f>
        <v>6.9483583981174046E-2</v>
      </c>
      <c r="D121">
        <f t="shared" si="8"/>
        <v>6.6643026485903869</v>
      </c>
      <c r="E121">
        <f>TrimCalc!T121</f>
        <v>6.3035166608838633</v>
      </c>
      <c r="F121">
        <f>TrimCalc!U121</f>
        <v>3.5443679981975822</v>
      </c>
      <c r="G121">
        <f>TrimCalc!V121</f>
        <v>2.7591486626862847</v>
      </c>
      <c r="H121">
        <f>TrimCalc!S121</f>
        <v>0.17645556755051045</v>
      </c>
      <c r="I121">
        <f>D_VStab!I121</f>
        <v>0.11346377923479758</v>
      </c>
      <c r="J121">
        <f>D_Fuselage!H121</f>
        <v>7.0866640921212129E-2</v>
      </c>
      <c r="K121">
        <f t="shared" si="10"/>
        <v>7.2957763180232754E-2</v>
      </c>
      <c r="L121">
        <f t="shared" si="11"/>
        <v>6.6009404782115338E-2</v>
      </c>
      <c r="M121" s="1">
        <f>SUM(E121,H121,I121) / (0.5*1.225*A121^2*'AC Param'!$B$8)</f>
        <v>6.8744711745688997E-2</v>
      </c>
      <c r="N121">
        <f t="shared" si="9"/>
        <v>52.949217403580342</v>
      </c>
      <c r="Q121">
        <v>-6.915</v>
      </c>
      <c r="R121">
        <v>0</v>
      </c>
      <c r="S121">
        <v>0.23048299999999999</v>
      </c>
      <c r="T121">
        <v>2.6900000000000001E-3</v>
      </c>
      <c r="U121">
        <v>1.7382000000000002E-2</v>
      </c>
      <c r="V121">
        <v>2.0072E-2</v>
      </c>
      <c r="W121">
        <v>2.0999999999999999E-5</v>
      </c>
      <c r="X121">
        <v>9.9999999999999995E-7</v>
      </c>
      <c r="Y121">
        <v>1.601E-3</v>
      </c>
      <c r="Z121">
        <v>-5.0000000000000004E-6</v>
      </c>
      <c r="AA121">
        <v>-5.0000000000000004E-6</v>
      </c>
      <c r="AB121">
        <v>18.869700000000002</v>
      </c>
      <c r="AC121">
        <v>-2E-3</v>
      </c>
    </row>
    <row r="122" spans="1:29" x14ac:dyDescent="0.2">
      <c r="A122">
        <f>TrimCalc!A122</f>
        <v>7.9180000000000001</v>
      </c>
      <c r="B122">
        <f>(9.807*'AC Param'!$B$2)/('AC Param'!$B$8*0.5*1.225*Totals!A122^2)</f>
        <v>1.2972177817670143</v>
      </c>
      <c r="C122">
        <f>(D122)/('AC Param'!$B$8*0.5*1.225*Totals!A122^2)</f>
        <v>7.0750890696283722E-2</v>
      </c>
      <c r="D122">
        <f t="shared" si="8"/>
        <v>6.7394699137008338</v>
      </c>
      <c r="E122">
        <f>TrimCalc!T122</f>
        <v>6.3800239057832835</v>
      </c>
      <c r="F122">
        <f>TrimCalc!U122</f>
        <v>3.5696935479762391</v>
      </c>
      <c r="G122">
        <f>TrimCalc!V122</f>
        <v>2.8103303578070467</v>
      </c>
      <c r="H122">
        <f>TrimCalc!S122</f>
        <v>0.17624577431306823</v>
      </c>
      <c r="I122">
        <f>D_VStab!I122</f>
        <v>0.11278349006341132</v>
      </c>
      <c r="J122">
        <f>D_Fuselage!H122</f>
        <v>7.0416743541067639E-2</v>
      </c>
      <c r="K122">
        <f t="shared" si="10"/>
        <v>7.4288435231097905E-2</v>
      </c>
      <c r="L122">
        <f t="shared" si="11"/>
        <v>6.7213346161469539E-2</v>
      </c>
      <c r="M122" s="1">
        <f>SUM(E122,H122,I122) / (0.5*1.225*A122^2*'AC Param'!$B$8)</f>
        <v>7.0011656396070543E-2</v>
      </c>
      <c r="N122">
        <f t="shared" si="9"/>
        <v>53.363122776683205</v>
      </c>
      <c r="Q122">
        <v>-7.22</v>
      </c>
      <c r="R122">
        <v>0</v>
      </c>
      <c r="S122">
        <v>0.20382600000000001</v>
      </c>
      <c r="T122">
        <v>2.3010000000000001E-3</v>
      </c>
      <c r="U122">
        <v>1.711E-2</v>
      </c>
      <c r="V122">
        <v>1.9411999999999999E-2</v>
      </c>
      <c r="W122">
        <v>2.0999999999999999E-5</v>
      </c>
      <c r="X122">
        <v>9.9999999999999995E-7</v>
      </c>
      <c r="Y122">
        <v>1.604E-3</v>
      </c>
      <c r="Z122">
        <v>-5.0000000000000004E-6</v>
      </c>
      <c r="AA122">
        <v>-5.0000000000000004E-6</v>
      </c>
      <c r="AB122">
        <v>20.072500000000002</v>
      </c>
      <c r="AC122">
        <v>-2.2000000000000001E-3</v>
      </c>
    </row>
    <row r="123" spans="1:29" x14ac:dyDescent="0.2">
      <c r="A123">
        <f>TrimCalc!A123</f>
        <v>7.891</v>
      </c>
      <c r="B123">
        <f>(9.807*'AC Param'!$B$2)/('AC Param'!$B$8*0.5*1.225*Totals!A123^2)</f>
        <v>1.3061101404073023</v>
      </c>
      <c r="C123">
        <f>(D123)/('AC Param'!$B$8*0.5*1.225*Totals!A123^2)</f>
        <v>7.2137272356723958E-2</v>
      </c>
      <c r="D123">
        <f t="shared" si="8"/>
        <v>6.8247482522801652</v>
      </c>
      <c r="E123">
        <f>TrimCalc!T123</f>
        <v>6.4666087911663679</v>
      </c>
      <c r="F123">
        <f>TrimCalc!U123</f>
        <v>3.5949196390301901</v>
      </c>
      <c r="G123">
        <f>TrimCalc!V123</f>
        <v>2.8716891521361805</v>
      </c>
      <c r="H123">
        <f>TrimCalc!S123</f>
        <v>0.17605776197606907</v>
      </c>
      <c r="I123">
        <f>D_VStab!I123</f>
        <v>0.11211023670204187</v>
      </c>
      <c r="J123">
        <f>D_Fuselage!H123</f>
        <v>6.9971462435684195E-2</v>
      </c>
      <c r="K123">
        <f t="shared" si="10"/>
        <v>7.5744135974560159E-2</v>
      </c>
      <c r="L123">
        <f t="shared" si="11"/>
        <v>6.8530408738887758E-2</v>
      </c>
      <c r="M123" s="1">
        <f>SUM(E123,H123,I123) / (0.5*1.225*A123^2*'AC Param'!$B$8)</f>
        <v>7.1397677245470595E-2</v>
      </c>
      <c r="N123">
        <f t="shared" si="9"/>
        <v>53.854088458742787</v>
      </c>
      <c r="Q123">
        <v>-7.524</v>
      </c>
      <c r="R123">
        <v>0</v>
      </c>
      <c r="S123">
        <v>0.17721400000000001</v>
      </c>
      <c r="T123">
        <v>1.9499999999999999E-3</v>
      </c>
      <c r="U123">
        <v>1.6875000000000001E-2</v>
      </c>
      <c r="V123">
        <v>1.8824E-2</v>
      </c>
      <c r="W123">
        <v>2.0999999999999999E-5</v>
      </c>
      <c r="X123">
        <v>9.9999999999999995E-7</v>
      </c>
      <c r="Y123">
        <v>1.6559999999999999E-3</v>
      </c>
      <c r="Z123">
        <v>-5.0000000000000004E-6</v>
      </c>
      <c r="AA123">
        <v>-5.0000000000000004E-6</v>
      </c>
      <c r="AB123">
        <v>21.534600000000001</v>
      </c>
      <c r="AC123">
        <v>-2.5999999999999999E-3</v>
      </c>
    </row>
    <row r="124" spans="1:29" x14ac:dyDescent="0.2">
      <c r="A124">
        <f>TrimCalc!A124</f>
        <v>7.8643999999999998</v>
      </c>
      <c r="B124">
        <f>(9.807*'AC Param'!$B$2)/('AC Param'!$B$8*0.5*1.225*Totals!A124^2)</f>
        <v>1.3149604748495622</v>
      </c>
      <c r="C124">
        <f>(D124)/('AC Param'!$B$8*0.5*1.225*Totals!A124^2)</f>
        <v>7.3688678445383571E-2</v>
      </c>
      <c r="D124">
        <f t="shared" si="8"/>
        <v>6.9246015602990418</v>
      </c>
      <c r="E124">
        <f>TrimCalc!T124</f>
        <v>6.5677366873476704</v>
      </c>
      <c r="F124">
        <f>TrimCalc!U124</f>
        <v>3.620224521759714</v>
      </c>
      <c r="G124">
        <f>TrimCalc!V124</f>
        <v>2.9475121655879564</v>
      </c>
      <c r="H124">
        <f>TrimCalc!S124</f>
        <v>0.17588116929485345</v>
      </c>
      <c r="I124">
        <f>D_VStab!I124</f>
        <v>0.111449650391025</v>
      </c>
      <c r="J124">
        <f>D_Fuselage!H124</f>
        <v>6.953405326549357E-2</v>
      </c>
      <c r="K124">
        <f t="shared" si="10"/>
        <v>7.7373112367652749E-2</v>
      </c>
      <c r="L124">
        <f t="shared" si="11"/>
        <v>7.0004244523114392E-2</v>
      </c>
      <c r="M124" s="1">
        <f>SUM(E124,H124,I124) / (0.5*1.225*A124^2*'AC Param'!$B$8)</f>
        <v>7.2948726486059032E-2</v>
      </c>
      <c r="N124">
        <f t="shared" si="9"/>
        <v>54.457836510815781</v>
      </c>
      <c r="Q124">
        <v>-7.8289999999999997</v>
      </c>
      <c r="R124">
        <v>0</v>
      </c>
      <c r="S124">
        <v>0.15057400000000001</v>
      </c>
      <c r="T124">
        <v>1.635E-3</v>
      </c>
      <c r="U124">
        <v>1.6730999999999999E-2</v>
      </c>
      <c r="V124">
        <v>1.8366E-2</v>
      </c>
      <c r="W124">
        <v>2.4000000000000001E-5</v>
      </c>
      <c r="X124">
        <v>9.9999999999999995E-7</v>
      </c>
      <c r="Y124">
        <v>1.812E-3</v>
      </c>
      <c r="Z124">
        <v>-6.0000000000000002E-6</v>
      </c>
      <c r="AA124">
        <v>-6.0000000000000002E-6</v>
      </c>
      <c r="AB124">
        <v>23.370899999999999</v>
      </c>
      <c r="AC124">
        <v>-3.0999999999999999E-3</v>
      </c>
    </row>
    <row r="125" spans="1:29" x14ac:dyDescent="0.2">
      <c r="A125">
        <f>TrimCalc!A125</f>
        <v>7.8380000000000001</v>
      </c>
      <c r="B125">
        <f>(9.807*'AC Param'!$B$2)/('AC Param'!$B$8*0.5*1.225*Totals!A125^2)</f>
        <v>1.323833508812694</v>
      </c>
      <c r="C125">
        <f>(D125)/('AC Param'!$B$8*0.5*1.225*Totals!A125^2)</f>
        <v>7.5567989551763873E-2</v>
      </c>
      <c r="D125">
        <f t="shared" si="8"/>
        <v>7.0536063518327596</v>
      </c>
      <c r="E125">
        <f>TrimCalc!T125</f>
        <v>6.697973866049109</v>
      </c>
      <c r="F125">
        <f>TrimCalc!U125</f>
        <v>3.6454282761145533</v>
      </c>
      <c r="G125">
        <f>TrimCalc!V125</f>
        <v>3.0525455899345584</v>
      </c>
      <c r="H125">
        <f>TrimCalc!S125</f>
        <v>0.17573530392263784</v>
      </c>
      <c r="I125">
        <f>D_VStab!I125</f>
        <v>0.11079599694643537</v>
      </c>
      <c r="J125">
        <f>D_Fuselage!H125</f>
        <v>6.9101184914575495E-2</v>
      </c>
      <c r="K125">
        <f t="shared" si="10"/>
        <v>7.9346389029352066E-2</v>
      </c>
      <c r="L125">
        <f t="shared" si="11"/>
        <v>7.178959007417568E-2</v>
      </c>
      <c r="M125" s="1">
        <f>SUM(E125,H125,I125) / (0.5*1.225*A125^2*'AC Param'!$B$8)</f>
        <v>7.4827682060932238E-2</v>
      </c>
      <c r="N125">
        <f t="shared" si="9"/>
        <v>55.286166585665171</v>
      </c>
      <c r="Q125">
        <v>-8.1349999999999998</v>
      </c>
      <c r="R125">
        <v>0</v>
      </c>
      <c r="S125">
        <v>0.123877</v>
      </c>
      <c r="T125">
        <v>1.3569999999999999E-3</v>
      </c>
      <c r="U125">
        <v>1.6420000000000001E-2</v>
      </c>
      <c r="V125">
        <v>1.7777999999999999E-2</v>
      </c>
      <c r="W125">
        <v>2.1999999999999999E-5</v>
      </c>
      <c r="X125">
        <v>9.9999999999999995E-7</v>
      </c>
      <c r="Y125">
        <v>1.838E-3</v>
      </c>
      <c r="Z125">
        <v>-5.0000000000000004E-6</v>
      </c>
      <c r="AA125">
        <v>-5.0000000000000004E-6</v>
      </c>
      <c r="AB125">
        <v>25.777100000000001</v>
      </c>
      <c r="AC125">
        <v>-3.8E-3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D513-327F-EC4C-9A25-E96D8C1E2535}">
  <dimension ref="A1:D11"/>
  <sheetViews>
    <sheetView workbookViewId="0">
      <selection activeCell="B9" sqref="B9"/>
    </sheetView>
  </sheetViews>
  <sheetFormatPr baseColWidth="10" defaultRowHeight="16" x14ac:dyDescent="0.2"/>
  <sheetData>
    <row r="1" spans="1:4" x14ac:dyDescent="0.2">
      <c r="A1" t="s">
        <v>5</v>
      </c>
    </row>
    <row r="2" spans="1:4" x14ac:dyDescent="0.2">
      <c r="A2" s="1" t="s">
        <v>6</v>
      </c>
      <c r="B2" s="2">
        <v>12.6</v>
      </c>
      <c r="C2" t="s">
        <v>7</v>
      </c>
    </row>
    <row r="3" spans="1:4" x14ac:dyDescent="0.2">
      <c r="A3" s="1" t="s">
        <v>9</v>
      </c>
      <c r="B3" s="2">
        <v>0.128</v>
      </c>
      <c r="C3" t="s">
        <v>8</v>
      </c>
    </row>
    <row r="4" spans="1:4" x14ac:dyDescent="0.2">
      <c r="A4" s="1" t="s">
        <v>16</v>
      </c>
      <c r="B4" s="2">
        <f>B6*0.25</f>
        <v>9.8750000000000004E-2</v>
      </c>
      <c r="C4" t="s">
        <v>8</v>
      </c>
      <c r="D4" t="s">
        <v>18</v>
      </c>
    </row>
    <row r="5" spans="1:4" x14ac:dyDescent="0.2">
      <c r="A5" s="1" t="s">
        <v>17</v>
      </c>
      <c r="B5" s="2">
        <f>B11+0.25*B7</f>
        <v>1.82125</v>
      </c>
      <c r="C5" t="s">
        <v>8</v>
      </c>
      <c r="D5" t="s">
        <v>18</v>
      </c>
    </row>
    <row r="6" spans="1:4" x14ac:dyDescent="0.2">
      <c r="A6" s="1" t="s">
        <v>13</v>
      </c>
      <c r="B6" s="2">
        <v>0.39500000000000002</v>
      </c>
      <c r="C6" t="s">
        <v>8</v>
      </c>
    </row>
    <row r="7" spans="1:4" x14ac:dyDescent="0.2">
      <c r="A7" s="1" t="s">
        <v>14</v>
      </c>
      <c r="B7" s="2">
        <v>0.245</v>
      </c>
      <c r="C7" t="s">
        <v>11</v>
      </c>
    </row>
    <row r="8" spans="1:4" x14ac:dyDescent="0.2">
      <c r="A8" s="1" t="s">
        <v>10</v>
      </c>
      <c r="B8" s="2">
        <v>2.4806000000000004</v>
      </c>
      <c r="C8" t="s">
        <v>11</v>
      </c>
    </row>
    <row r="9" spans="1:4" x14ac:dyDescent="0.2">
      <c r="A9" s="1" t="s">
        <v>12</v>
      </c>
      <c r="B9" s="2">
        <v>0.245</v>
      </c>
      <c r="C9" t="s">
        <v>11</v>
      </c>
    </row>
    <row r="10" spans="1:4" x14ac:dyDescent="0.2">
      <c r="A10" s="1"/>
      <c r="B10" s="2"/>
    </row>
    <row r="11" spans="1:4" x14ac:dyDescent="0.2">
      <c r="A11" s="1" t="s">
        <v>15</v>
      </c>
      <c r="B11" s="2">
        <v>1.76</v>
      </c>
      <c r="C1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1542-5242-294E-8DBC-6BDFEAD71864}">
  <dimension ref="A1:Z144"/>
  <sheetViews>
    <sheetView zoomScale="86" workbookViewId="0">
      <selection activeCell="P19" sqref="P19"/>
    </sheetView>
  </sheetViews>
  <sheetFormatPr baseColWidth="10" defaultRowHeight="16" x14ac:dyDescent="0.2"/>
  <cols>
    <col min="1" max="1" width="13.5" style="1" bestFit="1" customWidth="1"/>
    <col min="2" max="2" width="13.5" style="1" customWidth="1"/>
    <col min="3" max="3" width="9.1640625" bestFit="1" customWidth="1"/>
    <col min="4" max="4" width="9.83203125" bestFit="1" customWidth="1"/>
    <col min="5" max="5" width="12.83203125" bestFit="1" customWidth="1"/>
    <col min="9" max="9" width="15" bestFit="1" customWidth="1"/>
    <col min="10" max="10" width="12.6640625" bestFit="1" customWidth="1"/>
    <col min="11" max="12" width="12.6640625" customWidth="1"/>
    <col min="13" max="13" width="10.6640625" bestFit="1" customWidth="1"/>
    <col min="14" max="14" width="12.83203125" bestFit="1" customWidth="1"/>
    <col min="15" max="15" width="13.33203125" bestFit="1" customWidth="1"/>
    <col min="16" max="16" width="12.83203125" bestFit="1" customWidth="1"/>
    <col min="17" max="17" width="12.1640625" bestFit="1" customWidth="1"/>
    <col min="18" max="18" width="12.1640625" customWidth="1"/>
    <col min="20" max="20" width="17" bestFit="1" customWidth="1"/>
    <col min="21" max="21" width="16.83203125" bestFit="1" customWidth="1"/>
    <col min="22" max="22" width="15.83203125" bestFit="1" customWidth="1"/>
    <col min="24" max="24" width="12.6640625" bestFit="1" customWidth="1"/>
    <col min="25" max="25" width="15.1640625" bestFit="1" customWidth="1"/>
  </cols>
  <sheetData>
    <row r="1" spans="1:26" x14ac:dyDescent="0.2">
      <c r="A1" s="3" t="s">
        <v>39</v>
      </c>
      <c r="B1" s="3" t="s">
        <v>3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51</v>
      </c>
      <c r="K1" s="3" t="s">
        <v>99</v>
      </c>
      <c r="L1" s="3" t="s">
        <v>100</v>
      </c>
      <c r="M1" s="3" t="s">
        <v>47</v>
      </c>
      <c r="N1" s="3" t="s">
        <v>48</v>
      </c>
      <c r="O1" s="3" t="s">
        <v>52</v>
      </c>
      <c r="P1" s="3" t="s">
        <v>49</v>
      </c>
      <c r="Q1" s="3" t="s">
        <v>50</v>
      </c>
      <c r="R1" s="3" t="s">
        <v>45</v>
      </c>
      <c r="S1" s="3" t="s">
        <v>54</v>
      </c>
      <c r="T1" s="3" t="s">
        <v>55</v>
      </c>
      <c r="U1" s="3" t="s">
        <v>97</v>
      </c>
      <c r="V1" s="3" t="s">
        <v>98</v>
      </c>
      <c r="W1" s="3"/>
      <c r="X1" s="3" t="s">
        <v>133</v>
      </c>
      <c r="Y1" s="8" t="s">
        <v>134</v>
      </c>
      <c r="Z1" s="8"/>
    </row>
    <row r="2" spans="1:26" x14ac:dyDescent="0.2">
      <c r="A2" s="1">
        <f>WingXFLR5!L8</f>
        <v>20.0655</v>
      </c>
      <c r="B2" s="1">
        <f>0.5*1.225*A2^2</f>
        <v>246.60737777812503</v>
      </c>
      <c r="C2">
        <f>WingXFLR5!C8</f>
        <v>0.20206199999999999</v>
      </c>
      <c r="D2">
        <f>WingXFLR5!I8</f>
        <v>-0.107895</v>
      </c>
      <c r="E2">
        <f t="shared" ref="E2:E33" si="0">(((D2*Chord_Wing)+(C2*(Xcg-Xwing_AC)))/(Xcg - Xtail_AC)) * (S_Wing/S_Hstab)</f>
        <v>0.21949912635560773</v>
      </c>
      <c r="F2">
        <f t="shared" ref="F2:F33" si="1">E2*B2*S_Hstab</f>
        <v>13.261875473910708</v>
      </c>
      <c r="G2">
        <f>'AC Param'!$B$2*9.807 + F2</f>
        <v>136.83007547391071</v>
      </c>
      <c r="H2">
        <f>-F2</f>
        <v>-13.261875473910708</v>
      </c>
      <c r="I2">
        <f>C2+(H2/(B2*'AC Param'!$B$8))</f>
        <v>0.18038285545548499</v>
      </c>
      <c r="J2" t="e">
        <f>FORECAST(I2,
INDEX(WingXFLR5!$F$8:$F$150,MATCH(I2,WingXFLR5!$C$8:$C$150,1)):INDEX(WingXFLR5!$F$8:$F$150,MATCH(I2,WingXFLR5!$C$8:$C$150,1)+1),
INDEX(WingXFLR5!$C$8:$C$150,MATCH(I2,WingXFLR5!$C$8:$C$150,1)):INDEX(WingXFLR5!$C$8:$C$150,MATCH(I2,WingXFLR5!$C$8:$C$150,1)+1))</f>
        <v>#N/A</v>
      </c>
      <c r="K2" t="e">
        <f>FORECAST(I2,
INDEX(WingXFLR5!$D$8:$D$150,MATCH(I2,WingXFLR5!$C$8:$C$150,1)):INDEX(WingXFLR5!$D$8:$D$150,MATCH(I2,WingXFLR5!$C$8:$C$150,1)+1),
INDEX(WingXFLR5!$C$8:$C$150,MATCH(I2,WingXFLR5!$C$8:$C$150,1)):INDEX(WingXFLR5!$C$8:$C$150,MATCH(I2,WingXFLR5!$C$8:$C$150,1)+1))</f>
        <v>#N/A</v>
      </c>
      <c r="L2" t="e">
        <f>FORECAST(I2,
INDEX(WingXFLR5!$E$8:$E$150,MATCH(I2,WingXFLR5!$C$8:$C$150,1)):INDEX(WingXFLR5!$E$8:$E$150,MATCH(I2,WingXFLR5!$C$8:$C$150,1)+1),
INDEX(WingXFLR5!$C$8:$C$150,MATCH(I2,WingXFLR5!$C$8:$C$150,1)):INDEX(WingXFLR5!$C$8:$C$150,MATCH(I2,WingXFLR5!$C$8:$C$150,1)+1))</f>
        <v>#N/A</v>
      </c>
      <c r="M2" t="e">
        <f>FORECAST(I2,
INDEX(WingXFLR5!$I$8:$I$150,MATCH(I2,WingXFLR5!$C$8:$C$150,1)):INDEX(WingXFLR5!$I$8:$I$150,MATCH(I2,WingXFLR5!$C$8:$C$150,1)+1),
INDEX(WingXFLR5!$C$8:$C$150,MATCH(I2,WingXFLR5!$C$8:$C$150,1)):INDEX(WingXFLR5!$C$8:$C$150,MATCH(I2,WingXFLR5!$C$8:$C$150,1)+1))</f>
        <v>#N/A</v>
      </c>
      <c r="N2" t="e">
        <f t="shared" ref="N2:N33" si="2">(((M2*Chord_Wing)+(I2*(Xcg-Xwing_AC)))/(Xcg - Xtail_AC)) * (S_Wing/S_Hstab)</f>
        <v>#N/A</v>
      </c>
      <c r="O2" t="e">
        <f>FORECAST(ABS(N2),
INDEX(HStabXFLR5!$F$8:$F$106,MATCH(ABS(N2),HStabXFLR5!$C$8:$C$106,1)):INDEX(HStabXFLR5!$F$8:$F$106,MATCH(ABS(N2),HStabXFLR5!$C$8:$C$106,1)+1),
INDEX(HStabXFLR5!$C$8:$C$106,MATCH(ABS(N2),HStabXFLR5!$C$8:$C$106,1)):INDEX(HStabXFLR5!$C$8:$C$106,MATCH(ABS(N2),HStabXFLR5!$C$8:$C$106,1)+1))</f>
        <v>#N/A</v>
      </c>
      <c r="P2" t="e">
        <f>N2*B2*'AC Param'!$B$9</f>
        <v>#N/A</v>
      </c>
      <c r="Q2" t="e">
        <f>(B2*'AC Param'!$B$8*TrimCalc!I2)+TrimCalc!P2</f>
        <v>#N/A</v>
      </c>
      <c r="R2" t="e">
        <f>('AC Param'!$B$2*9.807)-TrimCalc!Q2</f>
        <v>#N/A</v>
      </c>
      <c r="S2" t="e">
        <f>O2*B2*'AC Param'!$B$9</f>
        <v>#N/A</v>
      </c>
      <c r="T2" t="e">
        <f>(J2*B2*'AC Param'!$B$8)</f>
        <v>#N/A</v>
      </c>
      <c r="U2" t="e">
        <f>(K2*B2*'AC Param'!$B$8)</f>
        <v>#N/A</v>
      </c>
      <c r="V2" t="e">
        <f>(L2*B2*'AC Param'!$B$8)</f>
        <v>#N/A</v>
      </c>
      <c r="X2" s="6" t="e">
        <f>(Q2-(12.6*9.807))/(9.807*21.6)</f>
        <v>#N/A</v>
      </c>
    </row>
    <row r="3" spans="1:26" x14ac:dyDescent="0.2">
      <c r="A3" s="1">
        <f>WingXFLR5!L9</f>
        <v>19.6206</v>
      </c>
      <c r="B3" s="1">
        <f t="shared" ref="B3:B66" si="3">0.5*1.225*A3^2</f>
        <v>235.79286592050002</v>
      </c>
      <c r="C3">
        <f>WingXFLR5!C9</f>
        <v>0.21132899999999999</v>
      </c>
      <c r="D3">
        <f>WingXFLR5!I9</f>
        <v>-0.107209</v>
      </c>
      <c r="E3">
        <f t="shared" si="0"/>
        <v>0.21625802438626368</v>
      </c>
      <c r="F3">
        <f t="shared" si="1"/>
        <v>12.49306434034391</v>
      </c>
      <c r="G3">
        <f>'AC Param'!$B$2*9.807 + F3</f>
        <v>136.06126434034391</v>
      </c>
      <c r="H3">
        <f t="shared" ref="H3:H66" si="4">-F3</f>
        <v>-12.49306434034391</v>
      </c>
      <c r="I3">
        <f>C3+(H3/(B3*'AC Param'!$B$8))</f>
        <v>0.18996996751808651</v>
      </c>
      <c r="J3" t="e">
        <f>FORECAST(I3,
INDEX(WingXFLR5!$F$8:$F$150,MATCH(I3,WingXFLR5!$C$8:$C$150,1)):INDEX(WingXFLR5!$F$8:$F$150,MATCH(I3,WingXFLR5!$C$8:$C$150,1)+1),
INDEX(WingXFLR5!$C$8:$C$150,MATCH(I3,WingXFLR5!$C$8:$C$150,1)):INDEX(WingXFLR5!$C$8:$C$150,MATCH(I3,WingXFLR5!$C$8:$C$150,1)+1))</f>
        <v>#N/A</v>
      </c>
      <c r="K3" t="e">
        <f>FORECAST(I3,
INDEX(WingXFLR5!$D$8:$D$150,MATCH(I3,WingXFLR5!$C$8:$C$150,1)):INDEX(WingXFLR5!$D$8:$D$150,MATCH(I3,WingXFLR5!$C$8:$C$150,1)+1),
INDEX(WingXFLR5!$C$8:$C$150,MATCH(I3,WingXFLR5!$C$8:$C$150,1)):INDEX(WingXFLR5!$C$8:$C$150,MATCH(I3,WingXFLR5!$C$8:$C$150,1)+1))</f>
        <v>#N/A</v>
      </c>
      <c r="L3" t="e">
        <f>FORECAST(I3,
INDEX(WingXFLR5!$E$8:$E$150,MATCH(I3,WingXFLR5!$C$8:$C$150,1)):INDEX(WingXFLR5!$E$8:$E$150,MATCH(I3,WingXFLR5!$C$8:$C$150,1)+1),
INDEX(WingXFLR5!$C$8:$C$150,MATCH(I3,WingXFLR5!$C$8:$C$150,1)):INDEX(WingXFLR5!$C$8:$C$150,MATCH(I3,WingXFLR5!$C$8:$C$150,1)+1))</f>
        <v>#N/A</v>
      </c>
      <c r="M3" t="e">
        <f>FORECAST(I3,
INDEX(WingXFLR5!$I$8:$I$150,MATCH(I3,WingXFLR5!$C$8:$C$150,1)):INDEX(WingXFLR5!$I$8:$I$150,MATCH(I3,WingXFLR5!$C$8:$C$150,1)+1),
INDEX(WingXFLR5!$C$8:$C$150,MATCH(I3,WingXFLR5!$C$8:$C$150,1)):INDEX(WingXFLR5!$C$8:$C$150,MATCH(I3,WingXFLR5!$C$8:$C$150,1)+1))</f>
        <v>#N/A</v>
      </c>
      <c r="N3" t="e">
        <f t="shared" si="2"/>
        <v>#N/A</v>
      </c>
      <c r="O3" t="e">
        <f>FORECAST(ABS(N3),
INDEX(HStabXFLR5!$F$8:$F$106,MATCH(ABS(N3),HStabXFLR5!$C$8:$C$106,1)):INDEX(HStabXFLR5!$F$8:$F$106,MATCH(ABS(N3),HStabXFLR5!$C$8:$C$106,1)+1),
INDEX(HStabXFLR5!$C$8:$C$106,MATCH(ABS(N3),HStabXFLR5!$C$8:$C$106,1)):INDEX(HStabXFLR5!$C$8:$C$106,MATCH(ABS(N3),HStabXFLR5!$C$8:$C$106,1)+1))</f>
        <v>#N/A</v>
      </c>
      <c r="P3" t="e">
        <f>N3*B3*'AC Param'!$B$9</f>
        <v>#N/A</v>
      </c>
      <c r="Q3" t="e">
        <f>(B3*'AC Param'!$B$8*TrimCalc!I3)+TrimCalc!P3</f>
        <v>#N/A</v>
      </c>
      <c r="R3" t="e">
        <f>('AC Param'!$B$2*9.807)-TrimCalc!Q3</f>
        <v>#N/A</v>
      </c>
      <c r="S3" t="e">
        <f>O3*B3*'AC Param'!$B$9</f>
        <v>#N/A</v>
      </c>
      <c r="T3" t="e">
        <f>(J3*B3*'AC Param'!$B$8)</f>
        <v>#N/A</v>
      </c>
      <c r="U3" t="e">
        <f>(K3*B3*'AC Param'!$B$8)</f>
        <v>#N/A</v>
      </c>
      <c r="V3" t="e">
        <f>(L3*B3*'AC Param'!$B$8)</f>
        <v>#N/A</v>
      </c>
      <c r="X3" s="6" t="e">
        <f t="shared" ref="X3:X4" si="5">(Q3-(12.6*9.807))/(9.807*21.6)</f>
        <v>#N/A</v>
      </c>
    </row>
    <row r="4" spans="1:26" x14ac:dyDescent="0.2">
      <c r="A4" s="1">
        <f>WingXFLR5!L10</f>
        <v>19.2041</v>
      </c>
      <c r="B4" s="1">
        <f t="shared" si="3"/>
        <v>225.88844229612502</v>
      </c>
      <c r="C4">
        <f>WingXFLR5!C10</f>
        <v>0.22059599999999999</v>
      </c>
      <c r="D4">
        <f>WingXFLR5!I10</f>
        <v>-0.10652200000000001</v>
      </c>
      <c r="E4">
        <f t="shared" si="0"/>
        <v>0.21301456048885589</v>
      </c>
      <c r="F4">
        <f t="shared" si="1"/>
        <v>11.788794177529232</v>
      </c>
      <c r="G4">
        <f>'AC Param'!$B$2*9.807 + F4</f>
        <v>135.35699417752923</v>
      </c>
      <c r="H4">
        <f t="shared" si="4"/>
        <v>-11.788794177529232</v>
      </c>
      <c r="I4">
        <f>C4+(H4/(B4*'AC Param'!$B$8))</f>
        <v>0.19955731285988482</v>
      </c>
      <c r="J4" t="e">
        <f>FORECAST(I4,
INDEX(WingXFLR5!$F$8:$F$150,MATCH(I4,WingXFLR5!$C$8:$C$150,1)):INDEX(WingXFLR5!$F$8:$F$150,MATCH(I4,WingXFLR5!$C$8:$C$150,1)+1),
INDEX(WingXFLR5!$C$8:$C$150,MATCH(I4,WingXFLR5!$C$8:$C$150,1)):INDEX(WingXFLR5!$C$8:$C$150,MATCH(I4,WingXFLR5!$C$8:$C$150,1)+1))</f>
        <v>#N/A</v>
      </c>
      <c r="K4" t="e">
        <f>FORECAST(I4,
INDEX(WingXFLR5!$D$8:$D$150,MATCH(I4,WingXFLR5!$C$8:$C$150,1)):INDEX(WingXFLR5!$D$8:$D$150,MATCH(I4,WingXFLR5!$C$8:$C$150,1)+1),
INDEX(WingXFLR5!$C$8:$C$150,MATCH(I4,WingXFLR5!$C$8:$C$150,1)):INDEX(WingXFLR5!$C$8:$C$150,MATCH(I4,WingXFLR5!$C$8:$C$150,1)+1))</f>
        <v>#N/A</v>
      </c>
      <c r="L4" t="e">
        <f>FORECAST(I4,
INDEX(WingXFLR5!$E$8:$E$150,MATCH(I4,WingXFLR5!$C$8:$C$150,1)):INDEX(WingXFLR5!$E$8:$E$150,MATCH(I4,WingXFLR5!$C$8:$C$150,1)+1),
INDEX(WingXFLR5!$C$8:$C$150,MATCH(I4,WingXFLR5!$C$8:$C$150,1)):INDEX(WingXFLR5!$C$8:$C$150,MATCH(I4,WingXFLR5!$C$8:$C$150,1)+1))</f>
        <v>#N/A</v>
      </c>
      <c r="M4" t="e">
        <f>FORECAST(I4,
INDEX(WingXFLR5!$I$8:$I$150,MATCH(I4,WingXFLR5!$C$8:$C$150,1)):INDEX(WingXFLR5!$I$8:$I$150,MATCH(I4,WingXFLR5!$C$8:$C$150,1)+1),
INDEX(WingXFLR5!$C$8:$C$150,MATCH(I4,WingXFLR5!$C$8:$C$150,1)):INDEX(WingXFLR5!$C$8:$C$150,MATCH(I4,WingXFLR5!$C$8:$C$150,1)+1))</f>
        <v>#N/A</v>
      </c>
      <c r="N4" t="e">
        <f t="shared" si="2"/>
        <v>#N/A</v>
      </c>
      <c r="O4" t="e">
        <f>FORECAST(ABS(N4),
INDEX(HStabXFLR5!$F$8:$F$106,MATCH(ABS(N4),HStabXFLR5!$C$8:$C$106,1)):INDEX(HStabXFLR5!$F$8:$F$106,MATCH(ABS(N4),HStabXFLR5!$C$8:$C$106,1)+1),
INDEX(HStabXFLR5!$C$8:$C$106,MATCH(ABS(N4),HStabXFLR5!$C$8:$C$106,1)):INDEX(HStabXFLR5!$C$8:$C$106,MATCH(ABS(N4),HStabXFLR5!$C$8:$C$106,1)+1))</f>
        <v>#N/A</v>
      </c>
      <c r="P4" t="e">
        <f>N4*B4*'AC Param'!$B$9</f>
        <v>#N/A</v>
      </c>
      <c r="Q4" t="e">
        <f>(B4*'AC Param'!$B$8*TrimCalc!I4)+TrimCalc!P4</f>
        <v>#N/A</v>
      </c>
      <c r="R4" t="e">
        <f>('AC Param'!$B$2*9.807)-TrimCalc!Q4</f>
        <v>#N/A</v>
      </c>
      <c r="S4" t="e">
        <f>O4*B4*'AC Param'!$B$9</f>
        <v>#N/A</v>
      </c>
      <c r="T4" t="e">
        <f>(J4*B4*'AC Param'!$B$8)</f>
        <v>#N/A</v>
      </c>
      <c r="U4" t="e">
        <f>(K4*B4*'AC Param'!$B$8)</f>
        <v>#N/A</v>
      </c>
      <c r="V4" t="e">
        <f>(L4*B4*'AC Param'!$B$8)</f>
        <v>#N/A</v>
      </c>
      <c r="X4" s="6" t="e">
        <f t="shared" si="5"/>
        <v>#N/A</v>
      </c>
    </row>
    <row r="5" spans="1:26" x14ac:dyDescent="0.2">
      <c r="A5" s="1">
        <f>WingXFLR5!L11</f>
        <v>18.812999999999999</v>
      </c>
      <c r="B5" s="1">
        <f t="shared" si="3"/>
        <v>216.78149351249999</v>
      </c>
      <c r="C5">
        <f>WingXFLR5!C11</f>
        <v>0.22986200000000001</v>
      </c>
      <c r="D5">
        <f>WingXFLR5!I11</f>
        <v>-0.105834</v>
      </c>
      <c r="E5">
        <f t="shared" si="0"/>
        <v>0.20976890956565242</v>
      </c>
      <c r="F5">
        <f t="shared" si="1"/>
        <v>11.141134289492015</v>
      </c>
      <c r="G5">
        <f>'AC Param'!$B$2*9.807 + F5</f>
        <v>134.70933428949201</v>
      </c>
      <c r="H5">
        <f t="shared" si="4"/>
        <v>-11.141134289492015</v>
      </c>
      <c r="I5">
        <f>C5+(H5/(B5*'AC Param'!$B$8))</f>
        <v>0.20914387420640781</v>
      </c>
      <c r="J5">
        <f>FORECAST(I5,
INDEX(WingXFLR5!$F$8:$F$150,MATCH(I5,WingXFLR5!$C$8:$C$150,1)):INDEX(WingXFLR5!$F$8:$F$150,MATCH(I5,WingXFLR5!$C$8:$C$150,1)+1),
INDEX(WingXFLR5!$C$8:$C$150,MATCH(I5,WingXFLR5!$C$8:$C$150,1)):INDEX(WingXFLR5!$C$8:$C$150,MATCH(I5,WingXFLR5!$C$8:$C$150,1)+1))</f>
        <v>1.6133573716859341E-2</v>
      </c>
      <c r="K5">
        <f>FORECAST(I5,
INDEX(WingXFLR5!$D$8:$D$150,MATCH(I5,WingXFLR5!$C$8:$C$150,1)):INDEX(WingXFLR5!$D$8:$D$150,MATCH(I5,WingXFLR5!$C$8:$C$150,1)+1),
INDEX(WingXFLR5!$C$8:$C$150,MATCH(I5,WingXFLR5!$C$8:$C$150,1)):INDEX(WingXFLR5!$C$8:$C$150,MATCH(I5,WingXFLR5!$C$8:$C$150,1)+1))</f>
        <v>9.9419309737112959E-4</v>
      </c>
      <c r="L5">
        <f>FORECAST(I5,
INDEX(WingXFLR5!$E$8:$E$150,MATCH(I5,WingXFLR5!$C$8:$C$150,1)):INDEX(WingXFLR5!$E$8:$E$150,MATCH(I5,WingXFLR5!$C$8:$C$150,1)+1),
INDEX(WingXFLR5!$C$8:$C$150,MATCH(I5,WingXFLR5!$C$8:$C$150,1)):INDEX(WingXFLR5!$C$8:$C$150,MATCH(I5,WingXFLR5!$C$8:$C$150,1)+1))</f>
        <v>1.5139380619488215E-2</v>
      </c>
      <c r="M5">
        <f>FORECAST(I5,
INDEX(WingXFLR5!$I$8:$I$150,MATCH(I5,WingXFLR5!$C$8:$C$150,1)):INDEX(WingXFLR5!$I$8:$I$150,MATCH(I5,WingXFLR5!$C$8:$C$150,1)+1),
INDEX(WingXFLR5!$C$8:$C$150,MATCH(I5,WingXFLR5!$C$8:$C$150,1)):INDEX(WingXFLR5!$C$8:$C$150,MATCH(I5,WingXFLR5!$C$8:$C$150,1)+1))</f>
        <v>-0.10737075637146912</v>
      </c>
      <c r="N5">
        <f t="shared" si="2"/>
        <v>0.21702226475670461</v>
      </c>
      <c r="O5">
        <f>FORECAST(ABS(N5),
INDEX(HStabXFLR5!$F$8:$F$106,MATCH(ABS(N5),HStabXFLR5!$C$8:$C$106,1)):INDEX(HStabXFLR5!$F$8:$F$106,MATCH(ABS(N5),HStabXFLR5!$C$8:$C$106,1)+1),
INDEX(HStabXFLR5!$C$8:$C$106,MATCH(ABS(N5),HStabXFLR5!$C$8:$C$106,1)):INDEX(HStabXFLR5!$C$8:$C$106,MATCH(ABS(N5),HStabXFLR5!$C$8:$C$106,1)+1))</f>
        <v>1.9738777664567959E-2</v>
      </c>
      <c r="P5">
        <f>N5*B5*'AC Param'!$B$9</f>
        <v>11.526370616458786</v>
      </c>
      <c r="Q5">
        <f>(B5*'AC Param'!$B$8*TrimCalc!I5)+TrimCalc!P5</f>
        <v>123.99310682475415</v>
      </c>
      <c r="R5">
        <f>('AC Param'!$B$2*9.807)-TrimCalc!Q5</f>
        <v>-0.42490682475414587</v>
      </c>
      <c r="S5">
        <f>O5*B5*'AC Param'!$B$9</f>
        <v>1.0483554170478735</v>
      </c>
      <c r="T5">
        <f>(J5*B5*'AC Param'!$B$8)</f>
        <v>8.6757997870898862</v>
      </c>
      <c r="U5">
        <f>(K5*B5*'AC Param'!$B$8)</f>
        <v>0.53462552152876375</v>
      </c>
      <c r="V5">
        <f>(L5*B5*'AC Param'!$B$8)</f>
        <v>8.1411742655611246</v>
      </c>
      <c r="X5" s="6">
        <f>(Q5-(12.6*9.807))/(9.807*12.6)</f>
        <v>3.4386421810315751E-3</v>
      </c>
      <c r="Y5">
        <f t="shared" ref="Y5:Y36" si="6">I5*(Xcg-Xwing_AC)+(Chord_Wing*M5)</f>
        <v>-3.6293990446192873E-2</v>
      </c>
      <c r="Z5" s="7">
        <f t="shared" ref="Z5:Z36" si="7">(S_Hstab/S_Wing)*N5*(Xcg - Xtail_AC)</f>
        <v>-3.6293990446192879E-2</v>
      </c>
    </row>
    <row r="6" spans="1:26" x14ac:dyDescent="0.2">
      <c r="A6" s="1">
        <f>WingXFLR5!L12</f>
        <v>18.444900000000001</v>
      </c>
      <c r="B6" s="1">
        <f t="shared" si="3"/>
        <v>208.38128080612503</v>
      </c>
      <c r="C6">
        <f>WingXFLR5!C12</f>
        <v>0.23912800000000001</v>
      </c>
      <c r="D6">
        <f>WingXFLR5!I12</f>
        <v>-0.105145</v>
      </c>
      <c r="E6">
        <f t="shared" si="0"/>
        <v>0.20652089671438523</v>
      </c>
      <c r="F6">
        <f t="shared" si="1"/>
        <v>10.543596797790396</v>
      </c>
      <c r="G6">
        <f>'AC Param'!$B$2*9.807 + F6</f>
        <v>134.11179679779039</v>
      </c>
      <c r="H6">
        <f t="shared" si="4"/>
        <v>-10.543596797790396</v>
      </c>
      <c r="I6">
        <f>C6+(H6/(B6*'AC Param'!$B$8))</f>
        <v>0.21873066883212758</v>
      </c>
      <c r="J6">
        <f>FORECAST(I6,
INDEX(WingXFLR5!$F$8:$F$150,MATCH(I6,WingXFLR5!$C$8:$C$150,1)):INDEX(WingXFLR5!$F$8:$F$150,MATCH(I6,WingXFLR5!$C$8:$C$150,1)+1),
INDEX(WingXFLR5!$C$8:$C$150,MATCH(I6,WingXFLR5!$C$8:$C$150,1)):INDEX(WingXFLR5!$C$8:$C$150,MATCH(I6,WingXFLR5!$C$8:$C$150,1)+1))</f>
        <v>1.6283813313980627E-2</v>
      </c>
      <c r="K6">
        <f>FORECAST(I6,
INDEX(WingXFLR5!$D$8:$D$150,MATCH(I6,WingXFLR5!$C$8:$C$150,1)):INDEX(WingXFLR5!$D$8:$D$150,MATCH(I6,WingXFLR5!$C$8:$C$150,1)+1),
INDEX(WingXFLR5!$C$8:$C$150,MATCH(I6,WingXFLR5!$C$8:$C$150,1)):INDEX(WingXFLR5!$C$8:$C$150,MATCH(I6,WingXFLR5!$C$8:$C$150,1)+1))</f>
        <v>1.0834879883883778E-3</v>
      </c>
      <c r="L6">
        <f>FORECAST(I6,
INDEX(WingXFLR5!$E$8:$E$150,MATCH(I6,WingXFLR5!$C$8:$C$150,1)):INDEX(WingXFLR5!$E$8:$E$150,MATCH(I6,WingXFLR5!$C$8:$C$150,1)+1),
INDEX(WingXFLR5!$C$8:$C$150,MATCH(I6,WingXFLR5!$C$8:$C$150,1)):INDEX(WingXFLR5!$C$8:$C$150,MATCH(I6,WingXFLR5!$C$8:$C$150,1)+1))</f>
        <v>1.5200325325592252E-2</v>
      </c>
      <c r="M6">
        <f>FORECAST(I6,
INDEX(WingXFLR5!$I$8:$I$150,MATCH(I6,WingXFLR5!$C$8:$C$150,1)):INDEX(WingXFLR5!$I$8:$I$150,MATCH(I6,WingXFLR5!$C$8:$C$150,1)+1),
INDEX(WingXFLR5!$C$8:$C$150,MATCH(I6,WingXFLR5!$C$8:$C$150,1)):INDEX(WingXFLR5!$C$8:$C$150,MATCH(I6,WingXFLR5!$C$8:$C$150,1)+1))</f>
        <v>-0.10666028450548488</v>
      </c>
      <c r="N6">
        <f t="shared" si="2"/>
        <v>0.21366742919498558</v>
      </c>
      <c r="O6">
        <f>FORECAST(ABS(N6),
INDEX(HStabXFLR5!$F$8:$F$106,MATCH(ABS(N6),HStabXFLR5!$C$8:$C$106,1)):INDEX(HStabXFLR5!$F$8:$F$106,MATCH(ABS(N6),HStabXFLR5!$C$8:$C$106,1)+1),
INDEX(HStabXFLR5!$C$8:$C$106,MATCH(ABS(N6),HStabXFLR5!$C$8:$C$106,1)):INDEX(HStabXFLR5!$C$8:$C$106,MATCH(ABS(N6),HStabXFLR5!$C$8:$C$106,1)+1))</f>
        <v>1.9618609109015611E-2</v>
      </c>
      <c r="P6">
        <f>N6*B6*'AC Param'!$B$9</f>
        <v>10.908451677739766</v>
      </c>
      <c r="Q6">
        <f>(B6*'AC Param'!$B$8*TrimCalc!I6)+TrimCalc!P6</f>
        <v>123.97265407248487</v>
      </c>
      <c r="R6">
        <f>('AC Param'!$B$2*9.807)-TrimCalc!Q6</f>
        <v>-0.40445407248486731</v>
      </c>
      <c r="S6">
        <f>O6*B6*'AC Param'!$B$9</f>
        <v>1.0015969689739892</v>
      </c>
      <c r="T6">
        <f>(J6*B6*'AC Param'!$B$8)</f>
        <v>8.4172757945671517</v>
      </c>
      <c r="U6">
        <f>(K6*B6*'AC Param'!$B$8)</f>
        <v>0.56006643176974191</v>
      </c>
      <c r="V6">
        <f>(L6*B6*'AC Param'!$B$8)</f>
        <v>7.8572093627974091</v>
      </c>
      <c r="X6" s="6">
        <f t="shared" ref="X6:X69" si="8">(Q6-(12.6*9.807))/(9.807*12.6)</f>
        <v>3.2731242543378256E-3</v>
      </c>
      <c r="Y6">
        <f t="shared" si="6"/>
        <v>-3.5732940316326803E-2</v>
      </c>
      <c r="Z6" s="7">
        <f t="shared" si="7"/>
        <v>-3.5732940316326803E-2</v>
      </c>
    </row>
    <row r="7" spans="1:26" x14ac:dyDescent="0.2">
      <c r="A7" s="1">
        <f>WingXFLR5!L13</f>
        <v>18.0976</v>
      </c>
      <c r="B7" s="1">
        <f t="shared" si="3"/>
        <v>200.60791452800001</v>
      </c>
      <c r="C7">
        <f>WingXFLR5!C13</f>
        <v>0.248393</v>
      </c>
      <c r="D7">
        <f>WingXFLR5!I13</f>
        <v>-0.10445500000000001</v>
      </c>
      <c r="E7">
        <f t="shared" si="0"/>
        <v>0.20327069683732235</v>
      </c>
      <c r="F7">
        <f t="shared" si="1"/>
        <v>9.9905390914111987</v>
      </c>
      <c r="G7">
        <f>'AC Param'!$B$2*9.807 + F7</f>
        <v>133.55873909141121</v>
      </c>
      <c r="H7">
        <f t="shared" si="4"/>
        <v>-9.9905390914111987</v>
      </c>
      <c r="I7">
        <f>C7+(H7/(B7*'AC Param'!$B$8))</f>
        <v>0.22831667946257198</v>
      </c>
      <c r="J7">
        <f>FORECAST(I7,
INDEX(WingXFLR5!$F$8:$F$150,MATCH(I7,WingXFLR5!$C$8:$C$150,1)):INDEX(WingXFLR5!$F$8:$F$150,MATCH(I7,WingXFLR5!$C$8:$C$150,1)+1),
INDEX(WingXFLR5!$C$8:$C$150,MATCH(I7,WingXFLR5!$C$8:$C$150,1)):INDEX(WingXFLR5!$C$8:$C$150,MATCH(I7,WingXFLR5!$C$8:$C$150,1)+1))</f>
        <v>1.6435484338549324E-2</v>
      </c>
      <c r="K7">
        <f>FORECAST(I7,
INDEX(WingXFLR5!$D$8:$D$150,MATCH(I7,WingXFLR5!$C$8:$C$150,1)):INDEX(WingXFLR5!$D$8:$D$150,MATCH(I7,WingXFLR5!$C$8:$C$150,1)+1),
INDEX(WingXFLR5!$C$8:$C$150,MATCH(I7,WingXFLR5!$C$8:$C$150,1)):INDEX(WingXFLR5!$C$8:$C$150,MATCH(I7,WingXFLR5!$C$8:$C$150,1)+1))</f>
        <v>1.1768236381495844E-3</v>
      </c>
      <c r="L7">
        <f>FORECAST(I7,
INDEX(WingXFLR5!$E$8:$E$150,MATCH(I7,WingXFLR5!$C$8:$C$150,1)):INDEX(WingXFLR5!$E$8:$E$150,MATCH(I7,WingXFLR5!$C$8:$C$150,1)+1),
INDEX(WingXFLR5!$C$8:$C$150,MATCH(I7,WingXFLR5!$C$8:$C$150,1)):INDEX(WingXFLR5!$C$8:$C$150,MATCH(I7,WingXFLR5!$C$8:$C$150,1)+1))</f>
        <v>1.5258660700399744E-2</v>
      </c>
      <c r="M7">
        <f>FORECAST(I7,
INDEX(WingXFLR5!$I$8:$I$150,MATCH(I7,WingXFLR5!$C$8:$C$150,1)):INDEX(WingXFLR5!$I$8:$I$150,MATCH(I7,WingXFLR5!$C$8:$C$150,1)+1),
INDEX(WingXFLR5!$C$8:$C$150,MATCH(I7,WingXFLR5!$C$8:$C$150,1)):INDEX(WingXFLR5!$C$8:$C$150,MATCH(I7,WingXFLR5!$C$8:$C$150,1)+1))</f>
        <v>-0.10594873996651741</v>
      </c>
      <c r="N7">
        <f t="shared" si="2"/>
        <v>0.210310197179396</v>
      </c>
      <c r="O7">
        <f>FORECAST(ABS(N7),
INDEX(HStabXFLR5!$F$8:$F$106,MATCH(ABS(N7),HStabXFLR5!$C$8:$C$106,1)):INDEX(HStabXFLR5!$F$8:$F$106,MATCH(ABS(N7),HStabXFLR5!$C$8:$C$106,1)+1),
INDEX(HStabXFLR5!$C$8:$C$106,MATCH(ABS(N7),HStabXFLR5!$C$8:$C$106,1)):INDEX(HStabXFLR5!$C$8:$C$106,MATCH(ABS(N7),HStabXFLR5!$C$8:$C$106,1)+1))</f>
        <v>1.9501280565260369E-2</v>
      </c>
      <c r="P7">
        <f>N7*B7*'AC Param'!$B$9</f>
        <v>10.33652306473212</v>
      </c>
      <c r="Q7">
        <f>(B7*'AC Param'!$B$8*TrimCalc!I7)+TrimCalc!P7</f>
        <v>123.95329398346566</v>
      </c>
      <c r="R7">
        <f>('AC Param'!$B$2*9.807)-TrimCalc!Q7</f>
        <v>-0.38509398346565149</v>
      </c>
      <c r="S7">
        <f>O7*B7*'AC Param'!$B$9</f>
        <v>0.95846725008146338</v>
      </c>
      <c r="T7">
        <f>(J7*B7*'AC Param'!$B$8)</f>
        <v>8.1787570817291328</v>
      </c>
      <c r="U7">
        <f>(K7*B7*'AC Param'!$B$8)</f>
        <v>0.58562038490626567</v>
      </c>
      <c r="V7">
        <f>(L7*B7*'AC Param'!$B$8)</f>
        <v>7.59313669682287</v>
      </c>
      <c r="X7" s="6">
        <f t="shared" si="8"/>
        <v>3.1164489202371764E-3</v>
      </c>
      <c r="Y7">
        <f t="shared" si="6"/>
        <v>-3.517148941249415E-2</v>
      </c>
      <c r="Z7" s="7">
        <f t="shared" si="7"/>
        <v>-3.517148941249415E-2</v>
      </c>
    </row>
    <row r="8" spans="1:26" x14ac:dyDescent="0.2">
      <c r="A8" s="1">
        <f>WingXFLR5!L14</f>
        <v>17.769300000000001</v>
      </c>
      <c r="B8" s="1">
        <f t="shared" si="3"/>
        <v>193.39566377512503</v>
      </c>
      <c r="C8">
        <f>WingXFLR5!C14</f>
        <v>0.257658</v>
      </c>
      <c r="D8">
        <f>WingXFLR5!I14</f>
        <v>-0.10376299999999999</v>
      </c>
      <c r="E8">
        <f t="shared" si="0"/>
        <v>0.20001577310413196</v>
      </c>
      <c r="F8">
        <f t="shared" si="1"/>
        <v>9.477134885217259</v>
      </c>
      <c r="G8">
        <f>'AC Param'!$B$2*9.807 + F8</f>
        <v>133.04533488521727</v>
      </c>
      <c r="H8">
        <f t="shared" si="4"/>
        <v>-9.477134885217259</v>
      </c>
      <c r="I8">
        <f>C8+(H8/(B8*'AC Param'!$B$8))</f>
        <v>0.23790315665141001</v>
      </c>
      <c r="J8">
        <f>FORECAST(I8,
INDEX(WingXFLR5!$F$8:$F$150,MATCH(I8,WingXFLR5!$C$8:$C$150,1)):INDEX(WingXFLR5!$F$8:$F$150,MATCH(I8,WingXFLR5!$C$8:$C$150,1)+1),
INDEX(WingXFLR5!$C$8:$C$150,MATCH(I8,WingXFLR5!$C$8:$C$150,1)):INDEX(WingXFLR5!$C$8:$C$150,MATCH(I8,WingXFLR5!$C$8:$C$150,1)+1))</f>
        <v>1.6589304159406442E-2</v>
      </c>
      <c r="K8">
        <f>FORECAST(I8,
INDEX(WingXFLR5!$D$8:$D$150,MATCH(I8,WingXFLR5!$C$8:$C$150,1)):INDEX(WingXFLR5!$D$8:$D$150,MATCH(I8,WingXFLR5!$C$8:$C$150,1)+1),
INDEX(WingXFLR5!$C$8:$C$150,MATCH(I8,WingXFLR5!$C$8:$C$150,1)):INDEX(WingXFLR5!$C$8:$C$150,MATCH(I8,WingXFLR5!$C$8:$C$150,1)+1))</f>
        <v>1.2744422492859864E-3</v>
      </c>
      <c r="L8">
        <f>FORECAST(I8,
INDEX(WingXFLR5!$E$8:$E$150,MATCH(I8,WingXFLR5!$C$8:$C$150,1)):INDEX(WingXFLR5!$E$8:$E$150,MATCH(I8,WingXFLR5!$C$8:$C$150,1)+1),
INDEX(WingXFLR5!$C$8:$C$150,MATCH(I8,WingXFLR5!$C$8:$C$150,1)):INDEX(WingXFLR5!$C$8:$C$150,MATCH(I8,WingXFLR5!$C$8:$C$150,1)+1))</f>
        <v>1.5314861910120455E-2</v>
      </c>
      <c r="M8">
        <f>FORECAST(I8,
INDEX(WingXFLR5!$I$8:$I$150,MATCH(I8,WingXFLR5!$C$8:$C$150,1)):INDEX(WingXFLR5!$I$8:$I$150,MATCH(I8,WingXFLR5!$C$8:$C$150,1)+1),
INDEX(WingXFLR5!$C$8:$C$150,MATCH(I8,WingXFLR5!$C$8:$C$150,1)):INDEX(WingXFLR5!$C$8:$C$150,MATCH(I8,WingXFLR5!$C$8:$C$150,1)+1))</f>
        <v>-0.10523607673938901</v>
      </c>
      <c r="N8">
        <f t="shared" si="2"/>
        <v>0.2069502413007234</v>
      </c>
      <c r="O8">
        <f>FORECAST(ABS(N8),
INDEX(HStabXFLR5!$F$8:$F$106,MATCH(ABS(N8),HStabXFLR5!$C$8:$C$106,1)):INDEX(HStabXFLR5!$F$8:$F$106,MATCH(ABS(N8),HStabXFLR5!$C$8:$C$106,1)+1),
INDEX(HStabXFLR5!$C$8:$C$106,MATCH(ABS(N8),HStabXFLR5!$C$8:$C$106,1)):INDEX(HStabXFLR5!$C$8:$C$106,MATCH(ABS(N8),HStabXFLR5!$C$8:$C$106,1)+1))</f>
        <v>1.9384116026589852E-2</v>
      </c>
      <c r="P8">
        <f>N8*B8*'AC Param'!$B$9</f>
        <v>9.8057034247700461</v>
      </c>
      <c r="Q8">
        <f>(B8*'AC Param'!$B$8*TrimCalc!I8)+TrimCalc!P8</f>
        <v>123.93671754720349</v>
      </c>
      <c r="R8">
        <f>('AC Param'!$B$2*9.807)-TrimCalc!Q8</f>
        <v>-0.3685175472034814</v>
      </c>
      <c r="S8">
        <f>O8*B8*'AC Param'!$B$9</f>
        <v>0.91845697648581404</v>
      </c>
      <c r="T8">
        <f>(J8*B8*'AC Param'!$B$8)</f>
        <v>7.9585077135937992</v>
      </c>
      <c r="U8">
        <f>(K8*B8*'AC Param'!$B$8)</f>
        <v>0.61139746272728857</v>
      </c>
      <c r="V8">
        <f>(L8*B8*'AC Param'!$B$8)</f>
        <v>7.3471102508665105</v>
      </c>
      <c r="X8" s="6">
        <f t="shared" si="8"/>
        <v>2.9823008444201777E-3</v>
      </c>
      <c r="Y8">
        <f t="shared" si="6"/>
        <v>-3.4609582980004917E-2</v>
      </c>
      <c r="Z8" s="7">
        <f t="shared" si="7"/>
        <v>-3.4609582980004924E-2</v>
      </c>
    </row>
    <row r="9" spans="1:26" x14ac:dyDescent="0.2">
      <c r="A9" s="1">
        <f>WingXFLR5!L15</f>
        <v>17.458200000000001</v>
      </c>
      <c r="B9" s="1">
        <f t="shared" si="3"/>
        <v>186.68310768450007</v>
      </c>
      <c r="C9">
        <f>WingXFLR5!C15</f>
        <v>0.26692199999999999</v>
      </c>
      <c r="D9">
        <f>WingXFLR5!I15</f>
        <v>-0.10306999999999999</v>
      </c>
      <c r="E9">
        <f t="shared" si="0"/>
        <v>0.196758662345146</v>
      </c>
      <c r="F9">
        <f t="shared" si="1"/>
        <v>8.9992220448570848</v>
      </c>
      <c r="G9">
        <f>'AC Param'!$B$2*9.807 + F9</f>
        <v>132.5674220448571</v>
      </c>
      <c r="H9">
        <f t="shared" si="4"/>
        <v>-8.9992220448570848</v>
      </c>
      <c r="I9">
        <f>C9+(H9/(B9*'AC Param'!$B$8))</f>
        <v>0.24748884984497269</v>
      </c>
      <c r="J9">
        <f>FORECAST(I9,
INDEX(WingXFLR5!$F$8:$F$150,MATCH(I9,WingXFLR5!$C$8:$C$150,1)):INDEX(WingXFLR5!$F$8:$F$150,MATCH(I9,WingXFLR5!$C$8:$C$150,1)+1),
INDEX(WingXFLR5!$C$8:$C$150,MATCH(I9,WingXFLR5!$C$8:$C$150,1)):INDEX(WingXFLR5!$C$8:$C$150,MATCH(I9,WingXFLR5!$C$8:$C$150,1)+1))</f>
        <v>1.6749776316871641E-2</v>
      </c>
      <c r="K9">
        <f>FORECAST(I9,
INDEX(WingXFLR5!$D$8:$D$150,MATCH(I9,WingXFLR5!$C$8:$C$150,1)):INDEX(WingXFLR5!$D$8:$D$150,MATCH(I9,WingXFLR5!$C$8:$C$150,1)+1),
INDEX(WingXFLR5!$C$8:$C$150,MATCH(I9,WingXFLR5!$C$8:$C$150,1)):INDEX(WingXFLR5!$C$8:$C$150,MATCH(I9,WingXFLR5!$C$8:$C$150,1)+1))</f>
        <v>1.3754364041885939E-3</v>
      </c>
      <c r="L9">
        <f>FORECAST(I9,
INDEX(WingXFLR5!$E$8:$E$150,MATCH(I9,WingXFLR5!$C$8:$C$150,1)):INDEX(WingXFLR5!$E$8:$E$150,MATCH(I9,WingXFLR5!$C$8:$C$150,1)+1),
INDEX(WingXFLR5!$C$8:$C$150,MATCH(I9,WingXFLR5!$C$8:$C$150,1)):INDEX(WingXFLR5!$C$8:$C$150,MATCH(I9,WingXFLR5!$C$8:$C$150,1)+1))</f>
        <v>1.5374339912683046E-2</v>
      </c>
      <c r="M9">
        <f>FORECAST(I9,
INDEX(WingXFLR5!$I$8:$I$150,MATCH(I9,WingXFLR5!$C$8:$C$150,1)):INDEX(WingXFLR5!$I$8:$I$150,MATCH(I9,WingXFLR5!$C$8:$C$150,1)+1),
INDEX(WingXFLR5!$C$8:$C$150,MATCH(I9,WingXFLR5!$C$8:$C$150,1)):INDEX(WingXFLR5!$C$8:$C$150,MATCH(I9,WingXFLR5!$C$8:$C$150,1)+1))</f>
        <v>-0.1045223355215293</v>
      </c>
      <c r="N9">
        <f t="shared" si="2"/>
        <v>0.20358787640804182</v>
      </c>
      <c r="O9">
        <f>FORECAST(ABS(N9),
INDEX(HStabXFLR5!$F$8:$F$106,MATCH(ABS(N9),HStabXFLR5!$C$8:$C$106,1)):INDEX(HStabXFLR5!$F$8:$F$106,MATCH(ABS(N9),HStabXFLR5!$C$8:$C$106,1)+1),
INDEX(HStabXFLR5!$C$8:$C$106,MATCH(ABS(N9),HStabXFLR5!$C$8:$C$106,1)):INDEX(HStabXFLR5!$C$8:$C$106,MATCH(ABS(N9),HStabXFLR5!$C$8:$C$106,1)+1))</f>
        <v>1.9270508533315737E-2</v>
      </c>
      <c r="P9">
        <f>N9*B9*'AC Param'!$B$9</f>
        <v>9.3115722764115851</v>
      </c>
      <c r="Q9">
        <f>(B9*'AC Param'!$B$8*TrimCalc!I9)+TrimCalc!P9</f>
        <v>123.92022273265421</v>
      </c>
      <c r="R9">
        <f>('AC Param'!$B$2*9.807)-TrimCalc!Q9</f>
        <v>-0.35202273265420558</v>
      </c>
      <c r="S9">
        <f>O9*B9*'AC Param'!$B$9</f>
        <v>0.88138221281671447</v>
      </c>
      <c r="T9">
        <f>(J9*B9*'AC Param'!$B$8)</f>
        <v>7.7565888738950299</v>
      </c>
      <c r="U9">
        <f>(K9*B9*'AC Param'!$B$8)</f>
        <v>0.63694550348908963</v>
      </c>
      <c r="V9">
        <f>(L9*B9*'AC Param'!$B$8)</f>
        <v>7.1196433704059405</v>
      </c>
      <c r="X9" s="6">
        <f t="shared" si="8"/>
        <v>2.8488133083933048E-3</v>
      </c>
      <c r="Y9">
        <f t="shared" si="6"/>
        <v>-3.4047273673038621E-2</v>
      </c>
      <c r="Z9" s="7">
        <f t="shared" si="7"/>
        <v>-3.4047273673038621E-2</v>
      </c>
    </row>
    <row r="10" spans="1:26" x14ac:dyDescent="0.2">
      <c r="A10" s="1">
        <f>WingXFLR5!L16</f>
        <v>17.163</v>
      </c>
      <c r="B10" s="1">
        <f t="shared" si="3"/>
        <v>180.42324851250004</v>
      </c>
      <c r="C10">
        <f>WingXFLR5!C16</f>
        <v>0.27618500000000001</v>
      </c>
      <c r="D10">
        <f>WingXFLR5!I16</f>
        <v>-0.10237599999999999</v>
      </c>
      <c r="E10">
        <f t="shared" si="0"/>
        <v>0.19349936456036429</v>
      </c>
      <c r="F10">
        <f t="shared" si="1"/>
        <v>8.5533870650759347</v>
      </c>
      <c r="G10">
        <f>'AC Param'!$B$2*9.807 + F10</f>
        <v>132.12158706507594</v>
      </c>
      <c r="H10">
        <f t="shared" si="4"/>
        <v>-8.5533870650759347</v>
      </c>
      <c r="I10">
        <f>C10+(H10/(B10*'AC Param'!$B$8))</f>
        <v>0.25707375904326002</v>
      </c>
      <c r="J10">
        <f>FORECAST(I10,
INDEX(WingXFLR5!$F$8:$F$150,MATCH(I10,WingXFLR5!$C$8:$C$150,1)):INDEX(WingXFLR5!$F$8:$F$150,MATCH(I10,WingXFLR5!$C$8:$C$150,1)+1),
INDEX(WingXFLR5!$C$8:$C$150,MATCH(I10,WingXFLR5!$C$8:$C$150,1)):INDEX(WingXFLR5!$C$8:$C$150,MATCH(I10,WingXFLR5!$C$8:$C$150,1)+1))</f>
        <v>1.6912099748493448E-2</v>
      </c>
      <c r="K10">
        <f>FORECAST(I10,
INDEX(WingXFLR5!$D$8:$D$150,MATCH(I10,WingXFLR5!$C$8:$C$150,1)):INDEX(WingXFLR5!$D$8:$D$150,MATCH(I10,WingXFLR5!$C$8:$C$150,1)+1),
INDEX(WingXFLR5!$C$8:$C$150,MATCH(I10,WingXFLR5!$C$8:$C$150,1)):INDEX(WingXFLR5!$C$8:$C$150,MATCH(I10,WingXFLR5!$C$8:$C$150,1)+1))</f>
        <v>1.4805679894670826E-3</v>
      </c>
      <c r="L10">
        <f>FORECAST(I10,
INDEX(WingXFLR5!$E$8:$E$150,MATCH(I10,WingXFLR5!$C$8:$C$150,1)):INDEX(WingXFLR5!$E$8:$E$150,MATCH(I10,WingXFLR5!$C$8:$C$150,1)+1),
INDEX(WingXFLR5!$C$8:$C$150,MATCH(I10,WingXFLR5!$C$8:$C$150,1)):INDEX(WingXFLR5!$C$8:$C$150,MATCH(I10,WingXFLR5!$C$8:$C$150,1)+1))</f>
        <v>1.543153175902637E-2</v>
      </c>
      <c r="M10">
        <f>FORECAST(I10,
INDEX(WingXFLR5!$I$8:$I$150,MATCH(I10,WingXFLR5!$C$8:$C$150,1)):INDEX(WingXFLR5!$I$8:$I$150,MATCH(I10,WingXFLR5!$C$8:$C$150,1)+1),
INDEX(WingXFLR5!$C$8:$C$150,MATCH(I10,WingXFLR5!$C$8:$C$150,1)):INDEX(WingXFLR5!$C$8:$C$150,MATCH(I10,WingXFLR5!$C$8:$C$150,1)+1))</f>
        <v>-0.10380663677734096</v>
      </c>
      <c r="N10">
        <f t="shared" si="2"/>
        <v>0.20022102510154108</v>
      </c>
      <c r="O10">
        <f>FORECAST(ABS(N10),
INDEX(HStabXFLR5!$F$8:$F$106,MATCH(ABS(N10),HStabXFLR5!$C$8:$C$106,1)):INDEX(HStabXFLR5!$F$8:$F$106,MATCH(ABS(N10),HStabXFLR5!$C$8:$C$106,1)+1),
INDEX(HStabXFLR5!$C$8:$C$106,MATCH(ABS(N10),HStabXFLR5!$C$8:$C$106,1)):INDEX(HStabXFLR5!$C$8:$C$106,MATCH(ABS(N10),HStabXFLR5!$C$8:$C$106,1)+1))</f>
        <v>1.9157060796765338E-2</v>
      </c>
      <c r="P10">
        <f>N10*B10*'AC Param'!$B$9</f>
        <v>8.8505093034840989</v>
      </c>
      <c r="Q10">
        <f>(B10*'AC Param'!$B$8*TrimCalc!I10)+TrimCalc!P10</f>
        <v>123.90590368359601</v>
      </c>
      <c r="R10">
        <f>('AC Param'!$B$2*9.807)-TrimCalc!Q10</f>
        <v>-0.33770368359600411</v>
      </c>
      <c r="S10">
        <f>O10*B10*'AC Param'!$B$9</f>
        <v>0.84681288952144684</v>
      </c>
      <c r="T10">
        <f>(J10*B10*'AC Param'!$B$8)</f>
        <v>7.5691440215462205</v>
      </c>
      <c r="U10">
        <f>(K10*B10*'AC Param'!$B$8)</f>
        <v>0.66263991536389655</v>
      </c>
      <c r="V10">
        <f>(L10*B10*'AC Param'!$B$8)</f>
        <v>6.9065041061823251</v>
      </c>
      <c r="X10" s="6">
        <f t="shared" si="8"/>
        <v>2.7329335832034789E-3</v>
      </c>
      <c r="Y10">
        <f t="shared" si="6"/>
        <v>-3.3484214075034331E-2</v>
      </c>
      <c r="Z10" s="7">
        <f t="shared" si="7"/>
        <v>-3.3484214075034338E-2</v>
      </c>
    </row>
    <row r="11" spans="1:26" x14ac:dyDescent="0.2">
      <c r="A11" s="1">
        <f>WingXFLR5!L17</f>
        <v>16.882200000000001</v>
      </c>
      <c r="B11" s="1">
        <f t="shared" si="3"/>
        <v>174.56781456450003</v>
      </c>
      <c r="C11">
        <f>WingXFLR5!C17</f>
        <v>0.28544700000000001</v>
      </c>
      <c r="D11">
        <f>WingXFLR5!I17</f>
        <v>-0.10168099999999999</v>
      </c>
      <c r="E11">
        <f t="shared" si="0"/>
        <v>0.19023787974978687</v>
      </c>
      <c r="F11">
        <f t="shared" si="1"/>
        <v>8.1363056742495896</v>
      </c>
      <c r="G11">
        <f>'AC Param'!$B$2*9.807 + F11</f>
        <v>131.70450567424959</v>
      </c>
      <c r="H11">
        <f t="shared" si="4"/>
        <v>-8.1363056742495896</v>
      </c>
      <c r="I11">
        <f>C11+(H11/(B11*'AC Param'!$B$8))</f>
        <v>0.26665788424627196</v>
      </c>
      <c r="J11">
        <f>FORECAST(I11,
INDEX(WingXFLR5!$F$8:$F$150,MATCH(I11,WingXFLR5!$C$8:$C$150,1)):INDEX(WingXFLR5!$F$8:$F$150,MATCH(I11,WingXFLR5!$C$8:$C$150,1)+1),
INDEX(WingXFLR5!$C$8:$C$150,MATCH(I11,WingXFLR5!$C$8:$C$150,1)):INDEX(WingXFLR5!$C$8:$C$150,MATCH(I11,WingXFLR5!$C$8:$C$150,1)+1))</f>
        <v>1.7074523945019938E-2</v>
      </c>
      <c r="K11">
        <f>FORECAST(I11,
INDEX(WingXFLR5!$D$8:$D$150,MATCH(I11,WingXFLR5!$C$8:$C$150,1)):INDEX(WingXFLR5!$D$8:$D$150,MATCH(I11,WingXFLR5!$C$8:$C$150,1)+1),
INDEX(WingXFLR5!$C$8:$C$150,MATCH(I11,WingXFLR5!$C$8:$C$150,1)):INDEX(WingXFLR5!$C$8:$C$150,MATCH(I11,WingXFLR5!$C$8:$C$150,1)+1))</f>
        <v>1.589977950140849E-3</v>
      </c>
      <c r="L11">
        <f>FORECAST(I11,
INDEX(WingXFLR5!$E$8:$E$150,MATCH(I11,WingXFLR5!$C$8:$C$150,1)):INDEX(WingXFLR5!$E$8:$E$150,MATCH(I11,WingXFLR5!$C$8:$C$150,1)+1),
INDEX(WingXFLR5!$C$8:$C$150,MATCH(I11,WingXFLR5!$C$8:$C$150,1)):INDEX(WingXFLR5!$C$8:$C$150,MATCH(I11,WingXFLR5!$C$8:$C$150,1)+1))</f>
        <v>1.5484545994879088E-2</v>
      </c>
      <c r="M11">
        <f>FORECAST(I11,
INDEX(WingXFLR5!$I$8:$I$150,MATCH(I11,WingXFLR5!$C$8:$C$150,1)):INDEX(WingXFLR5!$I$8:$I$150,MATCH(I11,WingXFLR5!$C$8:$C$150,1)+1),
INDEX(WingXFLR5!$C$8:$C$150,MATCH(I11,WingXFLR5!$C$8:$C$150,1)):INDEX(WingXFLR5!$C$8:$C$150,MATCH(I11,WingXFLR5!$C$8:$C$150,1)+1))</f>
        <v>-0.10308975736370181</v>
      </c>
      <c r="N11">
        <f t="shared" si="2"/>
        <v>0.19685152226128216</v>
      </c>
      <c r="O11">
        <f>FORECAST(ABS(N11),
INDEX(HStabXFLR5!$F$8:$F$106,MATCH(ABS(N11),HStabXFLR5!$C$8:$C$106,1)):INDEX(HStabXFLR5!$F$8:$F$106,MATCH(ABS(N11),HStabXFLR5!$C$8:$C$106,1)+1),
INDEX(HStabXFLR5!$C$8:$C$106,MATCH(ABS(N11),HStabXFLR5!$C$8:$C$106,1)):INDEX(HStabXFLR5!$C$8:$C$106,MATCH(ABS(N11),HStabXFLR5!$C$8:$C$106,1)+1))</f>
        <v>1.9046362733518028E-2</v>
      </c>
      <c r="P11">
        <f>N11*B11*'AC Param'!$B$9</f>
        <v>8.4191653085375275</v>
      </c>
      <c r="Q11">
        <f>(B11*'AC Param'!$B$8*TrimCalc!I11)+TrimCalc!P11</f>
        <v>123.89080778036859</v>
      </c>
      <c r="R11">
        <f>('AC Param'!$B$2*9.807)-TrimCalc!Q11</f>
        <v>-0.3226077803685854</v>
      </c>
      <c r="S11">
        <f>O11*B11*'AC Param'!$B$9</f>
        <v>0.81459606985927979</v>
      </c>
      <c r="T11">
        <f>(J11*B11*'AC Param'!$B$8)</f>
        <v>7.3938309753300508</v>
      </c>
      <c r="U11">
        <f>(K11*B11*'AC Param'!$B$8)</f>
        <v>0.68851279577091962</v>
      </c>
      <c r="V11">
        <f>(L11*B11*'AC Param'!$B$8)</f>
        <v>6.7053181795591303</v>
      </c>
      <c r="X11" s="6">
        <f t="shared" si="8"/>
        <v>2.6107670126180147E-3</v>
      </c>
      <c r="Y11">
        <f t="shared" si="6"/>
        <v>-3.2920711044458761E-2</v>
      </c>
      <c r="Z11" s="7">
        <f t="shared" si="7"/>
        <v>-3.2920711044458761E-2</v>
      </c>
    </row>
    <row r="12" spans="1:26" x14ac:dyDescent="0.2">
      <c r="A12" s="1">
        <f>WingXFLR5!L18</f>
        <v>16.614799999999999</v>
      </c>
      <c r="B12" s="1">
        <f t="shared" si="3"/>
        <v>169.08159216199999</v>
      </c>
      <c r="C12">
        <f>WingXFLR5!C18</f>
        <v>0.29470800000000003</v>
      </c>
      <c r="D12">
        <f>WingXFLR5!I18</f>
        <v>-0.100984</v>
      </c>
      <c r="E12">
        <f t="shared" si="0"/>
        <v>0.18697184598535008</v>
      </c>
      <c r="F12">
        <f t="shared" si="1"/>
        <v>7.7453068651244523</v>
      </c>
      <c r="G12">
        <f>'AC Param'!$B$2*9.807 + F12</f>
        <v>131.31350686512445</v>
      </c>
      <c r="H12">
        <f t="shared" si="4"/>
        <v>-7.7453068651244523</v>
      </c>
      <c r="I12">
        <f>C12+(H12/(B12*'AC Param'!$B$8))</f>
        <v>0.27624145873320538</v>
      </c>
      <c r="J12">
        <f>FORECAST(I12,
INDEX(WingXFLR5!$F$8:$F$150,MATCH(I12,WingXFLR5!$C$8:$C$150,1)):INDEX(WingXFLR5!$F$8:$F$150,MATCH(I12,WingXFLR5!$C$8:$C$150,1)+1),
INDEX(WingXFLR5!$C$8:$C$150,MATCH(I12,WingXFLR5!$C$8:$C$150,1)):INDEX(WingXFLR5!$C$8:$C$150,MATCH(I12,WingXFLR5!$C$8:$C$150,1)+1))</f>
        <v>1.7238981413954444E-2</v>
      </c>
      <c r="K12">
        <f>FORECAST(I12,
INDEX(WingXFLR5!$D$8:$D$150,MATCH(I12,WingXFLR5!$C$8:$C$150,1)):INDEX(WingXFLR5!$D$8:$D$150,MATCH(I12,WingXFLR5!$C$8:$C$150,1)+1),
INDEX(WingXFLR5!$C$8:$C$150,MATCH(I12,WingXFLR5!$C$8:$C$150,1)):INDEX(WingXFLR5!$C$8:$C$150,MATCH(I12,WingXFLR5!$C$8:$C$150,1)+1))</f>
        <v>1.7026888184897655E-3</v>
      </c>
      <c r="L12">
        <f>FORECAST(I12,
INDEX(WingXFLR5!$E$8:$E$150,MATCH(I12,WingXFLR5!$C$8:$C$150,1)):INDEX(WingXFLR5!$E$8:$E$150,MATCH(I12,WingXFLR5!$C$8:$C$150,1)+1),
INDEX(WingXFLR5!$C$8:$C$150,MATCH(I12,WingXFLR5!$C$8:$C$150,1)):INDEX(WingXFLR5!$C$8:$C$150,MATCH(I12,WingXFLR5!$C$8:$C$150,1)+1))</f>
        <v>1.5535298691203526E-2</v>
      </c>
      <c r="M12">
        <f>FORECAST(I12,
INDEX(WingXFLR5!$I$8:$I$150,MATCH(I12,WingXFLR5!$C$8:$C$150,1)):INDEX(WingXFLR5!$I$8:$I$150,MATCH(I12,WingXFLR5!$C$8:$C$150,1)+1),
INDEX(WingXFLR5!$C$8:$C$150,MATCH(I12,WingXFLR5!$C$8:$C$150,1)):INDEX(WingXFLR5!$C$8:$C$150,MATCH(I12,WingXFLR5!$C$8:$C$150,1)+1))</f>
        <v>-0.10237176346150099</v>
      </c>
      <c r="N12">
        <f t="shared" si="2"/>
        <v>0.19347948340070398</v>
      </c>
      <c r="O12">
        <f>FORECAST(ABS(N12),
INDEX(HStabXFLR5!$F$8:$F$106,MATCH(ABS(N12),HStabXFLR5!$C$8:$C$106,1)):INDEX(HStabXFLR5!$F$8:$F$106,MATCH(ABS(N12),HStabXFLR5!$C$8:$C$106,1)+1),
INDEX(HStabXFLR5!$C$8:$C$106,MATCH(ABS(N12),HStabXFLR5!$C$8:$C$106,1)):INDEX(HStabXFLR5!$C$8:$C$106,MATCH(ABS(N12),HStabXFLR5!$C$8:$C$106,1)+1))</f>
        <v>1.8936357957202731E-2</v>
      </c>
      <c r="P12">
        <f>N12*B12*'AC Param'!$B$9</f>
        <v>8.0148856804977076</v>
      </c>
      <c r="Q12">
        <f>(B12*'AC Param'!$B$8*TrimCalc!I12)+TrimCalc!P12</f>
        <v>123.87712733403018</v>
      </c>
      <c r="R12">
        <f>('AC Param'!$B$2*9.807)-TrimCalc!Q12</f>
        <v>-0.30892733403017303</v>
      </c>
      <c r="S12">
        <f>O12*B12*'AC Param'!$B$9</f>
        <v>0.78443844052258183</v>
      </c>
      <c r="T12">
        <f>(J12*B12*'AC Param'!$B$8)</f>
        <v>7.2304390499667424</v>
      </c>
      <c r="U12">
        <f>(K12*B12*'AC Param'!$B$8)</f>
        <v>0.71414821024080888</v>
      </c>
      <c r="V12">
        <f>(L12*B12*'AC Param'!$B$8)</f>
        <v>6.5158739726263528</v>
      </c>
      <c r="X12" s="6">
        <f t="shared" si="8"/>
        <v>2.5000553057353998E-3</v>
      </c>
      <c r="Y12">
        <f t="shared" si="6"/>
        <v>-3.2356783899346639E-2</v>
      </c>
      <c r="Z12" s="7">
        <f t="shared" si="7"/>
        <v>-3.2356783899346639E-2</v>
      </c>
    </row>
    <row r="13" spans="1:26" x14ac:dyDescent="0.2">
      <c r="A13" s="1">
        <f>WingXFLR5!L19</f>
        <v>16.3598</v>
      </c>
      <c r="B13" s="1">
        <f t="shared" si="3"/>
        <v>163.93137182449999</v>
      </c>
      <c r="C13">
        <f>WingXFLR5!C19</f>
        <v>0.30396899999999999</v>
      </c>
      <c r="D13">
        <f>WingXFLR5!I19</f>
        <v>-0.100287</v>
      </c>
      <c r="E13">
        <f t="shared" si="0"/>
        <v>0.18370581222091326</v>
      </c>
      <c r="F13">
        <f t="shared" si="1"/>
        <v>7.3782107233295351</v>
      </c>
      <c r="G13">
        <f>'AC Param'!$B$2*9.807 + F13</f>
        <v>130.94641072332954</v>
      </c>
      <c r="H13">
        <f t="shared" si="4"/>
        <v>-7.3782107233295351</v>
      </c>
      <c r="I13">
        <f>C13+(H13/(B13*'AC Param'!$B$8))</f>
        <v>0.28582503322013875</v>
      </c>
      <c r="J13">
        <f>FORECAST(I13,
INDEX(WingXFLR5!$F$8:$F$150,MATCH(I13,WingXFLR5!$C$8:$C$150,1)):INDEX(WingXFLR5!$F$8:$F$150,MATCH(I13,WingXFLR5!$C$8:$C$150,1)+1),
INDEX(WingXFLR5!$C$8:$C$150,MATCH(I13,WingXFLR5!$C$8:$C$150,1)):INDEX(WingXFLR5!$C$8:$C$150,MATCH(I13,WingXFLR5!$C$8:$C$150,1)+1))</f>
        <v>1.7405735285749152E-2</v>
      </c>
      <c r="K13">
        <f>FORECAST(I13,
INDEX(WingXFLR5!$D$8:$D$150,MATCH(I13,WingXFLR5!$C$8:$C$150,1)):INDEX(WingXFLR5!$D$8:$D$150,MATCH(I13,WingXFLR5!$C$8:$C$150,1)+1),
INDEX(WingXFLR5!$C$8:$C$150,MATCH(I13,WingXFLR5!$C$8:$C$150,1)):INDEX(WingXFLR5!$C$8:$C$150,MATCH(I13,WingXFLR5!$C$8:$C$150,1)+1))</f>
        <v>1.8197759298948532E-3</v>
      </c>
      <c r="L13">
        <f>FORECAST(I13,
INDEX(WingXFLR5!$E$8:$E$150,MATCH(I13,WingXFLR5!$C$8:$C$150,1)):INDEX(WingXFLR5!$E$8:$E$150,MATCH(I13,WingXFLR5!$C$8:$C$150,1)+1),
INDEX(WingXFLR5!$C$8:$C$150,MATCH(I13,WingXFLR5!$C$8:$C$150,1)):INDEX(WingXFLR5!$C$8:$C$150,MATCH(I13,WingXFLR5!$C$8:$C$150,1)+1))</f>
        <v>1.5585959355854301E-2</v>
      </c>
      <c r="M13">
        <f>FORECAST(I13,
INDEX(WingXFLR5!$I$8:$I$150,MATCH(I13,WingXFLR5!$C$8:$C$150,1)):INDEX(WingXFLR5!$I$8:$I$150,MATCH(I13,WingXFLR5!$C$8:$C$150,1)+1),
INDEX(WingXFLR5!$C$8:$C$150,MATCH(I13,WingXFLR5!$C$8:$C$150,1)):INDEX(WingXFLR5!$C$8:$C$150,MATCH(I13,WingXFLR5!$C$8:$C$150,1)+1))</f>
        <v>-0.10165254852019903</v>
      </c>
      <c r="N13">
        <f t="shared" si="2"/>
        <v>0.19010456053360592</v>
      </c>
      <c r="O13">
        <f>FORECAST(ABS(N13),
INDEX(HStabXFLR5!$F$8:$F$106,MATCH(ABS(N13),HStabXFLR5!$C$8:$C$106,1)):INDEX(HStabXFLR5!$F$8:$F$106,MATCH(ABS(N13),HStabXFLR5!$C$8:$C$106,1)+1),
INDEX(HStabXFLR5!$C$8:$C$106,MATCH(ABS(N13),HStabXFLR5!$C$8:$C$106,1)):INDEX(HStabXFLR5!$C$8:$C$106,MATCH(ABS(N13),HStabXFLR5!$C$8:$C$106,1)+1))</f>
        <v>1.8829698892154242E-2</v>
      </c>
      <c r="P13">
        <f>N13*B13*'AC Param'!$B$9</f>
        <v>7.63520484260009</v>
      </c>
      <c r="Q13">
        <f>(B13*'AC Param'!$B$8*TrimCalc!I13)+TrimCalc!P13</f>
        <v>123.86542895442901</v>
      </c>
      <c r="R13">
        <f>('AC Param'!$B$2*9.807)-TrimCalc!Q13</f>
        <v>-0.2972289544290021</v>
      </c>
      <c r="S13">
        <f>O13*B13*'AC Param'!$B$9</f>
        <v>0.75626070075611251</v>
      </c>
      <c r="T13">
        <f>(J13*B13*'AC Param'!$B$8)</f>
        <v>7.0780102438950756</v>
      </c>
      <c r="U13">
        <f>(K13*B13*'AC Param'!$B$8)</f>
        <v>0.7400085352289143</v>
      </c>
      <c r="V13">
        <f>(L13*B13*'AC Param'!$B$8)</f>
        <v>6.3380017086661615</v>
      </c>
      <c r="X13" s="6">
        <f t="shared" si="8"/>
        <v>2.4053838643680338E-3</v>
      </c>
      <c r="Y13">
        <f t="shared" si="6"/>
        <v>-3.1792374443789566E-2</v>
      </c>
      <c r="Z13" s="7">
        <f t="shared" si="7"/>
        <v>-3.1792374443789566E-2</v>
      </c>
    </row>
    <row r="14" spans="1:26" x14ac:dyDescent="0.2">
      <c r="A14" s="1">
        <f>WingXFLR5!L20</f>
        <v>16.116199999999999</v>
      </c>
      <c r="B14" s="1">
        <f t="shared" si="3"/>
        <v>159.0857902445</v>
      </c>
      <c r="C14">
        <f>WingXFLR5!C20</f>
        <v>0.31322899999999998</v>
      </c>
      <c r="D14">
        <f>WingXFLR5!I20</f>
        <v>-9.9587999999999996E-2</v>
      </c>
      <c r="E14">
        <f t="shared" si="0"/>
        <v>0.18043522950261698</v>
      </c>
      <c r="F14">
        <f t="shared" si="1"/>
        <v>7.0326468629760281</v>
      </c>
      <c r="G14">
        <f>'AC Param'!$B$2*9.807 + F14</f>
        <v>130.60084686297603</v>
      </c>
      <c r="H14">
        <f t="shared" si="4"/>
        <v>-7.0326468629760281</v>
      </c>
      <c r="I14">
        <f>C14+(H14/(B14*'AC Param'!$B$8))</f>
        <v>0.29540805699099365</v>
      </c>
      <c r="J14">
        <f>FORECAST(I14,
INDEX(WingXFLR5!$F$8:$F$150,MATCH(I14,WingXFLR5!$C$8:$C$150,1)):INDEX(WingXFLR5!$F$8:$F$150,MATCH(I14,WingXFLR5!$C$8:$C$150,1)+1),
INDEX(WingXFLR5!$C$8:$C$150,MATCH(I14,WingXFLR5!$C$8:$C$150,1)):INDEX(WingXFLR5!$C$8:$C$150,MATCH(I14,WingXFLR5!$C$8:$C$150,1)+1))</f>
        <v>1.7577077406267346E-2</v>
      </c>
      <c r="K14">
        <f>FORECAST(I14,
INDEX(WingXFLR5!$D$8:$D$150,MATCH(I14,WingXFLR5!$C$8:$C$150,1)):INDEX(WingXFLR5!$D$8:$D$150,MATCH(I14,WingXFLR5!$C$8:$C$150,1)+1),
INDEX(WingXFLR5!$C$8:$C$150,MATCH(I14,WingXFLR5!$C$8:$C$150,1)):INDEX(WingXFLR5!$C$8:$C$150,MATCH(I14,WingXFLR5!$C$8:$C$150,1)+1))</f>
        <v>1.9411466251927686E-3</v>
      </c>
      <c r="L14">
        <f>FORECAST(I14,
INDEX(WingXFLR5!$E$8:$E$150,MATCH(I14,WingXFLR5!$C$8:$C$150,1)):INDEX(WingXFLR5!$E$8:$E$150,MATCH(I14,WingXFLR5!$C$8:$C$150,1)+1),
INDEX(WingXFLR5!$C$8:$C$150,MATCH(I14,WingXFLR5!$C$8:$C$150,1)):INDEX(WingXFLR5!$C$8:$C$150,MATCH(I14,WingXFLR5!$C$8:$C$150,1)+1))</f>
        <v>1.5635930781074576E-2</v>
      </c>
      <c r="M14">
        <f>FORECAST(I14,
INDEX(WingXFLR5!$I$8:$I$150,MATCH(I14,WingXFLR5!$C$8:$C$150,1)):INDEX(WingXFLR5!$I$8:$I$150,MATCH(I14,WingXFLR5!$C$8:$C$150,1)+1),
INDEX(WingXFLR5!$C$8:$C$150,MATCH(I14,WingXFLR5!$C$8:$C$150,1)):INDEX(WingXFLR5!$C$8:$C$150,MATCH(I14,WingXFLR5!$C$8:$C$150,1)+1))</f>
        <v>-0.10093131241521192</v>
      </c>
      <c r="N14">
        <f t="shared" si="2"/>
        <v>0.18672496014476966</v>
      </c>
      <c r="O14">
        <f>FORECAST(ABS(N14),
INDEX(HStabXFLR5!$F$8:$F$106,MATCH(ABS(N14),HStabXFLR5!$C$8:$C$106,1)):INDEX(HStabXFLR5!$F$8:$F$106,MATCH(ABS(N14),HStabXFLR5!$C$8:$C$106,1)+1),
INDEX(HStabXFLR5!$C$8:$C$106,MATCH(ABS(N14),HStabXFLR5!$C$8:$C$106,1)):INDEX(HStabXFLR5!$C$8:$C$106,MATCH(ABS(N14),HStabXFLR5!$C$8:$C$106,1)+1))</f>
        <v>1.8723756869856653E-2</v>
      </c>
      <c r="P14">
        <f>N14*B14*'AC Param'!$B$9</f>
        <v>7.277795521535845</v>
      </c>
      <c r="Q14">
        <f>(B14*'AC Param'!$B$8*TrimCalc!I14)+TrimCalc!P14</f>
        <v>123.85414864974167</v>
      </c>
      <c r="R14">
        <f>('AC Param'!$B$2*9.807)-TrimCalc!Q14</f>
        <v>-0.28594864974166967</v>
      </c>
      <c r="S14">
        <f>O14*B14*'AC Param'!$B$9</f>
        <v>0.72977749620682264</v>
      </c>
      <c r="T14">
        <f>(J14*B14*'AC Param'!$B$8)</f>
        <v>6.9364106163742925</v>
      </c>
      <c r="U14">
        <f>(K14*B14*'AC Param'!$B$8)</f>
        <v>0.76603122053301465</v>
      </c>
      <c r="V14">
        <f>(L14*B14*'AC Param'!$B$8)</f>
        <v>6.1703793958412767</v>
      </c>
      <c r="X14" s="6">
        <f t="shared" si="8"/>
        <v>2.3140957765968076E-3</v>
      </c>
      <c r="Y14">
        <f t="shared" si="6"/>
        <v>-3.1227182737022144E-2</v>
      </c>
      <c r="Z14" s="7">
        <f t="shared" si="7"/>
        <v>-3.1227182737022147E-2</v>
      </c>
    </row>
    <row r="15" spans="1:26" x14ac:dyDescent="0.2">
      <c r="A15" s="1">
        <f>WingXFLR5!L21</f>
        <v>15.883100000000001</v>
      </c>
      <c r="B15" s="1">
        <f t="shared" si="3"/>
        <v>154.51713018612503</v>
      </c>
      <c r="C15">
        <f>WingXFLR5!C21</f>
        <v>0.32248700000000002</v>
      </c>
      <c r="D15">
        <f>WingXFLR5!I21</f>
        <v>-9.8889000000000005E-2</v>
      </c>
      <c r="E15">
        <f t="shared" si="0"/>
        <v>0.17716499658885676</v>
      </c>
      <c r="F15">
        <f t="shared" si="1"/>
        <v>6.70688157637447</v>
      </c>
      <c r="G15">
        <f>'AC Param'!$B$2*9.807 + F15</f>
        <v>130.27508157637448</v>
      </c>
      <c r="H15">
        <f t="shared" si="4"/>
        <v>-6.70688157637447</v>
      </c>
      <c r="I15">
        <f>C15+(H15/(B15*'AC Param'!$B$8))</f>
        <v>0.30498904621290418</v>
      </c>
      <c r="J15">
        <f>FORECAST(I15,
INDEX(WingXFLR5!$F$8:$F$150,MATCH(I15,WingXFLR5!$C$8:$C$150,1)):INDEX(WingXFLR5!$F$8:$F$150,MATCH(I15,WingXFLR5!$C$8:$C$150,1)+1),
INDEX(WingXFLR5!$C$8:$C$150,MATCH(I15,WingXFLR5!$C$8:$C$150,1)):INDEX(WingXFLR5!$C$8:$C$150,MATCH(I15,WingXFLR5!$C$8:$C$150,1)+1))</f>
        <v>1.7756277331237393E-2</v>
      </c>
      <c r="K15">
        <f>FORECAST(I15,
INDEX(WingXFLR5!$D$8:$D$150,MATCH(I15,WingXFLR5!$C$8:$C$150,1)):INDEX(WingXFLR5!$D$8:$D$150,MATCH(I15,WingXFLR5!$C$8:$C$150,1)+1),
INDEX(WingXFLR5!$C$8:$C$150,MATCH(I15,WingXFLR5!$C$8:$C$150,1)):INDEX(WingXFLR5!$C$8:$C$150,MATCH(I15,WingXFLR5!$C$8:$C$150,1)+1))</f>
        <v>2.0666593661339224E-3</v>
      </c>
      <c r="L15">
        <f>FORECAST(I15,
INDEX(WingXFLR5!$E$8:$E$150,MATCH(I15,WingXFLR5!$C$8:$C$150,1)):INDEX(WingXFLR5!$E$8:$E$150,MATCH(I15,WingXFLR5!$C$8:$C$150,1)+1),
INDEX(WingXFLR5!$C$8:$C$150,MATCH(I15,WingXFLR5!$C$8:$C$150,1)):INDEX(WingXFLR5!$C$8:$C$150,MATCH(I15,WingXFLR5!$C$8:$C$150,1)+1))</f>
        <v>1.5689617965103469E-2</v>
      </c>
      <c r="M15">
        <f>FORECAST(I15,
INDEX(WingXFLR5!$I$8:$I$150,MATCH(I15,WingXFLR5!$C$8:$C$150,1)):INDEX(WingXFLR5!$I$8:$I$150,MATCH(I15,WingXFLR5!$C$8:$C$150,1)+1),
INDEX(WingXFLR5!$C$8:$C$150,MATCH(I15,WingXFLR5!$C$8:$C$150,1)):INDEX(WingXFLR5!$C$8:$C$150,MATCH(I15,WingXFLR5!$C$8:$C$150,1)+1))</f>
        <v>-0.10021000083122894</v>
      </c>
      <c r="N15">
        <f t="shared" si="2"/>
        <v>0.18334553732719963</v>
      </c>
      <c r="O15">
        <f>FORECAST(ABS(N15),
INDEX(HStabXFLR5!$F$8:$F$106,MATCH(ABS(N15),HStabXFLR5!$C$8:$C$106,1)):INDEX(HStabXFLR5!$F$8:$F$106,MATCH(ABS(N15),HStabXFLR5!$C$8:$C$106,1)+1),
INDEX(HStabXFLR5!$C$8:$C$106,MATCH(ABS(N15),HStabXFLR5!$C$8:$C$106,1)):INDEX(HStabXFLR5!$C$8:$C$106,MATCH(ABS(N15),HStabXFLR5!$C$8:$C$106,1)+1))</f>
        <v>1.8620128912929461E-2</v>
      </c>
      <c r="P15">
        <f>N15*B15*'AC Param'!$B$9</f>
        <v>6.9408564337568279</v>
      </c>
      <c r="Q15">
        <f>(B15*'AC Param'!$B$8*TrimCalc!I15)+TrimCalc!P15</f>
        <v>123.84169180742538</v>
      </c>
      <c r="R15">
        <f>('AC Param'!$B$2*9.807)-TrimCalc!Q15</f>
        <v>-0.27349180742537271</v>
      </c>
      <c r="S15">
        <f>O15*B15*'AC Param'!$B$9</f>
        <v>0.70489657641378034</v>
      </c>
      <c r="T15">
        <f>(J15*B15*'AC Param'!$B$8)</f>
        <v>6.8058957491187453</v>
      </c>
      <c r="U15">
        <f>(K15*B15*'AC Param'!$B$8)</f>
        <v>0.79214060089627558</v>
      </c>
      <c r="V15">
        <f>(L15*B15*'AC Param'!$B$8)</f>
        <v>6.0137551482224687</v>
      </c>
      <c r="X15" s="6">
        <f t="shared" si="8"/>
        <v>2.2132863262989402E-3</v>
      </c>
      <c r="Y15">
        <f t="shared" si="6"/>
        <v>-3.0662020726607987E-2</v>
      </c>
      <c r="Z15" s="7">
        <f t="shared" si="7"/>
        <v>-3.0662020726607987E-2</v>
      </c>
    </row>
    <row r="16" spans="1:26" x14ac:dyDescent="0.2">
      <c r="A16" s="1">
        <f>WingXFLR5!L22</f>
        <v>15.6599</v>
      </c>
      <c r="B16" s="1">
        <f t="shared" si="3"/>
        <v>150.20488665612501</v>
      </c>
      <c r="C16">
        <f>WingXFLR5!C22</f>
        <v>0.33174500000000001</v>
      </c>
      <c r="D16">
        <f>WingXFLR5!I22</f>
        <v>-9.8187999999999998E-2</v>
      </c>
      <c r="E16">
        <f t="shared" si="0"/>
        <v>0.17389003981896914</v>
      </c>
      <c r="F16">
        <f t="shared" si="1"/>
        <v>6.3991877618011443</v>
      </c>
      <c r="G16">
        <f>'AC Param'!$B$2*9.807 + F16</f>
        <v>129.96738776180115</v>
      </c>
      <c r="H16">
        <f t="shared" si="4"/>
        <v>-6.3991877618011443</v>
      </c>
      <c r="I16">
        <f>C16+(H16/(B16*'AC Param'!$B$8))</f>
        <v>0.31457050199320835</v>
      </c>
      <c r="J16">
        <f>FORECAST(I16,
INDEX(WingXFLR5!$F$8:$F$150,MATCH(I16,WingXFLR5!$C$8:$C$150,1)):INDEX(WingXFLR5!$F$8:$F$150,MATCH(I16,WingXFLR5!$C$8:$C$150,1)+1),
INDEX(WingXFLR5!$C$8:$C$150,MATCH(I16,WingXFLR5!$C$8:$C$150,1)):INDEX(WingXFLR5!$C$8:$C$150,MATCH(I16,WingXFLR5!$C$8:$C$150,1)+1))</f>
        <v>1.7937357836337382E-2</v>
      </c>
      <c r="K16">
        <f>FORECAST(I16,
INDEX(WingXFLR5!$D$8:$D$150,MATCH(I16,WingXFLR5!$C$8:$C$150,1)):INDEX(WingXFLR5!$D$8:$D$150,MATCH(I16,WingXFLR5!$C$8:$C$150,1)+1),
INDEX(WingXFLR5!$C$8:$C$150,MATCH(I16,WingXFLR5!$C$8:$C$150,1)):INDEX(WingXFLR5!$C$8:$C$150,MATCH(I16,WingXFLR5!$C$8:$C$150,1)+1))</f>
        <v>2.1955474460067697E-3</v>
      </c>
      <c r="L16">
        <f>FORECAST(I16,
INDEX(WingXFLR5!$E$8:$E$150,MATCH(I16,WingXFLR5!$C$8:$C$150,1)):INDEX(WingXFLR5!$E$8:$E$150,MATCH(I16,WingXFLR5!$C$8:$C$150,1)+1),
INDEX(WingXFLR5!$C$8:$C$150,MATCH(I16,WingXFLR5!$C$8:$C$150,1)):INDEX(WingXFLR5!$C$8:$C$150,MATCH(I16,WingXFLR5!$C$8:$C$150,1)+1))</f>
        <v>1.5741955292252537E-2</v>
      </c>
      <c r="M16">
        <f>FORECAST(I16,
INDEX(WingXFLR5!$I$8:$I$150,MATCH(I16,WingXFLR5!$C$8:$C$150,1)):INDEX(WingXFLR5!$I$8:$I$150,MATCH(I16,WingXFLR5!$C$8:$C$150,1)+1),
INDEX(WingXFLR5!$C$8:$C$150,MATCH(I16,WingXFLR5!$C$8:$C$150,1)):INDEX(WingXFLR5!$C$8:$C$150,MATCH(I16,WingXFLR5!$C$8:$C$150,1)+1))</f>
        <v>-9.9486713556572418E-2</v>
      </c>
      <c r="N16">
        <f t="shared" si="2"/>
        <v>0.17996136646826133</v>
      </c>
      <c r="O16">
        <f>FORECAST(ABS(N16),
INDEX(HStabXFLR5!$F$8:$F$106,MATCH(ABS(N16),HStabXFLR5!$C$8:$C$106,1)):INDEX(HStabXFLR5!$F$8:$F$106,MATCH(ABS(N16),HStabXFLR5!$C$8:$C$106,1)+1),
INDEX(HStabXFLR5!$C$8:$C$106,MATCH(ABS(N16),HStabXFLR5!$C$8:$C$106,1)):INDEX(HStabXFLR5!$C$8:$C$106,MATCH(ABS(N16),HStabXFLR5!$C$8:$C$106,1)+1))</f>
        <v>1.851788194936043E-2</v>
      </c>
      <c r="P16">
        <f>N16*B16*'AC Param'!$B$9</f>
        <v>6.6226137799474092</v>
      </c>
      <c r="Q16">
        <f>(B16*'AC Param'!$B$8*TrimCalc!I16)+TrimCalc!P16</f>
        <v>123.83102975708628</v>
      </c>
      <c r="R16">
        <f>('AC Param'!$B$2*9.807)-TrimCalc!Q16</f>
        <v>-0.26282975708627987</v>
      </c>
      <c r="S16">
        <f>O16*B16*'AC Param'!$B$9</f>
        <v>0.68146170803222073</v>
      </c>
      <c r="T16">
        <f>(J16*B16*'AC Param'!$B$8)</f>
        <v>6.6834279930596132</v>
      </c>
      <c r="U16">
        <f>(K16*B16*'AC Param'!$B$8)</f>
        <v>0.81805711825663252</v>
      </c>
      <c r="V16">
        <f>(L16*B16*'AC Param'!$B$8)</f>
        <v>5.8654248650043295</v>
      </c>
      <c r="X16" s="6">
        <f t="shared" si="8"/>
        <v>2.1270015836297677E-3</v>
      </c>
      <c r="Y16">
        <f t="shared" si="6"/>
        <v>-3.0096064671544763E-2</v>
      </c>
      <c r="Z16" s="7">
        <f t="shared" si="7"/>
        <v>-3.0096064671544763E-2</v>
      </c>
    </row>
    <row r="17" spans="1:26" x14ac:dyDescent="0.2">
      <c r="A17" s="1">
        <f>WingXFLR5!L23</f>
        <v>15.4459</v>
      </c>
      <c r="B17" s="1">
        <f t="shared" si="3"/>
        <v>146.127693921125</v>
      </c>
      <c r="C17">
        <f>WingXFLR5!C23</f>
        <v>0.341001</v>
      </c>
      <c r="D17">
        <f>WingXFLR5!I23</f>
        <v>-9.7486000000000003E-2</v>
      </c>
      <c r="E17">
        <f t="shared" si="0"/>
        <v>0.17061307092555381</v>
      </c>
      <c r="F17">
        <f t="shared" si="1"/>
        <v>6.1081671787523666</v>
      </c>
      <c r="G17">
        <f>'AC Param'!$B$2*9.807 + F17</f>
        <v>129.67636717875237</v>
      </c>
      <c r="H17">
        <f t="shared" si="4"/>
        <v>-6.1081671787523666</v>
      </c>
      <c r="I17">
        <f>C17+(H17/(B17*'AC Param'!$B$8))</f>
        <v>0.32415015650376494</v>
      </c>
      <c r="J17">
        <f>FORECAST(I17,
INDEX(WingXFLR5!$F$8:$F$150,MATCH(I17,WingXFLR5!$C$8:$C$150,1)):INDEX(WingXFLR5!$F$8:$F$150,MATCH(I17,WingXFLR5!$C$8:$C$150,1)+1),
INDEX(WingXFLR5!$C$8:$C$150,MATCH(I17,WingXFLR5!$C$8:$C$150,1)):INDEX(WingXFLR5!$C$8:$C$150,MATCH(I17,WingXFLR5!$C$8:$C$150,1)+1))</f>
        <v>1.8119336160150969E-2</v>
      </c>
      <c r="K17">
        <f>FORECAST(I17,
INDEX(WingXFLR5!$D$8:$D$150,MATCH(I17,WingXFLR5!$C$8:$C$150,1)):INDEX(WingXFLR5!$D$8:$D$150,MATCH(I17,WingXFLR5!$C$8:$C$150,1)+1),
INDEX(WingXFLR5!$C$8:$C$150,MATCH(I17,WingXFLR5!$C$8:$C$150,1)):INDEX(WingXFLR5!$C$8:$C$150,MATCH(I17,WingXFLR5!$C$8:$C$150,1)+1))</f>
        <v>2.3285335387765397E-3</v>
      </c>
      <c r="L17">
        <f>FORECAST(I17,
INDEX(WingXFLR5!$E$8:$E$150,MATCH(I17,WingXFLR5!$C$8:$C$150,1)):INDEX(WingXFLR5!$E$8:$E$150,MATCH(I17,WingXFLR5!$C$8:$C$150,1)+1),
INDEX(WingXFLR5!$C$8:$C$150,MATCH(I17,WingXFLR5!$C$8:$C$150,1)):INDEX(WingXFLR5!$C$8:$C$150,MATCH(I17,WingXFLR5!$C$8:$C$150,1)+1))</f>
        <v>1.5791622976040261E-2</v>
      </c>
      <c r="M17">
        <f>FORECAST(I17,
INDEX(WingXFLR5!$I$8:$I$150,MATCH(I17,WingXFLR5!$C$8:$C$150,1)):INDEX(WingXFLR5!$I$8:$I$150,MATCH(I17,WingXFLR5!$C$8:$C$150,1)+1),
INDEX(WingXFLR5!$C$8:$C$150,MATCH(I17,WingXFLR5!$C$8:$C$150,1)):INDEX(WingXFLR5!$C$8:$C$150,MATCH(I17,WingXFLR5!$C$8:$C$150,1)+1))</f>
        <v>-9.8763068620745381E-2</v>
      </c>
      <c r="N17">
        <f t="shared" si="2"/>
        <v>0.17657666588553123</v>
      </c>
      <c r="O17">
        <f>FORECAST(ABS(N17),
INDEX(HStabXFLR5!$F$8:$F$106,MATCH(ABS(N17),HStabXFLR5!$C$8:$C$106,1)):INDEX(HStabXFLR5!$F$8:$F$106,MATCH(ABS(N17),HStabXFLR5!$C$8:$C$106,1)+1),
INDEX(HStabXFLR5!$C$8:$C$106,MATCH(ABS(N17),HStabXFLR5!$C$8:$C$106,1)):INDEX(HStabXFLR5!$C$8:$C$106,MATCH(ABS(N17),HStabXFLR5!$C$8:$C$106,1)+1))</f>
        <v>1.8418301102237678E-2</v>
      </c>
      <c r="P17">
        <f>N17*B17*'AC Param'!$B$9</f>
        <v>6.3216715416027469</v>
      </c>
      <c r="Q17">
        <f>(B17*'AC Param'!$B$8*TrimCalc!I17)+TrimCalc!P17</f>
        <v>123.82103276860119</v>
      </c>
      <c r="R17">
        <f>('AC Param'!$B$2*9.807)-TrimCalc!Q17</f>
        <v>-0.25283276860118065</v>
      </c>
      <c r="S17">
        <f>O17*B17*'AC Param'!$B$9</f>
        <v>0.65939884717365216</v>
      </c>
      <c r="T17">
        <f>(J17*B17*'AC Param'!$B$8)</f>
        <v>6.5679759270770726</v>
      </c>
      <c r="U17">
        <f>(K17*B17*'AC Param'!$B$8)</f>
        <v>0.84405698381548611</v>
      </c>
      <c r="V17">
        <f>(L17*B17*'AC Param'!$B$8)</f>
        <v>5.7242163089955858</v>
      </c>
      <c r="X17" s="6">
        <f t="shared" si="8"/>
        <v>2.0460989850234982E-3</v>
      </c>
      <c r="Y17">
        <f t="shared" si="6"/>
        <v>-2.9530020027459303E-2</v>
      </c>
      <c r="Z17" s="7">
        <f t="shared" si="7"/>
        <v>-2.9530020027459303E-2</v>
      </c>
    </row>
    <row r="18" spans="1:26" x14ac:dyDescent="0.2">
      <c r="A18" s="1">
        <f>WingXFLR5!L24</f>
        <v>15.240500000000001</v>
      </c>
      <c r="B18" s="1">
        <f t="shared" si="3"/>
        <v>142.26711465312502</v>
      </c>
      <c r="C18">
        <f>WingXFLR5!C24</f>
        <v>0.35025699999999999</v>
      </c>
      <c r="D18">
        <f>WingXFLR5!I24</f>
        <v>-9.6782999999999994E-2</v>
      </c>
      <c r="E18">
        <f t="shared" si="0"/>
        <v>0.16733374010407476</v>
      </c>
      <c r="F18">
        <f t="shared" si="1"/>
        <v>5.8324916552370434</v>
      </c>
      <c r="G18">
        <f>'AC Param'!$B$2*9.807 + F18</f>
        <v>129.40069165523704</v>
      </c>
      <c r="H18">
        <f t="shared" si="4"/>
        <v>-5.8324916552370434</v>
      </c>
      <c r="I18">
        <f>C18+(H18/(B18*'AC Param'!$B$8))</f>
        <v>0.33373004429351838</v>
      </c>
      <c r="J18">
        <f>FORECAST(I18,
INDEX(WingXFLR5!$F$8:$F$150,MATCH(I18,WingXFLR5!$C$8:$C$150,1)):INDEX(WingXFLR5!$F$8:$F$150,MATCH(I18,WingXFLR5!$C$8:$C$150,1)+1),
INDEX(WingXFLR5!$C$8:$C$150,MATCH(I18,WingXFLR5!$C$8:$C$150,1)):INDEX(WingXFLR5!$C$8:$C$150,MATCH(I18,WingXFLR5!$C$8:$C$150,1)+1))</f>
        <v>1.8306246230090088E-2</v>
      </c>
      <c r="K18">
        <f>FORECAST(I18,
INDEX(WingXFLR5!$D$8:$D$150,MATCH(I18,WingXFLR5!$C$8:$C$150,1)):INDEX(WingXFLR5!$D$8:$D$150,MATCH(I18,WingXFLR5!$C$8:$C$150,1)+1),
INDEX(WingXFLR5!$C$8:$C$150,MATCH(I18,WingXFLR5!$C$8:$C$150,1)):INDEX(WingXFLR5!$C$8:$C$150,MATCH(I18,WingXFLR5!$C$8:$C$150,1)+1))</f>
        <v>2.4649521369517046E-3</v>
      </c>
      <c r="L18">
        <f>FORECAST(I18,
INDEX(WingXFLR5!$E$8:$E$150,MATCH(I18,WingXFLR5!$C$8:$C$150,1)):INDEX(WingXFLR5!$E$8:$E$150,MATCH(I18,WingXFLR5!$C$8:$C$150,1)+1),
INDEX(WingXFLR5!$C$8:$C$150,MATCH(I18,WingXFLR5!$C$8:$C$150,1)):INDEX(WingXFLR5!$C$8:$C$150,MATCH(I18,WingXFLR5!$C$8:$C$150,1)+1))</f>
        <v>1.5841079632864668E-2</v>
      </c>
      <c r="M18">
        <f>FORECAST(I18,
INDEX(WingXFLR5!$I$8:$I$150,MATCH(I18,WingXFLR5!$C$8:$C$150,1)):INDEX(WingXFLR5!$I$8:$I$150,MATCH(I18,WingXFLR5!$C$8:$C$150,1)+1),
INDEX(WingXFLR5!$C$8:$C$150,MATCH(I18,WingXFLR5!$C$8:$C$150,1)):INDEX(WingXFLR5!$C$8:$C$150,MATCH(I18,WingXFLR5!$C$8:$C$150,1)+1))</f>
        <v>-9.8037448887851139E-2</v>
      </c>
      <c r="N18">
        <f t="shared" si="2"/>
        <v>0.17318726017312738</v>
      </c>
      <c r="O18">
        <f>FORECAST(ABS(N18),
INDEX(HStabXFLR5!$F$8:$F$106,MATCH(ABS(N18),HStabXFLR5!$C$8:$C$106,1)):INDEX(HStabXFLR5!$F$8:$F$106,MATCH(ABS(N18),HStabXFLR5!$C$8:$C$106,1)+1),
INDEX(HStabXFLR5!$C$8:$C$106,MATCH(ABS(N18),HStabXFLR5!$C$8:$C$106,1)):INDEX(HStabXFLR5!$C$8:$C$106,MATCH(ABS(N18),HStabXFLR5!$C$8:$C$106,1)+1))</f>
        <v>1.8320022893924048E-2</v>
      </c>
      <c r="P18">
        <f>N18*B18*'AC Param'!$B$9</f>
        <v>6.0365186908801718</v>
      </c>
      <c r="Q18">
        <f>(B18*'AC Param'!$B$8*TrimCalc!I18)+TrimCalc!P18</f>
        <v>123.81245595441722</v>
      </c>
      <c r="R18">
        <f>('AC Param'!$B$2*9.807)-TrimCalc!Q18</f>
        <v>-0.24425595441721271</v>
      </c>
      <c r="S18">
        <f>O18*B18*'AC Param'!$B$9</f>
        <v>0.63855251538695301</v>
      </c>
      <c r="T18">
        <f>(J18*B18*'AC Param'!$B$8)</f>
        <v>6.4604171676844908</v>
      </c>
      <c r="U18">
        <f>(K18*B18*'AC Param'!$B$8)</f>
        <v>0.86990084711676019</v>
      </c>
      <c r="V18">
        <f>(L18*B18*'AC Param'!$B$8)</f>
        <v>5.5904406358633576</v>
      </c>
      <c r="X18" s="6">
        <f t="shared" si="8"/>
        <v>1.9766894267069738E-3</v>
      </c>
      <c r="Y18">
        <f t="shared" si="6"/>
        <v>-2.8963188515115791E-2</v>
      </c>
      <c r="Z18" s="7">
        <f t="shared" si="7"/>
        <v>-2.8963188515115791E-2</v>
      </c>
    </row>
    <row r="19" spans="1:26" x14ac:dyDescent="0.2">
      <c r="A19" s="1">
        <f>WingXFLR5!L25</f>
        <v>15.043100000000001</v>
      </c>
      <c r="B19" s="1">
        <f t="shared" si="3"/>
        <v>138.60560028612502</v>
      </c>
      <c r="C19">
        <f>WingXFLR5!C25</f>
        <v>0.35951100000000002</v>
      </c>
      <c r="D19">
        <f>WingXFLR5!I25</f>
        <v>-9.6078999999999998E-2</v>
      </c>
      <c r="E19">
        <f t="shared" si="0"/>
        <v>0.16405239715906803</v>
      </c>
      <c r="F19">
        <f t="shared" si="1"/>
        <v>5.5709523417195514</v>
      </c>
      <c r="G19">
        <f>'AC Param'!$B$2*9.807 + F19</f>
        <v>129.13915234171955</v>
      </c>
      <c r="H19">
        <f t="shared" si="4"/>
        <v>-5.5709523417195514</v>
      </c>
      <c r="I19">
        <f>C19+(H19/(B19*'AC Param'!$B$8))</f>
        <v>0.34330813081352429</v>
      </c>
      <c r="J19">
        <f>FORECAST(I19,
INDEX(WingXFLR5!$F$8:$F$150,MATCH(I19,WingXFLR5!$C$8:$C$150,1)):INDEX(WingXFLR5!$F$8:$F$150,MATCH(I19,WingXFLR5!$C$8:$C$150,1)+1),
INDEX(WingXFLR5!$C$8:$C$150,MATCH(I19,WingXFLR5!$C$8:$C$150,1)):INDEX(WingXFLR5!$C$8:$C$150,MATCH(I19,WingXFLR5!$C$8:$C$150,1)+1))</f>
        <v>1.849611270532649E-2</v>
      </c>
      <c r="K19">
        <f>FORECAST(I19,
INDEX(WingXFLR5!$D$8:$D$150,MATCH(I19,WingXFLR5!$C$8:$C$150,1)):INDEX(WingXFLR5!$D$8:$D$150,MATCH(I19,WingXFLR5!$C$8:$C$150,1)+1),
INDEX(WingXFLR5!$C$8:$C$150,MATCH(I19,WingXFLR5!$C$8:$C$150,1)):INDEX(WingXFLR5!$C$8:$C$150,MATCH(I19,WingXFLR5!$C$8:$C$150,1)+1))</f>
        <v>2.6056468434615255E-3</v>
      </c>
      <c r="L19">
        <f>FORECAST(I19,
INDEX(WingXFLR5!$E$8:$E$150,MATCH(I19,WingXFLR5!$C$8:$C$150,1)):INDEX(WingXFLR5!$E$8:$E$150,MATCH(I19,WingXFLR5!$C$8:$C$150,1)+1),
INDEX(WingXFLR5!$C$8:$C$150,MATCH(I19,WingXFLR5!$C$8:$C$150,1)):INDEX(WingXFLR5!$C$8:$C$150,MATCH(I19,WingXFLR5!$C$8:$C$150,1)+1))</f>
        <v>1.5889715119731591E-2</v>
      </c>
      <c r="M19">
        <f>FORECAST(I19,
INDEX(WingXFLR5!$I$8:$I$150,MATCH(I19,WingXFLR5!$C$8:$C$150,1)):INDEX(WingXFLR5!$I$8:$I$150,MATCH(I19,WingXFLR5!$C$8:$C$150,1)+1),
INDEX(WingXFLR5!$C$8:$C$150,MATCH(I19,WingXFLR5!$C$8:$C$150,1)):INDEX(WingXFLR5!$C$8:$C$150,MATCH(I19,WingXFLR5!$C$8:$C$150,1)+1))</f>
        <v>-9.7310771719759326E-2</v>
      </c>
      <c r="N19">
        <f t="shared" si="2"/>
        <v>0.16979567192101899</v>
      </c>
      <c r="O19">
        <f>FORECAST(ABS(N19),
INDEX(HStabXFLR5!$F$8:$F$106,MATCH(ABS(N19),HStabXFLR5!$C$8:$C$106,1)):INDEX(HStabXFLR5!$F$8:$F$106,MATCH(ABS(N19),HStabXFLR5!$C$8:$C$106,1)+1),
INDEX(HStabXFLR5!$C$8:$C$106,MATCH(ABS(N19),HStabXFLR5!$C$8:$C$106,1)):INDEX(HStabXFLR5!$C$8:$C$106,MATCH(ABS(N19),HStabXFLR5!$C$8:$C$106,1)+1))</f>
        <v>1.8223405423977008E-2</v>
      </c>
      <c r="P19">
        <f>N19*B19*'AC Param'!$B$9</f>
        <v>5.765984602986701</v>
      </c>
      <c r="Q19">
        <f>(B19*'AC Param'!$B$8*TrimCalc!I19)+TrimCalc!P19</f>
        <v>123.80392055591929</v>
      </c>
      <c r="R19">
        <f>('AC Param'!$B$2*9.807)-TrimCalc!Q19</f>
        <v>-0.23572055591928631</v>
      </c>
      <c r="S19">
        <f>O19*B19*'AC Param'!$B$9</f>
        <v>0.61883718177170111</v>
      </c>
      <c r="T19">
        <f>(J19*B19*'AC Param'!$B$8)</f>
        <v>6.3594269139970629</v>
      </c>
      <c r="U19">
        <f>(K19*B19*'AC Param'!$B$8)</f>
        <v>0.89588666162856945</v>
      </c>
      <c r="V19">
        <f>(L19*B19*'AC Param'!$B$8)</f>
        <v>5.4632821284153952</v>
      </c>
      <c r="X19" s="6">
        <f t="shared" si="8"/>
        <v>1.9076150329881498E-3</v>
      </c>
      <c r="Y19">
        <f t="shared" si="6"/>
        <v>-2.8395992003009352E-2</v>
      </c>
      <c r="Z19" s="7">
        <f t="shared" si="7"/>
        <v>-2.8395992003009358E-2</v>
      </c>
    </row>
    <row r="20" spans="1:26" x14ac:dyDescent="0.2">
      <c r="A20" s="1">
        <f>WingXFLR5!L26</f>
        <v>14.8531</v>
      </c>
      <c r="B20" s="1">
        <f t="shared" si="3"/>
        <v>135.126430011125</v>
      </c>
      <c r="C20">
        <f>WingXFLR5!C26</f>
        <v>0.36876399999999998</v>
      </c>
      <c r="D20">
        <f>WingXFLR5!I26</f>
        <v>-9.5374E-2</v>
      </c>
      <c r="E20">
        <f t="shared" si="0"/>
        <v>0.16076886718826558</v>
      </c>
      <c r="F20">
        <f t="shared" si="1"/>
        <v>5.3224101546203393</v>
      </c>
      <c r="G20">
        <f>'AC Param'!$B$2*9.807 + F20</f>
        <v>128.89061015462033</v>
      </c>
      <c r="H20">
        <f t="shared" si="4"/>
        <v>-5.3224101546203393</v>
      </c>
      <c r="I20">
        <f>C20+(H20/(B20*'AC Param'!$B$8))</f>
        <v>0.35288543333825484</v>
      </c>
      <c r="J20">
        <f>FORECAST(I20,
INDEX(WingXFLR5!$F$8:$F$150,MATCH(I20,WingXFLR5!$C$8:$C$150,1)):INDEX(WingXFLR5!$F$8:$F$150,MATCH(I20,WingXFLR5!$C$8:$C$150,1)+1),
INDEX(WingXFLR5!$C$8:$C$150,MATCH(I20,WingXFLR5!$C$8:$C$150,1)):INDEX(WingXFLR5!$C$8:$C$150,MATCH(I20,WingXFLR5!$C$8:$C$150,1)+1))</f>
        <v>1.8688114008456196E-2</v>
      </c>
      <c r="K20">
        <f>FORECAST(I20,
INDEX(WingXFLR5!$D$8:$D$150,MATCH(I20,WingXFLR5!$C$8:$C$150,1)):INDEX(WingXFLR5!$D$8:$D$150,MATCH(I20,WingXFLR5!$C$8:$C$150,1)+1),
INDEX(WingXFLR5!$C$8:$C$150,MATCH(I20,WingXFLR5!$C$8:$C$150,1)):INDEX(WingXFLR5!$C$8:$C$150,MATCH(I20,WingXFLR5!$C$8:$C$150,1)+1))</f>
        <v>2.7503325625710174E-3</v>
      </c>
      <c r="L20">
        <f>FORECAST(I20,
INDEX(WingXFLR5!$E$8:$E$150,MATCH(I20,WingXFLR5!$C$8:$C$150,1)):INDEX(WingXFLR5!$E$8:$E$150,MATCH(I20,WingXFLR5!$C$8:$C$150,1)+1),
INDEX(WingXFLR5!$C$8:$C$150,MATCH(I20,WingXFLR5!$C$8:$C$150,1)):INDEX(WingXFLR5!$C$8:$C$150,MATCH(I20,WingXFLR5!$C$8:$C$150,1)+1))</f>
        <v>1.5937497413754404E-2</v>
      </c>
      <c r="M20">
        <f>FORECAST(I20,
INDEX(WingXFLR5!$I$8:$I$150,MATCH(I20,WingXFLR5!$C$8:$C$150,1)):INDEX(WingXFLR5!$I$8:$I$150,MATCH(I20,WingXFLR5!$C$8:$C$150,1)+1),
INDEX(WingXFLR5!$C$8:$C$150,MATCH(I20,WingXFLR5!$C$8:$C$150,1)):INDEX(WingXFLR5!$C$8:$C$150,MATCH(I20,WingXFLR5!$C$8:$C$150,1)+1))</f>
        <v>-9.6583041379929596E-2</v>
      </c>
      <c r="N20">
        <f t="shared" si="2"/>
        <v>0.16640173327557858</v>
      </c>
      <c r="O20">
        <f>FORECAST(ABS(N20),
INDEX(HStabXFLR5!$F$8:$F$106,MATCH(ABS(N20),HStabXFLR5!$C$8:$C$106,1)):INDEX(HStabXFLR5!$F$8:$F$106,MATCH(ABS(N20),HStabXFLR5!$C$8:$C$106,1)+1),
INDEX(HStabXFLR5!$C$8:$C$106,MATCH(ABS(N20),HStabXFLR5!$C$8:$C$106,1)):INDEX(HStabXFLR5!$C$8:$C$106,MATCH(ABS(N20),HStabXFLR5!$C$8:$C$106,1)+1))</f>
        <v>1.8128763781113982E-2</v>
      </c>
      <c r="P20">
        <f>N20*B20*'AC Param'!$B$9</f>
        <v>5.5088916804721277</v>
      </c>
      <c r="Q20">
        <f>(B20*'AC Param'!$B$8*TrimCalc!I20)+TrimCalc!P20</f>
        <v>123.79419121837759</v>
      </c>
      <c r="R20">
        <f>('AC Param'!$B$2*9.807)-TrimCalc!Q20</f>
        <v>-0.22599121837758673</v>
      </c>
      <c r="S20">
        <f>O20*B20*'AC Param'!$B$9</f>
        <v>0.60017040691294443</v>
      </c>
      <c r="T20">
        <f>(J20*B20*'AC Param'!$B$8)</f>
        <v>6.2641553162946435</v>
      </c>
      <c r="U20">
        <f>(K20*B20*'AC Param'!$B$8)</f>
        <v>0.92189668447076956</v>
      </c>
      <c r="V20">
        <f>(L20*B20*'AC Param'!$B$8)</f>
        <v>5.3421634257810817</v>
      </c>
      <c r="X20" s="6">
        <f t="shared" si="8"/>
        <v>1.8288784523654688E-3</v>
      </c>
      <c r="Y20">
        <f t="shared" si="6"/>
        <v>-2.7828402419928237E-2</v>
      </c>
      <c r="Z20" s="7">
        <f t="shared" si="7"/>
        <v>-2.7828402419928233E-2</v>
      </c>
    </row>
    <row r="21" spans="1:26" x14ac:dyDescent="0.2">
      <c r="A21" s="1">
        <f>WingXFLR5!L27</f>
        <v>14.670199999999999</v>
      </c>
      <c r="B21" s="1">
        <f t="shared" si="3"/>
        <v>131.81904542450002</v>
      </c>
      <c r="C21">
        <f>WingXFLR5!C27</f>
        <v>0.37801600000000002</v>
      </c>
      <c r="D21">
        <f>WingXFLR5!I27</f>
        <v>-9.4667000000000001E-2</v>
      </c>
      <c r="E21">
        <f t="shared" si="0"/>
        <v>0.15748078826360373</v>
      </c>
      <c r="F21">
        <f t="shared" si="1"/>
        <v>5.0859469594934819</v>
      </c>
      <c r="G21">
        <f>'AC Param'!$B$2*9.807 + F21</f>
        <v>128.65414695949349</v>
      </c>
      <c r="H21">
        <f t="shared" si="4"/>
        <v>-5.0859469594934819</v>
      </c>
      <c r="I21">
        <f>C21+(H21/(B21*'AC Param'!$B$8))</f>
        <v>0.36246218514690687</v>
      </c>
      <c r="J21">
        <f>FORECAST(I21,
INDEX(WingXFLR5!$F$8:$F$150,MATCH(I21,WingXFLR5!$C$8:$C$150,1)):INDEX(WingXFLR5!$F$8:$F$150,MATCH(I21,WingXFLR5!$C$8:$C$150,1)+1),
INDEX(WingXFLR5!$C$8:$C$150,MATCH(I21,WingXFLR5!$C$8:$C$150,1)):INDEX(WingXFLR5!$C$8:$C$150,MATCH(I21,WingXFLR5!$C$8:$C$150,1)+1))</f>
        <v>1.8882280340728995E-2</v>
      </c>
      <c r="K21">
        <f>FORECAST(I21,
INDEX(WingXFLR5!$D$8:$D$150,MATCH(I21,WingXFLR5!$C$8:$C$150,1)):INDEX(WingXFLR5!$D$8:$D$150,MATCH(I21,WingXFLR5!$C$8:$C$150,1)+1),
INDEX(WingXFLR5!$C$8:$C$150,MATCH(I21,WingXFLR5!$C$8:$C$150,1)):INDEX(WingXFLR5!$C$8:$C$150,MATCH(I21,WingXFLR5!$C$8:$C$150,1)+1))</f>
        <v>2.8988847094558855E-3</v>
      </c>
      <c r="L21">
        <f>FORECAST(I21,
INDEX(WingXFLR5!$E$8:$E$150,MATCH(I21,WingXFLR5!$C$8:$C$150,1)):INDEX(WingXFLR5!$E$8:$E$150,MATCH(I21,WingXFLR5!$C$8:$C$150,1)+1),
INDEX(WingXFLR5!$C$8:$C$150,MATCH(I21,WingXFLR5!$C$8:$C$150,1)):INDEX(WingXFLR5!$C$8:$C$150,MATCH(I21,WingXFLR5!$C$8:$C$150,1)+1))</f>
        <v>1.5983033518476589E-2</v>
      </c>
      <c r="M21">
        <f>FORECAST(I21,
INDEX(WingXFLR5!$I$8:$I$150,MATCH(I21,WingXFLR5!$C$8:$C$150,1)):INDEX(WingXFLR5!$I$8:$I$150,MATCH(I21,WingXFLR5!$C$8:$C$150,1)+1),
INDEX(WingXFLR5!$C$8:$C$150,MATCH(I21,WingXFLR5!$C$8:$C$150,1)):INDEX(WingXFLR5!$C$8:$C$150,MATCH(I21,WingXFLR5!$C$8:$C$150,1)+1))</f>
        <v>-9.585414476077278E-2</v>
      </c>
      <c r="N21">
        <f t="shared" si="2"/>
        <v>0.16300513628375665</v>
      </c>
      <c r="O21">
        <f>FORECAST(ABS(N21),
INDEX(HStabXFLR5!$F$8:$F$106,MATCH(ABS(N21),HStabXFLR5!$C$8:$C$106,1)):INDEX(HStabXFLR5!$F$8:$F$106,MATCH(ABS(N21),HStabXFLR5!$C$8:$C$106,1)+1),
INDEX(HStabXFLR5!$C$8:$C$106,MATCH(ABS(N21),HStabXFLR5!$C$8:$C$106,1)):INDEX(HStabXFLR5!$C$8:$C$106,MATCH(ABS(N21),HStabXFLR5!$C$8:$C$106,1)+1))</f>
        <v>1.8035713530757613E-2</v>
      </c>
      <c r="P21">
        <f>N21*B21*'AC Param'!$B$9</f>
        <v>5.2643594587327565</v>
      </c>
      <c r="Q21">
        <f>(B21*'AC Param'!$B$8*TrimCalc!I21)+TrimCalc!P21</f>
        <v>123.78598684667016</v>
      </c>
      <c r="R21">
        <f>('AC Param'!$B$2*9.807)-TrimCalc!Q21</f>
        <v>-0.21778684667015114</v>
      </c>
      <c r="S21">
        <f>O21*B21*'AC Param'!$B$9</f>
        <v>0.58247538258768072</v>
      </c>
      <c r="T21">
        <f>(J21*B21*'AC Param'!$B$8)</f>
        <v>6.1743229679846667</v>
      </c>
      <c r="U21">
        <f>(K21*B21*'AC Param'!$B$8)</f>
        <v>0.94790725061557957</v>
      </c>
      <c r="V21">
        <f>(L21*B21*'AC Param'!$B$8)</f>
        <v>5.2262973099883983</v>
      </c>
      <c r="X21" s="6">
        <f t="shared" si="8"/>
        <v>1.7624829581571241E-3</v>
      </c>
      <c r="Y21">
        <f t="shared" si="6"/>
        <v>-2.7260368264958222E-2</v>
      </c>
      <c r="Z21" s="7">
        <f t="shared" si="7"/>
        <v>-2.7260368264958226E-2</v>
      </c>
    </row>
    <row r="22" spans="1:26" x14ac:dyDescent="0.2">
      <c r="A22" s="1">
        <f>WingXFLR5!L28</f>
        <v>14.494</v>
      </c>
      <c r="B22" s="1">
        <f t="shared" si="3"/>
        <v>128.67157205000001</v>
      </c>
      <c r="C22">
        <f>WingXFLR5!C28</f>
        <v>0.387266</v>
      </c>
      <c r="D22">
        <f>WingXFLR5!I28</f>
        <v>-9.3960000000000002E-2</v>
      </c>
      <c r="E22">
        <f t="shared" si="0"/>
        <v>0.15419305914347789</v>
      </c>
      <c r="F22">
        <f t="shared" si="1"/>
        <v>4.8608645132015322</v>
      </c>
      <c r="G22">
        <f>'AC Param'!$B$2*9.807 + F22</f>
        <v>128.42906451320152</v>
      </c>
      <c r="H22">
        <f t="shared" si="4"/>
        <v>-4.8608645132015322</v>
      </c>
      <c r="I22">
        <f>C22+(H22/(B22*'AC Param'!$B$8))</f>
        <v>0.37203690240661452</v>
      </c>
      <c r="J22">
        <f>FORECAST(I22,
INDEX(WingXFLR5!$F$8:$F$150,MATCH(I22,WingXFLR5!$C$8:$C$150,1)):INDEX(WingXFLR5!$F$8:$F$150,MATCH(I22,WingXFLR5!$C$8:$C$150,1)+1),
INDEX(WingXFLR5!$C$8:$C$150,MATCH(I22,WingXFLR5!$C$8:$C$150,1)):INDEX(WingXFLR5!$C$8:$C$150,MATCH(I22,WingXFLR5!$C$8:$C$150,1)+1))</f>
        <v>1.907998140610569E-2</v>
      </c>
      <c r="K22">
        <f>FORECAST(I22,
INDEX(WingXFLR5!$D$8:$D$150,MATCH(I22,WingXFLR5!$C$8:$C$150,1)):INDEX(WingXFLR5!$D$8:$D$150,MATCH(I22,WingXFLR5!$C$8:$C$150,1)+1),
INDEX(WingXFLR5!$C$8:$C$150,MATCH(I22,WingXFLR5!$C$8:$C$150,1)):INDEX(WingXFLR5!$C$8:$C$150,MATCH(I22,WingXFLR5!$C$8:$C$150,1)+1))</f>
        <v>3.0517088692807569E-3</v>
      </c>
      <c r="L22">
        <f>FORECAST(I22,
INDEX(WingXFLR5!$E$8:$E$150,MATCH(I22,WingXFLR5!$C$8:$C$150,1)):INDEX(WingXFLR5!$E$8:$E$150,MATCH(I22,WingXFLR5!$C$8:$C$150,1)+1),
INDEX(WingXFLR5!$C$8:$C$150,MATCH(I22,WingXFLR5!$C$8:$C$150,1)):INDEX(WingXFLR5!$C$8:$C$150,MATCH(I22,WingXFLR5!$C$8:$C$150,1)+1))</f>
        <v>1.6028918786024391E-2</v>
      </c>
      <c r="M22">
        <f>FORECAST(I22,
INDEX(WingXFLR5!$I$8:$I$150,MATCH(I22,WingXFLR5!$C$8:$C$150,1)):INDEX(WingXFLR5!$I$8:$I$150,MATCH(I22,WingXFLR5!$C$8:$C$150,1)+1),
INDEX(WingXFLR5!$C$8:$C$150,MATCH(I22,WingXFLR5!$C$8:$C$150,1)):INDEX(WingXFLR5!$C$8:$C$150,MATCH(I22,WingXFLR5!$C$8:$C$150,1)+1))</f>
        <v>-9.5123898184016814E-2</v>
      </c>
      <c r="N22">
        <f t="shared" si="2"/>
        <v>0.15960570663642124</v>
      </c>
      <c r="O22">
        <f>FORECAST(ABS(N22),
INDEX(HStabXFLR5!$F$8:$F$106,MATCH(ABS(N22),HStabXFLR5!$C$8:$C$106,1)):INDEX(HStabXFLR5!$F$8:$F$106,MATCH(ABS(N22),HStabXFLR5!$C$8:$C$106,1)+1),
INDEX(HStabXFLR5!$C$8:$C$106,MATCH(ABS(N22),HStabXFLR5!$C$8:$C$106,1)):INDEX(HStabXFLR5!$C$8:$C$106,MATCH(ABS(N22),HStabXFLR5!$C$8:$C$106,1)+1))</f>
        <v>1.794464265472424E-2</v>
      </c>
      <c r="P22">
        <f>N22*B22*'AC Param'!$B$9</f>
        <v>5.0314957093595627</v>
      </c>
      <c r="Q22">
        <f>(B22*'AC Param'!$B$8*TrimCalc!I22)+TrimCalc!P22</f>
        <v>123.77923932452892</v>
      </c>
      <c r="R22">
        <f>('AC Param'!$B$2*9.807)-TrimCalc!Q22</f>
        <v>-0.21103932452891172</v>
      </c>
      <c r="S22">
        <f>O22*B22*'AC Param'!$B$9</f>
        <v>0.56569651816341904</v>
      </c>
      <c r="T22">
        <f>(J22*B22*'AC Param'!$B$8)</f>
        <v>6.0900000121981304</v>
      </c>
      <c r="U22">
        <f>(K22*B22*'AC Param'!$B$8)</f>
        <v>0.97405268147681145</v>
      </c>
      <c r="V22">
        <f>(L22*B22*'AC Param'!$B$8)</f>
        <v>5.116153602286726</v>
      </c>
      <c r="X22" s="6">
        <f t="shared" si="8"/>
        <v>1.7078773060456632E-3</v>
      </c>
      <c r="Y22">
        <f t="shared" si="6"/>
        <v>-2.6691860387293171E-2</v>
      </c>
      <c r="Z22" s="7">
        <f t="shared" si="7"/>
        <v>-2.6691860387293175E-2</v>
      </c>
    </row>
    <row r="23" spans="1:26" x14ac:dyDescent="0.2">
      <c r="A23" s="1">
        <f>WingXFLR5!L29</f>
        <v>14.3239</v>
      </c>
      <c r="B23" s="1">
        <f t="shared" si="3"/>
        <v>125.66914311612501</v>
      </c>
      <c r="C23">
        <f>WingXFLR5!C29</f>
        <v>0.39651500000000001</v>
      </c>
      <c r="D23">
        <f>WingXFLR5!I29</f>
        <v>-9.3252000000000002E-2</v>
      </c>
      <c r="E23">
        <f t="shared" si="0"/>
        <v>0.15090314299755636</v>
      </c>
      <c r="F23">
        <f t="shared" si="1"/>
        <v>4.6461478251380814</v>
      </c>
      <c r="G23">
        <f>'AC Param'!$B$2*9.807 + F23</f>
        <v>128.21434782513808</v>
      </c>
      <c r="H23">
        <f t="shared" si="4"/>
        <v>-4.6461478251380814</v>
      </c>
      <c r="I23">
        <f>C23+(H23/(B23*'AC Param'!$B$8))</f>
        <v>0.38161083567104681</v>
      </c>
      <c r="J23">
        <f>FORECAST(I23,
INDEX(WingXFLR5!$F$8:$F$150,MATCH(I23,WingXFLR5!$C$8:$C$150,1)):INDEX(WingXFLR5!$F$8:$F$150,MATCH(I23,WingXFLR5!$C$8:$C$150,1)+1),
INDEX(WingXFLR5!$C$8:$C$150,MATCH(I23,WingXFLR5!$C$8:$C$150,1)):INDEX(WingXFLR5!$C$8:$C$150,MATCH(I23,WingXFLR5!$C$8:$C$150,1)+1))</f>
        <v>1.9284114807554639E-2</v>
      </c>
      <c r="K23">
        <f>FORECAST(I23,
INDEX(WingXFLR5!$D$8:$D$150,MATCH(I23,WingXFLR5!$C$8:$C$150,1)):INDEX(WingXFLR5!$D$8:$D$150,MATCH(I23,WingXFLR5!$C$8:$C$150,1)+1),
INDEX(WingXFLR5!$C$8:$C$150,MATCH(I23,WingXFLR5!$C$8:$C$150,1)):INDEX(WingXFLR5!$C$8:$C$150,MATCH(I23,WingXFLR5!$C$8:$C$150,1)+1))</f>
        <v>3.2078491560368874E-3</v>
      </c>
      <c r="L23">
        <f>FORECAST(I23,
INDEX(WingXFLR5!$E$8:$E$150,MATCH(I23,WingXFLR5!$C$8:$C$150,1)):INDEX(WingXFLR5!$E$8:$E$150,MATCH(I23,WingXFLR5!$C$8:$C$150,1)+1),
INDEX(WingXFLR5!$C$8:$C$150,MATCH(I23,WingXFLR5!$C$8:$C$150,1)):INDEX(WingXFLR5!$C$8:$C$150,MATCH(I23,WingXFLR5!$C$8:$C$150,1)+1))</f>
        <v>1.6076265651517749E-2</v>
      </c>
      <c r="M23">
        <f>FORECAST(I23,
INDEX(WingXFLR5!$I$8:$I$150,MATCH(I23,WingXFLR5!$C$8:$C$150,1)):INDEX(WingXFLR5!$I$8:$I$150,MATCH(I23,WingXFLR5!$C$8:$C$150,1)+1),
INDEX(WingXFLR5!$C$8:$C$150,MATCH(I23,WingXFLR5!$C$8:$C$150,1)):INDEX(WingXFLR5!$C$8:$C$150,MATCH(I23,WingXFLR5!$C$8:$C$150,1)+1))</f>
        <v>-9.4392237965467002E-2</v>
      </c>
      <c r="N23">
        <f t="shared" si="2"/>
        <v>0.1562030751914126</v>
      </c>
      <c r="O23">
        <f>FORECAST(ABS(N23),
INDEX(HStabXFLR5!$F$8:$F$106,MATCH(ABS(N23),HStabXFLR5!$C$8:$C$106,1)):INDEX(HStabXFLR5!$F$8:$F$106,MATCH(ABS(N23),HStabXFLR5!$C$8:$C$106,1)+1),
INDEX(HStabXFLR5!$C$8:$C$106,MATCH(ABS(N23),HStabXFLR5!$C$8:$C$106,1)):INDEX(HStabXFLR5!$C$8:$C$106,MATCH(ABS(N23),HStabXFLR5!$C$8:$C$106,1)+1))</f>
        <v>1.7854600875538775E-2</v>
      </c>
      <c r="P23">
        <f>N23*B23*'AC Param'!$B$9</f>
        <v>4.8093271197950749</v>
      </c>
      <c r="Q23">
        <f>(B23*'AC Param'!$B$8*TrimCalc!I23)+TrimCalc!P23</f>
        <v>123.77073381589859</v>
      </c>
      <c r="R23">
        <f>('AC Param'!$B$2*9.807)-TrimCalc!Q23</f>
        <v>-0.20253381589859032</v>
      </c>
      <c r="S23">
        <f>O23*B23*'AC Param'!$B$9</f>
        <v>0.54972423621379651</v>
      </c>
      <c r="T23">
        <f>(J23*B23*'AC Param'!$B$8)</f>
        <v>6.0115311462837289</v>
      </c>
      <c r="U23">
        <f>(K23*B23*'AC Param'!$B$8)</f>
        <v>0.99999846021146344</v>
      </c>
      <c r="V23">
        <f>(L23*B23*'AC Param'!$B$8)</f>
        <v>5.0115326860722638</v>
      </c>
      <c r="X23" s="6">
        <f t="shared" si="8"/>
        <v>1.6390448019683891E-3</v>
      </c>
      <c r="Y23">
        <f t="shared" si="6"/>
        <v>-2.6122817052981348E-2</v>
      </c>
      <c r="Z23" s="7">
        <f t="shared" si="7"/>
        <v>-2.6122817052981348E-2</v>
      </c>
    </row>
    <row r="24" spans="1:26" x14ac:dyDescent="0.2">
      <c r="A24" s="1">
        <f>WingXFLR5!L30</f>
        <v>14.159800000000001</v>
      </c>
      <c r="B24" s="1">
        <f t="shared" si="3"/>
        <v>122.80621082450003</v>
      </c>
      <c r="C24">
        <f>WingXFLR5!C30</f>
        <v>0.40576299999999998</v>
      </c>
      <c r="D24">
        <f>WingXFLR5!I30</f>
        <v>-9.2543E-2</v>
      </c>
      <c r="E24">
        <f t="shared" si="0"/>
        <v>0.14761103982583915</v>
      </c>
      <c r="F24">
        <f t="shared" si="1"/>
        <v>4.4412503568345389</v>
      </c>
      <c r="G24">
        <f>'AC Param'!$B$2*9.807 + F24</f>
        <v>128.00945035683455</v>
      </c>
      <c r="H24">
        <f t="shared" si="4"/>
        <v>-4.4412503568345389</v>
      </c>
      <c r="I24">
        <f>C24+(H24/(B24*'AC Param'!$B$8))</f>
        <v>0.39118398494020373</v>
      </c>
      <c r="J24">
        <f>FORECAST(I24,
INDEX(WingXFLR5!$F$8:$F$150,MATCH(I24,WingXFLR5!$C$8:$C$150,1)):INDEX(WingXFLR5!$F$8:$F$150,MATCH(I24,WingXFLR5!$C$8:$C$150,1)+1),
INDEX(WingXFLR5!$C$8:$C$150,MATCH(I24,WingXFLR5!$C$8:$C$150,1)):INDEX(WingXFLR5!$C$8:$C$150,MATCH(I24,WingXFLR5!$C$8:$C$150,1)+1))</f>
        <v>1.9493840405745675E-2</v>
      </c>
      <c r="K24">
        <f>FORECAST(I24,
INDEX(WingXFLR5!$D$8:$D$150,MATCH(I24,WingXFLR5!$C$8:$C$150,1)):INDEX(WingXFLR5!$D$8:$D$150,MATCH(I24,WingXFLR5!$C$8:$C$150,1)+1),
INDEX(WingXFLR5!$C$8:$C$150,MATCH(I24,WingXFLR5!$C$8:$C$150,1)):INDEX(WingXFLR5!$C$8:$C$150,MATCH(I24,WingXFLR5!$C$8:$C$150,1)+1))</f>
        <v>3.3685070424491273E-3</v>
      </c>
      <c r="L24">
        <f>FORECAST(I24,
INDEX(WingXFLR5!$E$8:$E$150,MATCH(I24,WingXFLR5!$C$8:$C$150,1)):INDEX(WingXFLR5!$E$8:$E$150,MATCH(I24,WingXFLR5!$C$8:$C$150,1)+1),
INDEX(WingXFLR5!$C$8:$C$150,MATCH(I24,WingXFLR5!$C$8:$C$150,1)):INDEX(WingXFLR5!$C$8:$C$150,MATCH(I24,WingXFLR5!$C$8:$C$150,1)+1))</f>
        <v>1.6125333363296548E-2</v>
      </c>
      <c r="M24">
        <f>FORECAST(I24,
INDEX(WingXFLR5!$I$8:$I$150,MATCH(I24,WingXFLR5!$C$8:$C$150,1)):INDEX(WingXFLR5!$I$8:$I$150,MATCH(I24,WingXFLR5!$C$8:$C$150,1)+1),
INDEX(WingXFLR5!$C$8:$C$150,MATCH(I24,WingXFLR5!$C$8:$C$150,1)):INDEX(WingXFLR5!$C$8:$C$150,MATCH(I24,WingXFLR5!$C$8:$C$150,1)+1))</f>
        <v>-9.3660082891375909E-2</v>
      </c>
      <c r="N24">
        <f t="shared" si="2"/>
        <v>0.15279941205576533</v>
      </c>
      <c r="O24">
        <f>FORECAST(ABS(N24),
INDEX(HStabXFLR5!$F$8:$F$106,MATCH(ABS(N24),HStabXFLR5!$C$8:$C$106,1)):INDEX(HStabXFLR5!$F$8:$F$106,MATCH(ABS(N24),HStabXFLR5!$C$8:$C$106,1)+1),
INDEX(HStabXFLR5!$C$8:$C$106,MATCH(ABS(N24),HStabXFLR5!$C$8:$C$106,1)):INDEX(HStabXFLR5!$C$8:$C$106,MATCH(ABS(N24),HStabXFLR5!$C$8:$C$106,1)+1))</f>
        <v>1.7767303663491496E-2</v>
      </c>
      <c r="P24">
        <f>N24*B24*'AC Param'!$B$9</f>
        <v>4.5973556186410924</v>
      </c>
      <c r="Q24">
        <f>(B24*'AC Param'!$B$8*TrimCalc!I24)+TrimCalc!P24</f>
        <v>123.7649403682186</v>
      </c>
      <c r="R24">
        <f>('AC Param'!$B$2*9.807)-TrimCalc!Q24</f>
        <v>-0.19674036821859886</v>
      </c>
      <c r="S24">
        <f>O24*B24*'AC Param'!$B$9</f>
        <v>0.53457413367300388</v>
      </c>
      <c r="T24">
        <f>(J24*B24*'AC Param'!$B$8)</f>
        <v>5.9384687719297471</v>
      </c>
      <c r="U24">
        <f>(K24*B24*'AC Param'!$B$8)</f>
        <v>1.0261586974782866</v>
      </c>
      <c r="V24">
        <f>(L24*B24*'AC Param'!$B$8)</f>
        <v>4.9123100744514607</v>
      </c>
      <c r="X24" s="6">
        <f t="shared" si="8"/>
        <v>1.5921601853761637E-3</v>
      </c>
      <c r="Y24">
        <f t="shared" si="6"/>
        <v>-2.5553601182592527E-2</v>
      </c>
      <c r="Z24" s="7">
        <f t="shared" si="7"/>
        <v>-2.5553601182592527E-2</v>
      </c>
    </row>
    <row r="25" spans="1:26" x14ac:dyDescent="0.2">
      <c r="A25" s="1">
        <f>WingXFLR5!L31</f>
        <v>14.001099999999999</v>
      </c>
      <c r="B25" s="1">
        <f t="shared" si="3"/>
        <v>120.06886574112498</v>
      </c>
      <c r="C25">
        <f>WingXFLR5!C31</f>
        <v>0.41500900000000002</v>
      </c>
      <c r="D25">
        <f>WingXFLR5!I31</f>
        <v>-9.1832999999999998E-2</v>
      </c>
      <c r="E25">
        <f t="shared" si="0"/>
        <v>0.14431692453059422</v>
      </c>
      <c r="F25">
        <f t="shared" si="1"/>
        <v>4.2453525117308164</v>
      </c>
      <c r="G25">
        <f>'AC Param'!$B$2*9.807 + F25</f>
        <v>127.81355251173082</v>
      </c>
      <c r="H25">
        <f t="shared" si="4"/>
        <v>-4.2453525117308164</v>
      </c>
      <c r="I25">
        <f>C25+(H25/(B25*'AC Param'!$B$8))</f>
        <v>0.40075533293961318</v>
      </c>
      <c r="J25">
        <f>FORECAST(I25,
INDEX(WingXFLR5!$F$8:$F$150,MATCH(I25,WingXFLR5!$C$8:$C$150,1)):INDEX(WingXFLR5!$F$8:$F$150,MATCH(I25,WingXFLR5!$C$8:$C$150,1)+1),
INDEX(WingXFLR5!$C$8:$C$150,MATCH(I25,WingXFLR5!$C$8:$C$150,1)):INDEX(WingXFLR5!$C$8:$C$150,MATCH(I25,WingXFLR5!$C$8:$C$150,1)+1))</f>
        <v>1.9707829323570406E-2</v>
      </c>
      <c r="K25">
        <f>FORECAST(I25,
INDEX(WingXFLR5!$D$8:$D$150,MATCH(I25,WingXFLR5!$C$8:$C$150,1)):INDEX(WingXFLR5!$D$8:$D$150,MATCH(I25,WingXFLR5!$C$8:$C$150,1)+1),
INDEX(WingXFLR5!$C$8:$C$150,MATCH(I25,WingXFLR5!$C$8:$C$150,1)):INDEX(WingXFLR5!$C$8:$C$150,MATCH(I25,WingXFLR5!$C$8:$C$150,1)+1))</f>
        <v>3.5328206750949087E-3</v>
      </c>
      <c r="L25">
        <f>FORECAST(I25,
INDEX(WingXFLR5!$E$8:$E$150,MATCH(I25,WingXFLR5!$C$8:$C$150,1)):INDEX(WingXFLR5!$E$8:$E$150,MATCH(I25,WingXFLR5!$C$8:$C$150,1)+1),
INDEX(WingXFLR5!$C$8:$C$150,MATCH(I25,WingXFLR5!$C$8:$C$150,1)):INDEX(WingXFLR5!$C$8:$C$150,MATCH(I25,WingXFLR5!$C$8:$C$150,1)+1))</f>
        <v>1.61750086484755E-2</v>
      </c>
      <c r="M25">
        <f>FORECAST(I25,
INDEX(WingXFLR5!$I$8:$I$150,MATCH(I25,WingXFLR5!$C$8:$C$150,1)):INDEX(WingXFLR5!$I$8:$I$150,MATCH(I25,WingXFLR5!$C$8:$C$150,1)+1),
INDEX(WingXFLR5!$C$8:$C$150,MATCH(I25,WingXFLR5!$C$8:$C$150,1)):INDEX(WingXFLR5!$C$8:$C$150,MATCH(I25,WingXFLR5!$C$8:$C$150,1)+1))</f>
        <v>-9.2926913921476451E-2</v>
      </c>
      <c r="N25">
        <f t="shared" si="2"/>
        <v>0.14939366921731873</v>
      </c>
      <c r="O25">
        <f>FORECAST(ABS(N25),
INDEX(HStabXFLR5!$F$8:$F$106,MATCH(ABS(N25),HStabXFLR5!$C$8:$C$106,1)):INDEX(HStabXFLR5!$F$8:$F$106,MATCH(ABS(N25),HStabXFLR5!$C$8:$C$106,1)+1),
INDEX(HStabXFLR5!$C$8:$C$106,MATCH(ABS(N25),HStabXFLR5!$C$8:$C$106,1)):INDEX(HStabXFLR5!$C$8:$C$106,MATCH(ABS(N25),HStabXFLR5!$C$8:$C$106,1)+1))</f>
        <v>1.7680882214395836E-2</v>
      </c>
      <c r="P25">
        <f>N25*B25*'AC Param'!$B$9</f>
        <v>4.3946944608979281</v>
      </c>
      <c r="Q25">
        <f>(B25*'AC Param'!$B$8*TrimCalc!I25)+TrimCalc!P25</f>
        <v>123.75679630295771</v>
      </c>
      <c r="R25">
        <f>('AC Param'!$B$2*9.807)-TrimCalc!Q25</f>
        <v>-0.18859630295770557</v>
      </c>
      <c r="S25">
        <f>O25*B25*'AC Param'!$B$9</f>
        <v>0.52011625083230995</v>
      </c>
      <c r="T25">
        <f>(J25*B25*'AC Param'!$B$8)</f>
        <v>5.8698356265177987</v>
      </c>
      <c r="U25">
        <f>(K25*B25*'AC Param'!$B$8)</f>
        <v>1.0522253019498893</v>
      </c>
      <c r="V25">
        <f>(L25*B25*'AC Param'!$B$8)</f>
        <v>4.8176103245679096</v>
      </c>
      <c r="X25" s="6">
        <f t="shared" si="8"/>
        <v>1.5262527329661319E-3</v>
      </c>
      <c r="Y25">
        <f t="shared" si="6"/>
        <v>-2.4984037510499511E-2</v>
      </c>
      <c r="Z25" s="7">
        <f t="shared" si="7"/>
        <v>-2.4984037510499515E-2</v>
      </c>
    </row>
    <row r="26" spans="1:26" x14ac:dyDescent="0.2">
      <c r="A26" s="1">
        <f>WingXFLR5!L32</f>
        <v>13.8477</v>
      </c>
      <c r="B26" s="1">
        <f t="shared" si="3"/>
        <v>117.45226211512501</v>
      </c>
      <c r="C26">
        <f>WingXFLR5!C32</f>
        <v>0.42425400000000002</v>
      </c>
      <c r="D26">
        <f>WingXFLR5!I32</f>
        <v>-9.1121999999999995E-2</v>
      </c>
      <c r="E26">
        <f t="shared" si="0"/>
        <v>0.14102062220955358</v>
      </c>
      <c r="F26">
        <f t="shared" si="1"/>
        <v>4.0579818154316545</v>
      </c>
      <c r="G26">
        <f>'AC Param'!$B$2*9.807 + F26</f>
        <v>127.62618181543166</v>
      </c>
      <c r="H26">
        <f t="shared" si="4"/>
        <v>-4.0579818154316545</v>
      </c>
      <c r="I26">
        <f>C26+(H26/(B26*'AC Param'!$B$8))</f>
        <v>0.41032589694374727</v>
      </c>
      <c r="J26">
        <f>FORECAST(I26,
INDEX(WingXFLR5!$F$8:$F$150,MATCH(I26,WingXFLR5!$C$8:$C$150,1)):INDEX(WingXFLR5!$F$8:$F$150,MATCH(I26,WingXFLR5!$C$8:$C$150,1)+1),
INDEX(WingXFLR5!$C$8:$C$150,MATCH(I26,WingXFLR5!$C$8:$C$150,1)):INDEX(WingXFLR5!$C$8:$C$150,MATCH(I26,WingXFLR5!$C$8:$C$150,1)+1))</f>
        <v>1.9925128407433559E-2</v>
      </c>
      <c r="K26">
        <f>FORECAST(I26,
INDEX(WingXFLR5!$D$8:$D$150,MATCH(I26,WingXFLR5!$C$8:$C$150,1)):INDEX(WingXFLR5!$D$8:$D$150,MATCH(I26,WingXFLR5!$C$8:$C$150,1)+1),
INDEX(WingXFLR5!$C$8:$C$150,MATCH(I26,WingXFLR5!$C$8:$C$150,1)):INDEX(WingXFLR5!$C$8:$C$150,MATCH(I26,WingXFLR5!$C$8:$C$150,1)+1))</f>
        <v>3.700933928052623E-3</v>
      </c>
      <c r="L26">
        <f>FORECAST(I26,
INDEX(WingXFLR5!$E$8:$E$150,MATCH(I26,WingXFLR5!$C$8:$C$150,1)):INDEX(WingXFLR5!$E$8:$E$150,MATCH(I26,WingXFLR5!$C$8:$C$150,1)+1),
INDEX(WingXFLR5!$C$8:$C$150,MATCH(I26,WingXFLR5!$C$8:$C$150,1)):INDEX(WingXFLR5!$C$8:$C$150,MATCH(I26,WingXFLR5!$C$8:$C$150,1)+1))</f>
        <v>1.6224194479380932E-2</v>
      </c>
      <c r="M26">
        <f>FORECAST(I26,
INDEX(WingXFLR5!$I$8:$I$150,MATCH(I26,WingXFLR5!$C$8:$C$150,1)):INDEX(WingXFLR5!$I$8:$I$150,MATCH(I26,WingXFLR5!$C$8:$C$150,1)+1),
INDEX(WingXFLR5!$C$8:$C$150,MATCH(I26,WingXFLR5!$C$8:$C$150,1)):INDEX(WingXFLR5!$C$8:$C$150,MATCH(I26,WingXFLR5!$C$8:$C$150,1)+1))</f>
        <v>-9.2192615311479487E-2</v>
      </c>
      <c r="N26">
        <f t="shared" si="2"/>
        <v>0.14598539537277569</v>
      </c>
      <c r="O26">
        <f>FORECAST(ABS(N26),
INDEX(HStabXFLR5!$F$8:$F$106,MATCH(ABS(N26),HStabXFLR5!$C$8:$C$106,1)):INDEX(HStabXFLR5!$F$8:$F$106,MATCH(ABS(N26),HStabXFLR5!$C$8:$C$106,1)+1),
INDEX(HStabXFLR5!$C$8:$C$106,MATCH(ABS(N26),HStabXFLR5!$C$8:$C$106,1)):INDEX(HStabXFLR5!$C$8:$C$106,MATCH(ABS(N26),HStabXFLR5!$C$8:$C$106,1)+1))</f>
        <v>1.7597549052216242E-2</v>
      </c>
      <c r="P26">
        <f>N26*B26*'AC Param'!$B$9</f>
        <v>4.2008471559643343</v>
      </c>
      <c r="Q26">
        <f>(B26*'AC Param'!$B$8*TrimCalc!I26)+TrimCalc!P26</f>
        <v>123.75015128398736</v>
      </c>
      <c r="R26">
        <f>('AC Param'!$B$2*9.807)-TrimCalc!Q26</f>
        <v>-0.1819512839873596</v>
      </c>
      <c r="S26">
        <f>O26*B26*'AC Param'!$B$9</f>
        <v>0.50638362624684452</v>
      </c>
      <c r="T26">
        <f>(J26*B26*'AC Param'!$B$8)</f>
        <v>5.8052276337234092</v>
      </c>
      <c r="U26">
        <f>(K26*B26*'AC Param'!$B$8)</f>
        <v>1.0782748030722951</v>
      </c>
      <c r="V26">
        <f>(L26*B26*'AC Param'!$B$8)</f>
        <v>4.726952830651113</v>
      </c>
      <c r="X26" s="6">
        <f t="shared" si="8"/>
        <v>1.47247660795706E-3</v>
      </c>
      <c r="Y26">
        <f t="shared" si="6"/>
        <v>-2.441405056242979E-2</v>
      </c>
      <c r="Z26" s="7">
        <f t="shared" si="7"/>
        <v>-2.441405056242979E-2</v>
      </c>
    </row>
    <row r="27" spans="1:26" x14ac:dyDescent="0.2">
      <c r="A27" s="1">
        <f>WingXFLR5!L33</f>
        <v>13.699299999999999</v>
      </c>
      <c r="B27" s="1">
        <f t="shared" si="3"/>
        <v>114.948377550125</v>
      </c>
      <c r="C27">
        <f>WingXFLR5!C33</f>
        <v>0.43349700000000002</v>
      </c>
      <c r="D27">
        <f>WingXFLR5!I33</f>
        <v>-9.0409000000000003E-2</v>
      </c>
      <c r="E27">
        <f t="shared" si="0"/>
        <v>0.1377199458369216</v>
      </c>
      <c r="F27">
        <f t="shared" si="1"/>
        <v>3.8785176609100813</v>
      </c>
      <c r="G27">
        <f>'AC Param'!$B$2*9.807 + F27</f>
        <v>127.44671766091008</v>
      </c>
      <c r="H27">
        <f t="shared" si="4"/>
        <v>-3.8785176609100813</v>
      </c>
      <c r="I27">
        <f>C27+(H27/(B27*'AC Param'!$B$8))</f>
        <v>0.41989489295733057</v>
      </c>
      <c r="J27">
        <f>FORECAST(I27,
INDEX(WingXFLR5!$F$8:$F$150,MATCH(I27,WingXFLR5!$C$8:$C$150,1)):INDEX(WingXFLR5!$F$8:$F$150,MATCH(I27,WingXFLR5!$C$8:$C$150,1)+1),
INDEX(WingXFLR5!$C$8:$C$150,MATCH(I27,WingXFLR5!$C$8:$C$150,1)):INDEX(WingXFLR5!$C$8:$C$150,MATCH(I27,WingXFLR5!$C$8:$C$150,1)+1))</f>
        <v>2.0145625417612341E-2</v>
      </c>
      <c r="K27">
        <f>FORECAST(I27,
INDEX(WingXFLR5!$D$8:$D$150,MATCH(I27,WingXFLR5!$C$8:$C$150,1)):INDEX(WingXFLR5!$D$8:$D$150,MATCH(I27,WingXFLR5!$C$8:$C$150,1)+1),
INDEX(WingXFLR5!$C$8:$C$150,MATCH(I27,WingXFLR5!$C$8:$C$150,1)):INDEX(WingXFLR5!$C$8:$C$150,MATCH(I27,WingXFLR5!$C$8:$C$150,1)+1))</f>
        <v>3.873314863146442E-3</v>
      </c>
      <c r="L27">
        <f>FORECAST(I27,
INDEX(WingXFLR5!$E$8:$E$150,MATCH(I27,WingXFLR5!$C$8:$C$150,1)):INDEX(WingXFLR5!$E$8:$E$150,MATCH(I27,WingXFLR5!$C$8:$C$150,1)+1),
INDEX(WingXFLR5!$C$8:$C$150,MATCH(I27,WingXFLR5!$C$8:$C$150,1)):INDEX(WingXFLR5!$C$8:$C$150,MATCH(I27,WingXFLR5!$C$8:$C$150,1)+1))</f>
        <v>1.6272839044780371E-2</v>
      </c>
      <c r="M27">
        <f>FORECAST(I27,
INDEX(WingXFLR5!$I$8:$I$150,MATCH(I27,WingXFLR5!$C$8:$C$150,1)):INDEX(WingXFLR5!$I$8:$I$150,MATCH(I27,WingXFLR5!$C$8:$C$150,1)+1),
INDEX(WingXFLR5!$C$8:$C$150,MATCH(I27,WingXFLR5!$C$8:$C$150,1)):INDEX(WingXFLR5!$C$8:$C$150,MATCH(I27,WingXFLR5!$C$8:$C$150,1)+1))</f>
        <v>-9.1457243386407566E-2</v>
      </c>
      <c r="N27">
        <f t="shared" si="2"/>
        <v>0.1425748606803395</v>
      </c>
      <c r="O27">
        <f>FORECAST(ABS(N27),
INDEX(HStabXFLR5!$F$8:$F$106,MATCH(ABS(N27),HStabXFLR5!$C$8:$C$106,1)):INDEX(HStabXFLR5!$F$8:$F$106,MATCH(ABS(N27),HStabXFLR5!$C$8:$C$106,1)+1),
INDEX(HStabXFLR5!$C$8:$C$106,MATCH(ABS(N27),HStabXFLR5!$C$8:$C$106,1)):INDEX(HStabXFLR5!$C$8:$C$106,MATCH(ABS(N27),HStabXFLR5!$C$8:$C$106,1)+1))</f>
        <v>1.7514712736202556E-2</v>
      </c>
      <c r="P27">
        <f>N27*B27*'AC Param'!$B$9</f>
        <v>4.0152434840868327</v>
      </c>
      <c r="Q27">
        <f>(B27*'AC Param'!$B$8*TrimCalc!I27)+TrimCalc!P27</f>
        <v>123.7444702099299</v>
      </c>
      <c r="R27">
        <f>('AC Param'!$B$2*9.807)-TrimCalc!Q27</f>
        <v>-0.17627020992989628</v>
      </c>
      <c r="S27">
        <f>O27*B27*'AC Param'!$B$9</f>
        <v>0.4932555140093336</v>
      </c>
      <c r="T27">
        <f>(J27*B27*'AC Param'!$B$8)</f>
        <v>5.7443426762618959</v>
      </c>
      <c r="U27">
        <f>(K27*B27*'AC Param'!$B$8)</f>
        <v>1.1044406617190365</v>
      </c>
      <c r="V27">
        <f>(L27*B27*'AC Param'!$B$8)</f>
        <v>4.6400527087707371</v>
      </c>
      <c r="X27" s="6">
        <f t="shared" si="8"/>
        <v>1.4265013970414418E-3</v>
      </c>
      <c r="Y27">
        <f t="shared" si="6"/>
        <v>-2.3843685518629074E-2</v>
      </c>
      <c r="Z27" s="7">
        <f t="shared" si="7"/>
        <v>-2.3843685518629074E-2</v>
      </c>
    </row>
    <row r="28" spans="1:26" x14ac:dyDescent="0.2">
      <c r="A28" s="1">
        <f>WingXFLR5!L34</f>
        <v>13.5556</v>
      </c>
      <c r="B28" s="1">
        <f t="shared" si="3"/>
        <v>112.549503458</v>
      </c>
      <c r="C28">
        <f>WingXFLR5!C34</f>
        <v>0.44273899999999999</v>
      </c>
      <c r="D28">
        <f>WingXFLR5!I34</f>
        <v>-8.9695999999999998E-2</v>
      </c>
      <c r="E28">
        <f t="shared" si="0"/>
        <v>0.13441944436655756</v>
      </c>
      <c r="F28">
        <f t="shared" si="1"/>
        <v>3.7065662210462955</v>
      </c>
      <c r="G28">
        <f>'AC Param'!$B$2*9.807 + F28</f>
        <v>127.27476622104631</v>
      </c>
      <c r="H28">
        <f t="shared" si="4"/>
        <v>-3.7065662210462955</v>
      </c>
      <c r="I28">
        <f>C28+(H28/(B28*'AC Param'!$B$8))</f>
        <v>0.42946287169644176</v>
      </c>
      <c r="J28">
        <f>FORECAST(I28,
INDEX(WingXFLR5!$F$8:$F$150,MATCH(I28,WingXFLR5!$C$8:$C$150,1)):INDEX(WingXFLR5!$F$8:$F$150,MATCH(I28,WingXFLR5!$C$8:$C$150,1)+1),
INDEX(WingXFLR5!$C$8:$C$150,MATCH(I28,WingXFLR5!$C$8:$C$150,1)):INDEX(WingXFLR5!$C$8:$C$150,MATCH(I28,WingXFLR5!$C$8:$C$150,1)+1))</f>
        <v>2.0370416953534649E-2</v>
      </c>
      <c r="K28">
        <f>FORECAST(I28,
INDEX(WingXFLR5!$D$8:$D$150,MATCH(I28,WingXFLR5!$C$8:$C$150,1)):INDEX(WingXFLR5!$D$8:$D$150,MATCH(I28,WingXFLR5!$C$8:$C$150,1)+1),
INDEX(WingXFLR5!$C$8:$C$150,MATCH(I28,WingXFLR5!$C$8:$C$150,1)):INDEX(WingXFLR5!$C$8:$C$150,MATCH(I28,WingXFLR5!$C$8:$C$150,1)+1))</f>
        <v>4.0493666623489712E-3</v>
      </c>
      <c r="L28">
        <f>FORECAST(I28,
INDEX(WingXFLR5!$E$8:$E$150,MATCH(I28,WingXFLR5!$C$8:$C$150,1)):INDEX(WingXFLR5!$E$8:$E$150,MATCH(I28,WingXFLR5!$C$8:$C$150,1)+1),
INDEX(WingXFLR5!$C$8:$C$150,MATCH(I28,WingXFLR5!$C$8:$C$150,1)):INDEX(WingXFLR5!$C$8:$C$150,MATCH(I28,WingXFLR5!$C$8:$C$150,1)+1))</f>
        <v>1.6321486743452643E-2</v>
      </c>
      <c r="M28">
        <f>FORECAST(I28,
INDEX(WingXFLR5!$I$8:$I$150,MATCH(I28,WingXFLR5!$C$8:$C$150,1)):INDEX(WingXFLR5!$I$8:$I$150,MATCH(I28,WingXFLR5!$C$8:$C$150,1)+1),
INDEX(WingXFLR5!$C$8:$C$150,MATCH(I28,WingXFLR5!$C$8:$C$150,1)):INDEX(WingXFLR5!$C$8:$C$150,MATCH(I28,WingXFLR5!$C$8:$C$150,1)+1))</f>
        <v>-9.0720190466346107E-2</v>
      </c>
      <c r="N28">
        <f t="shared" si="2"/>
        <v>0.13916053352227489</v>
      </c>
      <c r="O28">
        <f>FORECAST(ABS(N28),
INDEX(HStabXFLR5!$F$8:$F$106,MATCH(ABS(N28),HStabXFLR5!$C$8:$C$106,1)):INDEX(HStabXFLR5!$F$8:$F$106,MATCH(ABS(N28),HStabXFLR5!$C$8:$C$106,1)+1),
INDEX(HStabXFLR5!$C$8:$C$106,MATCH(ABS(N28),HStabXFLR5!$C$8:$C$106,1)):INDEX(HStabXFLR5!$C$8:$C$106,MATCH(ABS(N28),HStabXFLR5!$C$8:$C$106,1)+1))</f>
        <v>1.7435339627024628E-2</v>
      </c>
      <c r="P28">
        <f>N28*B28*'AC Param'!$B$9</f>
        <v>3.8372999924761886</v>
      </c>
      <c r="Q28">
        <f>(B28*'AC Param'!$B$8*TrimCalc!I28)+TrimCalc!P28</f>
        <v>123.73916724069564</v>
      </c>
      <c r="R28">
        <f>('AC Param'!$B$2*9.807)-TrimCalc!Q28</f>
        <v>-0.17096724069563152</v>
      </c>
      <c r="S28">
        <f>O28*B28*'AC Param'!$B$9</f>
        <v>0.48077301032258712</v>
      </c>
      <c r="T28">
        <f>(J28*B28*'AC Param'!$B$8)</f>
        <v>5.6872227853028319</v>
      </c>
      <c r="U28">
        <f>(K28*B28*'AC Param'!$B$8)</f>
        <v>1.1305438862978539</v>
      </c>
      <c r="V28">
        <f>(L28*B28*'AC Param'!$B$8)</f>
        <v>4.5568007522435767</v>
      </c>
      <c r="X28" s="6">
        <f t="shared" si="8"/>
        <v>1.3835860738898155E-3</v>
      </c>
      <c r="Y28">
        <f t="shared" si="6"/>
        <v>-2.3272686237085793E-2</v>
      </c>
      <c r="Z28" s="7">
        <f t="shared" si="7"/>
        <v>-2.3272686237085793E-2</v>
      </c>
    </row>
    <row r="29" spans="1:26" x14ac:dyDescent="0.2">
      <c r="A29" s="1">
        <f>WingXFLR5!L35</f>
        <v>13.4163</v>
      </c>
      <c r="B29" s="1">
        <f t="shared" si="3"/>
        <v>110.248227235125</v>
      </c>
      <c r="C29">
        <f>WingXFLR5!C35</f>
        <v>0.45197900000000002</v>
      </c>
      <c r="D29">
        <f>WingXFLR5!I35</f>
        <v>-8.8982000000000006E-2</v>
      </c>
      <c r="E29">
        <f t="shared" si="0"/>
        <v>0.13111693077266581</v>
      </c>
      <c r="F29">
        <f t="shared" si="1"/>
        <v>3.5415752486582686</v>
      </c>
      <c r="G29">
        <f>'AC Param'!$B$2*9.807 + F29</f>
        <v>127.10977524865827</v>
      </c>
      <c r="H29">
        <f t="shared" si="4"/>
        <v>-3.5415752486582686</v>
      </c>
      <c r="I29">
        <f>C29+(H29/(B29*'AC Param'!$B$8))</f>
        <v>0.43902904916580543</v>
      </c>
      <c r="J29">
        <f>FORECAST(I29,
INDEX(WingXFLR5!$F$8:$F$150,MATCH(I29,WingXFLR5!$C$8:$C$150,1)):INDEX(WingXFLR5!$F$8:$F$150,MATCH(I29,WingXFLR5!$C$8:$C$150,1)+1),
INDEX(WingXFLR5!$C$8:$C$150,MATCH(I29,WingXFLR5!$C$8:$C$150,1)):INDEX(WingXFLR5!$C$8:$C$150,MATCH(I29,WingXFLR5!$C$8:$C$150,1)+1))</f>
        <v>2.0600679837947007E-2</v>
      </c>
      <c r="K29">
        <f>FORECAST(I29,
INDEX(WingXFLR5!$D$8:$D$150,MATCH(I29,WingXFLR5!$C$8:$C$150,1)):INDEX(WingXFLR5!$D$8:$D$150,MATCH(I29,WingXFLR5!$C$8:$C$150,1)+1),
INDEX(WingXFLR5!$C$8:$C$150,MATCH(I29,WingXFLR5!$C$8:$C$150,1)):INDEX(WingXFLR5!$C$8:$C$150,MATCH(I29,WingXFLR5!$C$8:$C$150,1)+1))</f>
        <v>4.2293495621274352E-3</v>
      </c>
      <c r="L29">
        <f>FORECAST(I29,
INDEX(WingXFLR5!$E$8:$E$150,MATCH(I29,WingXFLR5!$C$8:$C$150,1)):INDEX(WingXFLR5!$E$8:$E$150,MATCH(I29,WingXFLR5!$C$8:$C$150,1)+1),
INDEX(WingXFLR5!$C$8:$C$150,MATCH(I29,WingXFLR5!$C$8:$C$150,1)):INDEX(WingXFLR5!$C$8:$C$150,MATCH(I29,WingXFLR5!$C$8:$C$150,1)+1))</f>
        <v>1.6371330275819568E-2</v>
      </c>
      <c r="M29">
        <f>FORECAST(I29,
INDEX(WingXFLR5!$I$8:$I$150,MATCH(I29,WingXFLR5!$C$8:$C$150,1)):INDEX(WingXFLR5!$I$8:$I$150,MATCH(I29,WingXFLR5!$C$8:$C$150,1)+1),
INDEX(WingXFLR5!$C$8:$C$150,MATCH(I29,WingXFLR5!$C$8:$C$150,1)):INDEX(WingXFLR5!$C$8:$C$150,MATCH(I29,WingXFLR5!$C$8:$C$150,1)+1))</f>
        <v>-8.9982214557972395E-2</v>
      </c>
      <c r="N29">
        <f t="shared" si="2"/>
        <v>0.13574434137837724</v>
      </c>
      <c r="O29">
        <f>FORECAST(ABS(N29),
INDEX(HStabXFLR5!$F$8:$F$106,MATCH(ABS(N29),HStabXFLR5!$C$8:$C$106,1)):INDEX(HStabXFLR5!$F$8:$F$106,MATCH(ABS(N29),HStabXFLR5!$C$8:$C$106,1)+1),
INDEX(HStabXFLR5!$C$8:$C$106,MATCH(ABS(N29),HStabXFLR5!$C$8:$C$106,1)):INDEX(HStabXFLR5!$C$8:$C$106,MATCH(ABS(N29),HStabXFLR5!$C$8:$C$106,1)+1))</f>
        <v>1.7356352478077867E-2</v>
      </c>
      <c r="P29">
        <f>N29*B29*'AC Param'!$B$9</f>
        <v>3.6665653835706</v>
      </c>
      <c r="Q29">
        <f>(B29*'AC Param'!$B$8*TrimCalc!I29)+TrimCalc!P29</f>
        <v>123.73299913882218</v>
      </c>
      <c r="R29">
        <f>('AC Param'!$B$2*9.807)-TrimCalc!Q29</f>
        <v>-0.16479913882217545</v>
      </c>
      <c r="S29">
        <f>O29*B29*'AC Param'!$B$9</f>
        <v>0.46880923753413317</v>
      </c>
      <c r="T29">
        <f>(J29*B29*'AC Param'!$B$8)</f>
        <v>5.6339100243498432</v>
      </c>
      <c r="U29">
        <f>(K29*B29*'AC Param'!$B$8)</f>
        <v>1.1566499300988102</v>
      </c>
      <c r="V29">
        <f>(L29*B29*'AC Param'!$B$8)</f>
        <v>4.4772600942510312</v>
      </c>
      <c r="X29" s="6">
        <f t="shared" si="8"/>
        <v>1.3336694944344537E-3</v>
      </c>
      <c r="Y29">
        <f t="shared" si="6"/>
        <v>-2.2701375062299287E-2</v>
      </c>
      <c r="Z29" s="7">
        <f t="shared" si="7"/>
        <v>-2.270137506229929E-2</v>
      </c>
    </row>
    <row r="30" spans="1:26" x14ac:dyDescent="0.2">
      <c r="A30" s="1">
        <f>WingXFLR5!L36</f>
        <v>13.2813</v>
      </c>
      <c r="B30" s="1">
        <f t="shared" si="3"/>
        <v>108.040669435125</v>
      </c>
      <c r="C30">
        <f>WingXFLR5!C36</f>
        <v>0.46121699999999999</v>
      </c>
      <c r="D30">
        <f>WingXFLR5!I36</f>
        <v>-8.8266999999999998E-2</v>
      </c>
      <c r="E30">
        <f t="shared" si="0"/>
        <v>0.12781240505524641</v>
      </c>
      <c r="F30">
        <f t="shared" si="1"/>
        <v>3.3831897620491334</v>
      </c>
      <c r="G30">
        <f>'AC Param'!$B$2*9.807 + F30</f>
        <v>126.95138976204913</v>
      </c>
      <c r="H30">
        <f t="shared" si="4"/>
        <v>-3.3831897620491334</v>
      </c>
      <c r="I30">
        <f>C30+(H30/(B30*'AC Param'!$B$8))</f>
        <v>0.44859342536542152</v>
      </c>
      <c r="J30">
        <f>FORECAST(I30,
INDEX(WingXFLR5!$F$8:$F$150,MATCH(I30,WingXFLR5!$C$8:$C$150,1)):INDEX(WingXFLR5!$F$8:$F$150,MATCH(I30,WingXFLR5!$C$8:$C$150,1)+1),
INDEX(WingXFLR5!$C$8:$C$150,MATCH(I30,WingXFLR5!$C$8:$C$150,1)):INDEX(WingXFLR5!$C$8:$C$150,MATCH(I30,WingXFLR5!$C$8:$C$150,1)+1))</f>
        <v>2.0835459846679234E-2</v>
      </c>
      <c r="K30">
        <f>FORECAST(I30,
INDEX(WingXFLR5!$D$8:$D$150,MATCH(I30,WingXFLR5!$C$8:$C$150,1)):INDEX(WingXFLR5!$D$8:$D$150,MATCH(I30,WingXFLR5!$C$8:$C$150,1)+1),
INDEX(WingXFLR5!$C$8:$C$150,MATCH(I30,WingXFLR5!$C$8:$C$150,1)):INDEX(WingXFLR5!$C$8:$C$150,MATCH(I30,WingXFLR5!$C$8:$C$150,1)+1))</f>
        <v>4.4134136515595742E-3</v>
      </c>
      <c r="L30">
        <f>FORECAST(I30,
INDEX(WingXFLR5!$E$8:$E$150,MATCH(I30,WingXFLR5!$C$8:$C$150,1)):INDEX(WingXFLR5!$E$8:$E$150,MATCH(I30,WingXFLR5!$C$8:$C$150,1)+1),
INDEX(WingXFLR5!$C$8:$C$150,MATCH(I30,WingXFLR5!$C$8:$C$150,1)):INDEX(WingXFLR5!$C$8:$C$150,MATCH(I30,WingXFLR5!$C$8:$C$150,1)+1))</f>
        <v>1.6422046195119659E-2</v>
      </c>
      <c r="M30">
        <f>FORECAST(I30,
INDEX(WingXFLR5!$I$8:$I$150,MATCH(I30,WingXFLR5!$C$8:$C$150,1)):INDEX(WingXFLR5!$I$8:$I$150,MATCH(I30,WingXFLR5!$C$8:$C$150,1)+1),
INDEX(WingXFLR5!$C$8:$C$150,MATCH(I30,WingXFLR5!$C$8:$C$150,1)):INDEX(WingXFLR5!$C$8:$C$150,MATCH(I30,WingXFLR5!$C$8:$C$150,1)+1))</f>
        <v>-8.9243612585399257E-2</v>
      </c>
      <c r="N30">
        <f t="shared" si="2"/>
        <v>0.13232698556204145</v>
      </c>
      <c r="O30">
        <f>FORECAST(ABS(N30),
INDEX(HStabXFLR5!$F$8:$F$106,MATCH(ABS(N30),HStabXFLR5!$C$8:$C$106,1)):INDEX(HStabXFLR5!$F$8:$F$106,MATCH(ABS(N30),HStabXFLR5!$C$8:$C$106,1)+1),
INDEX(HStabXFLR5!$C$8:$C$106,MATCH(ABS(N30),HStabXFLR5!$C$8:$C$106,1)):INDEX(HStabXFLR5!$C$8:$C$106,MATCH(ABS(N30),HStabXFLR5!$C$8:$C$106,1)+1))</f>
        <v>1.7281315439896378E-2</v>
      </c>
      <c r="P30">
        <f>N30*B30*'AC Param'!$B$9</f>
        <v>3.5026905455914941</v>
      </c>
      <c r="Q30">
        <f>(B30*'AC Param'!$B$8*TrimCalc!I30)+TrimCalc!P30</f>
        <v>123.72827861805621</v>
      </c>
      <c r="R30">
        <f>('AC Param'!$B$2*9.807)-TrimCalc!Q30</f>
        <v>-0.16007861805620394</v>
      </c>
      <c r="S30">
        <f>O30*B30*'AC Param'!$B$9</f>
        <v>0.45743579776726173</v>
      </c>
      <c r="T30">
        <f>(J30*B30*'AC Param'!$B$8)</f>
        <v>5.584021680181146</v>
      </c>
      <c r="U30">
        <f>(K30*B30*'AC Param'!$B$8)</f>
        <v>1.1828199471126128</v>
      </c>
      <c r="V30">
        <f>(L30*B30*'AC Param'!$B$8)</f>
        <v>4.4012017330685325</v>
      </c>
      <c r="X30" s="6">
        <f t="shared" si="8"/>
        <v>1.2954677502480729E-3</v>
      </c>
      <c r="Y30">
        <f t="shared" si="6"/>
        <v>-2.2129869279294133E-2</v>
      </c>
      <c r="Z30" s="7">
        <f t="shared" si="7"/>
        <v>-2.2129869279294133E-2</v>
      </c>
    </row>
    <row r="31" spans="1:26" x14ac:dyDescent="0.2">
      <c r="A31" s="1">
        <f>WingXFLR5!L37</f>
        <v>13.1502</v>
      </c>
      <c r="B31" s="1">
        <f t="shared" si="3"/>
        <v>105.91825302450002</v>
      </c>
      <c r="C31">
        <f>WingXFLR5!C37</f>
        <v>0.47045300000000001</v>
      </c>
      <c r="D31">
        <f>WingXFLR5!I37</f>
        <v>-8.7551000000000004E-2</v>
      </c>
      <c r="E31">
        <f t="shared" si="0"/>
        <v>0.12450586721429931</v>
      </c>
      <c r="F31">
        <f t="shared" si="1"/>
        <v>3.2309237669265443</v>
      </c>
      <c r="G31">
        <f>'AC Param'!$B$2*9.807 + F31</f>
        <v>126.79912376692656</v>
      </c>
      <c r="H31">
        <f t="shared" si="4"/>
        <v>-3.2309237669265443</v>
      </c>
      <c r="I31">
        <f>C31+(H31/(B31*'AC Param'!$B$8))</f>
        <v>0.45815600029529013</v>
      </c>
      <c r="J31">
        <f>FORECAST(I31,
INDEX(WingXFLR5!$F$8:$F$150,MATCH(I31,WingXFLR5!$C$8:$C$150,1)):INDEX(WingXFLR5!$F$8:$F$150,MATCH(I31,WingXFLR5!$C$8:$C$150,1)+1),
INDEX(WingXFLR5!$C$8:$C$150,MATCH(I31,WingXFLR5!$C$8:$C$150,1)):INDEX(WingXFLR5!$C$8:$C$150,MATCH(I31,WingXFLR5!$C$8:$C$150,1)+1))</f>
        <v>2.1074127091200184E-2</v>
      </c>
      <c r="K31">
        <f>FORECAST(I31,
INDEX(WingXFLR5!$D$8:$D$150,MATCH(I31,WingXFLR5!$C$8:$C$150,1)):INDEX(WingXFLR5!$D$8:$D$150,MATCH(I31,WingXFLR5!$C$8:$C$150,1)+1),
INDEX(WingXFLR5!$C$8:$C$150,MATCH(I31,WingXFLR5!$C$8:$C$150,1)):INDEX(WingXFLR5!$C$8:$C$150,MATCH(I31,WingXFLR5!$C$8:$C$150,1)+1))</f>
        <v>4.6013631796966992E-3</v>
      </c>
      <c r="L31">
        <f>FORECAST(I31,
INDEX(WingXFLR5!$E$8:$E$150,MATCH(I31,WingXFLR5!$C$8:$C$150,1)):INDEX(WingXFLR5!$E$8:$E$150,MATCH(I31,WingXFLR5!$C$8:$C$150,1)+1),
INDEX(WingXFLR5!$C$8:$C$150,MATCH(I31,WingXFLR5!$C$8:$C$150,1)):INDEX(WingXFLR5!$C$8:$C$150,MATCH(I31,WingXFLR5!$C$8:$C$150,1)+1))</f>
        <v>1.6472763911503489E-2</v>
      </c>
      <c r="M31">
        <f>FORECAST(I31,
INDEX(WingXFLR5!$I$8:$I$150,MATCH(I31,WingXFLR5!$C$8:$C$150,1)):INDEX(WingXFLR5!$I$8:$I$150,MATCH(I31,WingXFLR5!$C$8:$C$150,1)+1),
INDEX(WingXFLR5!$C$8:$C$150,MATCH(I31,WingXFLR5!$C$8:$C$150,1)):INDEX(WingXFLR5!$C$8:$C$150,MATCH(I31,WingXFLR5!$C$8:$C$150,1)+1))</f>
        <v>-8.8503914352551144E-2</v>
      </c>
      <c r="N31">
        <f t="shared" si="2"/>
        <v>0.12890735550396118</v>
      </c>
      <c r="O31">
        <f>FORECAST(ABS(N31),
INDEX(HStabXFLR5!$F$8:$F$106,MATCH(ABS(N31),HStabXFLR5!$C$8:$C$106,1)):INDEX(HStabXFLR5!$F$8:$F$106,MATCH(ABS(N31),HStabXFLR5!$C$8:$C$106,1)+1),
INDEX(HStabXFLR5!$C$8:$C$106,MATCH(ABS(N31),HStabXFLR5!$C$8:$C$106,1)):INDEX(HStabXFLR5!$C$8:$C$106,MATCH(ABS(N31),HStabXFLR5!$C$8:$C$106,1)+1))</f>
        <v>1.7206769998228004E-2</v>
      </c>
      <c r="P31">
        <f>N31*B31*'AC Param'!$B$9</f>
        <v>3.3451422647619951</v>
      </c>
      <c r="Q31">
        <f>(B31*'AC Param'!$B$8*TrimCalc!I31)+TrimCalc!P31</f>
        <v>123.72142476130462</v>
      </c>
      <c r="R31">
        <f>('AC Param'!$B$2*9.807)-TrimCalc!Q31</f>
        <v>-0.15322476130461382</v>
      </c>
      <c r="S31">
        <f>O31*B31*'AC Param'!$B$9</f>
        <v>0.44651519950963892</v>
      </c>
      <c r="T31">
        <f>(J31*B31*'AC Param'!$B$8)</f>
        <v>5.5370334001155159</v>
      </c>
      <c r="U31">
        <f>(K31*B31*'AC Param'!$B$8)</f>
        <v>1.2089659278310527</v>
      </c>
      <c r="V31">
        <f>(L31*B31*'AC Param'!$B$8)</f>
        <v>4.3280674722844639</v>
      </c>
      <c r="X31" s="6">
        <f t="shared" si="8"/>
        <v>1.2400015643556661E-3</v>
      </c>
      <c r="Y31">
        <f t="shared" si="6"/>
        <v>-2.1557983160620471E-2</v>
      </c>
      <c r="Z31" s="7">
        <f t="shared" si="7"/>
        <v>-2.1557983160620475E-2</v>
      </c>
    </row>
    <row r="32" spans="1:26" x14ac:dyDescent="0.2">
      <c r="A32" s="1">
        <f>WingXFLR5!L38</f>
        <v>13.023</v>
      </c>
      <c r="B32" s="1">
        <f t="shared" si="3"/>
        <v>103.87909901249999</v>
      </c>
      <c r="C32">
        <f>WingXFLR5!C38</f>
        <v>0.479688</v>
      </c>
      <c r="D32">
        <f>WingXFLR5!I38</f>
        <v>-8.6833999999999995E-2</v>
      </c>
      <c r="E32">
        <f t="shared" si="0"/>
        <v>0.12119714234755651</v>
      </c>
      <c r="F32">
        <f t="shared" si="1"/>
        <v>3.0845132377387001</v>
      </c>
      <c r="G32">
        <f>'AC Param'!$B$2*9.807 + F32</f>
        <v>126.65271323773871</v>
      </c>
      <c r="H32">
        <f t="shared" si="4"/>
        <v>-3.0845132377387001</v>
      </c>
      <c r="I32">
        <f>C32+(H32/(B32*'AC Param'!$B$8))</f>
        <v>0.46771779122988338</v>
      </c>
      <c r="J32">
        <f>FORECAST(I32,
INDEX(WingXFLR5!$F$8:$F$150,MATCH(I32,WingXFLR5!$C$8:$C$150,1)):INDEX(WingXFLR5!$F$8:$F$150,MATCH(I32,WingXFLR5!$C$8:$C$150,1)+1),
INDEX(WingXFLR5!$C$8:$C$150,MATCH(I32,WingXFLR5!$C$8:$C$150,1)):INDEX(WingXFLR5!$C$8:$C$150,MATCH(I32,WingXFLR5!$C$8:$C$150,1)+1))</f>
        <v>2.1316405580231984E-2</v>
      </c>
      <c r="K32">
        <f>FORECAST(I32,
INDEX(WingXFLR5!$D$8:$D$150,MATCH(I32,WingXFLR5!$C$8:$C$150,1)):INDEX(WingXFLR5!$D$8:$D$150,MATCH(I32,WingXFLR5!$C$8:$C$150,1)+1),
INDEX(WingXFLR5!$C$8:$C$150,MATCH(I32,WingXFLR5!$C$8:$C$150,1)):INDEX(WingXFLR5!$C$8:$C$150,MATCH(I32,WingXFLR5!$C$8:$C$150,1)+1))</f>
        <v>4.7929167571197813E-3</v>
      </c>
      <c r="L32">
        <f>FORECAST(I32,
INDEX(WingXFLR5!$E$8:$E$150,MATCH(I32,WingXFLR5!$C$8:$C$150,1)):INDEX(WingXFLR5!$E$8:$E$150,MATCH(I32,WingXFLR5!$C$8:$C$150,1)+1),
INDEX(WingXFLR5!$C$8:$C$150,MATCH(I32,WingXFLR5!$C$8:$C$150,1)):INDEX(WingXFLR5!$C$8:$C$150,MATCH(I32,WingXFLR5!$C$8:$C$150,1)+1))</f>
        <v>1.6523488823112199E-2</v>
      </c>
      <c r="M32">
        <f>FORECAST(I32,
INDEX(WingXFLR5!$I$8:$I$150,MATCH(I32,WingXFLR5!$C$8:$C$150,1)):INDEX(WingXFLR5!$I$8:$I$150,MATCH(I32,WingXFLR5!$C$8:$C$150,1)+1),
INDEX(WingXFLR5!$C$8:$C$150,MATCH(I32,WingXFLR5!$C$8:$C$150,1)):INDEX(WingXFLR5!$C$8:$C$150,MATCH(I32,WingXFLR5!$C$8:$C$150,1)+1))</f>
        <v>-8.7763040870442122E-2</v>
      </c>
      <c r="N32">
        <f t="shared" si="2"/>
        <v>0.12548508671422143</v>
      </c>
      <c r="O32">
        <f>FORECAST(ABS(N32),
INDEX(HStabXFLR5!$F$8:$F$106,MATCH(ABS(N32),HStabXFLR5!$C$8:$C$106,1)):INDEX(HStabXFLR5!$F$8:$F$106,MATCH(ABS(N32),HStabXFLR5!$C$8:$C$106,1)+1),
INDEX(HStabXFLR5!$C$8:$C$106,MATCH(ABS(N32),HStabXFLR5!$C$8:$C$106,1)):INDEX(HStabXFLR5!$C$8:$C$106,MATCH(ABS(N32),HStabXFLR5!$C$8:$C$106,1)+1))</f>
        <v>1.7134811347114118E-2</v>
      </c>
      <c r="P32">
        <f>N32*B32*'AC Param'!$B$9</f>
        <v>3.1936430481077949</v>
      </c>
      <c r="Q32">
        <f>(B32*'AC Param'!$B$8*TrimCalc!I32)+TrimCalc!P32</f>
        <v>123.71632951754546</v>
      </c>
      <c r="R32">
        <f>('AC Param'!$B$2*9.807)-TrimCalc!Q32</f>
        <v>-0.14812951754545622</v>
      </c>
      <c r="S32">
        <f>O32*B32*'AC Param'!$B$9</f>
        <v>0.43608744729940707</v>
      </c>
      <c r="T32">
        <f>(J32*B32*'AC Param'!$B$8)</f>
        <v>5.4928645319351395</v>
      </c>
      <c r="U32">
        <f>(K32*B32*'AC Param'!$B$8)</f>
        <v>1.2350507387659833</v>
      </c>
      <c r="V32">
        <f>(L32*B32*'AC Param'!$B$8)</f>
        <v>4.2578137931691558</v>
      </c>
      <c r="X32" s="6">
        <f t="shared" si="8"/>
        <v>1.1987673005308503E-3</v>
      </c>
      <c r="Y32">
        <f t="shared" si="6"/>
        <v>-2.0985655750350551E-2</v>
      </c>
      <c r="Z32" s="7">
        <f t="shared" si="7"/>
        <v>-2.0985655750350548E-2</v>
      </c>
    </row>
    <row r="33" spans="1:26" x14ac:dyDescent="0.2">
      <c r="A33" s="1">
        <f>WingXFLR5!L39</f>
        <v>12.8995</v>
      </c>
      <c r="B33" s="1">
        <f t="shared" si="3"/>
        <v>101.91822390312501</v>
      </c>
      <c r="C33">
        <f>WingXFLR5!C39</f>
        <v>0.48892099999999999</v>
      </c>
      <c r="D33">
        <f>WingXFLR5!I39</f>
        <v>-8.6116999999999999E-2</v>
      </c>
      <c r="E33">
        <f t="shared" si="0"/>
        <v>0.11788876728534975</v>
      </c>
      <c r="F33">
        <f t="shared" si="1"/>
        <v>2.94367837606366</v>
      </c>
      <c r="G33">
        <f>'AC Param'!$B$2*9.807 + F33</f>
        <v>126.51187837606366</v>
      </c>
      <c r="H33">
        <f t="shared" si="4"/>
        <v>-2.94367837606366</v>
      </c>
      <c r="I33">
        <f>C33+(H33/(B33*'AC Param'!$B$8))</f>
        <v>0.47727754761553226</v>
      </c>
      <c r="J33">
        <f>FORECAST(I33,
INDEX(WingXFLR5!$F$8:$F$150,MATCH(I33,WingXFLR5!$C$8:$C$150,1)):INDEX(WingXFLR5!$F$8:$F$150,MATCH(I33,WingXFLR5!$C$8:$C$150,1)+1),
INDEX(WingXFLR5!$C$8:$C$150,MATCH(I33,WingXFLR5!$C$8:$C$150,1)):INDEX(WingXFLR5!$C$8:$C$150,MATCH(I33,WingXFLR5!$C$8:$C$150,1)+1))</f>
        <v>2.156261796211285E-2</v>
      </c>
      <c r="K33">
        <f>FORECAST(I33,
INDEX(WingXFLR5!$D$8:$D$150,MATCH(I33,WingXFLR5!$C$8:$C$150,1)):INDEX(WingXFLR5!$D$8:$D$150,MATCH(I33,WingXFLR5!$C$8:$C$150,1)+1),
INDEX(WingXFLR5!$C$8:$C$150,MATCH(I33,WingXFLR5!$C$8:$C$150,1)):INDEX(WingXFLR5!$C$8:$C$150,MATCH(I33,WingXFLR5!$C$8:$C$150,1)+1))</f>
        <v>4.9884075849432729E-3</v>
      </c>
      <c r="L33">
        <f>FORECAST(I33,
INDEX(WingXFLR5!$E$8:$E$150,MATCH(I33,WingXFLR5!$C$8:$C$150,1)):INDEX(WingXFLR5!$E$8:$E$150,MATCH(I33,WingXFLR5!$C$8:$C$150,1)+1),
INDEX(WingXFLR5!$C$8:$C$150,MATCH(I33,WingXFLR5!$C$8:$C$150,1)):INDEX(WingXFLR5!$C$8:$C$150,MATCH(I33,WingXFLR5!$C$8:$C$150,1)+1))</f>
        <v>1.6574210377169583E-2</v>
      </c>
      <c r="M33">
        <f>FORECAST(I33,
INDEX(WingXFLR5!$I$8:$I$150,MATCH(I33,WingXFLR5!$C$8:$C$150,1)):INDEX(WingXFLR5!$I$8:$I$150,MATCH(I33,WingXFLR5!$C$8:$C$150,1)+1),
INDEX(WingXFLR5!$C$8:$C$150,MATCH(I33,WingXFLR5!$C$8:$C$150,1)):INDEX(WingXFLR5!$C$8:$C$150,MATCH(I33,WingXFLR5!$C$8:$C$150,1)+1))</f>
        <v>-8.7021146113661435E-2</v>
      </c>
      <c r="N33">
        <f t="shared" si="2"/>
        <v>0.12206076159439873</v>
      </c>
      <c r="O33">
        <f>FORECAST(ABS(N33),
INDEX(HStabXFLR5!$F$8:$F$106,MATCH(ABS(N33),HStabXFLR5!$C$8:$C$106,1)):INDEX(HStabXFLR5!$F$8:$F$106,MATCH(ABS(N33),HStabXFLR5!$C$8:$C$106,1)+1),
INDEX(HStabXFLR5!$C$8:$C$106,MATCH(ABS(N33),HStabXFLR5!$C$8:$C$106,1)):INDEX(HStabXFLR5!$C$8:$C$106,MATCH(ABS(N33),HStabXFLR5!$C$8:$C$106,1)+1))</f>
        <v>1.7063851637915819E-2</v>
      </c>
      <c r="P33">
        <f>N33*B33*'AC Param'!$B$9</f>
        <v>3.0478529273411534</v>
      </c>
      <c r="Q33">
        <f>(B33*'AC Param'!$B$8*TrimCalc!I33)+TrimCalc!P33</f>
        <v>123.71237320061755</v>
      </c>
      <c r="R33">
        <f>('AC Param'!$B$2*9.807)-TrimCalc!Q33</f>
        <v>-0.14417320061754424</v>
      </c>
      <c r="S33">
        <f>O33*B33*'AC Param'!$B$9</f>
        <v>0.42608377571128869</v>
      </c>
      <c r="T33">
        <f>(J33*B33*'AC Param'!$B$8)</f>
        <v>5.4514254132276445</v>
      </c>
      <c r="U33">
        <f>(K33*B33*'AC Param'!$B$8)</f>
        <v>1.2611609558671906</v>
      </c>
      <c r="V33">
        <f>(L33*B33*'AC Param'!$B$8)</f>
        <v>4.1902644573604553</v>
      </c>
      <c r="X33" s="6">
        <f t="shared" si="8"/>
        <v>1.1667500264432454E-3</v>
      </c>
      <c r="Y33">
        <f t="shared" si="6"/>
        <v>-2.0412984447141951E-2</v>
      </c>
      <c r="Z33" s="7">
        <f t="shared" si="7"/>
        <v>-2.0412984447141951E-2</v>
      </c>
    </row>
    <row r="34" spans="1:26" x14ac:dyDescent="0.2">
      <c r="A34" s="1">
        <f>WingXFLR5!L40</f>
        <v>12.779400000000001</v>
      </c>
      <c r="B34" s="1">
        <f t="shared" si="3"/>
        <v>100.02925192050003</v>
      </c>
      <c r="C34">
        <f>WingXFLR5!C40</f>
        <v>0.49815199999999998</v>
      </c>
      <c r="D34">
        <f>WingXFLR5!I40</f>
        <v>-8.5398000000000002E-2</v>
      </c>
      <c r="E34">
        <f t="shared" ref="E34:E65" si="9">(((D34*Chord_Wing)+(C34*(Xcg-Xwing_AC)))/(Xcg - Xtail_AC)) * (S_Wing/S_Hstab)</f>
        <v>0.11457601817155158</v>
      </c>
      <c r="F34">
        <f t="shared" ref="F34:F65" si="10">E34*B34*S_Hstab</f>
        <v>2.8079335795038309</v>
      </c>
      <c r="G34">
        <f>'AC Param'!$B$2*9.807 + F34</f>
        <v>126.37613357950383</v>
      </c>
      <c r="H34">
        <f t="shared" si="4"/>
        <v>-2.8079335795038309</v>
      </c>
      <c r="I34">
        <f>C34+(H34/(B34*'AC Param'!$B$8))</f>
        <v>0.4868357360106304</v>
      </c>
      <c r="J34">
        <f>FORECAST(I34,
INDEX(WingXFLR5!$F$8:$F$150,MATCH(I34,WingXFLR5!$C$8:$C$150,1)):INDEX(WingXFLR5!$F$8:$F$150,MATCH(I34,WingXFLR5!$C$8:$C$150,1)+1),
INDEX(WingXFLR5!$C$8:$C$150,MATCH(I34,WingXFLR5!$C$8:$C$150,1)):INDEX(WingXFLR5!$C$8:$C$150,MATCH(I34,WingXFLR5!$C$8:$C$150,1)+1))</f>
        <v>2.1816215292388787E-2</v>
      </c>
      <c r="K34">
        <f>FORECAST(I34,
INDEX(WingXFLR5!$D$8:$D$150,MATCH(I34,WingXFLR5!$C$8:$C$150,1)):INDEX(WingXFLR5!$D$8:$D$150,MATCH(I34,WingXFLR5!$C$8:$C$150,1)+1),
INDEX(WingXFLR5!$C$8:$C$150,MATCH(I34,WingXFLR5!$C$8:$C$150,1)):INDEX(WingXFLR5!$C$8:$C$150,MATCH(I34,WingXFLR5!$C$8:$C$150,1)+1))</f>
        <v>5.1881852903782411E-3</v>
      </c>
      <c r="L34">
        <f>FORECAST(I34,
INDEX(WingXFLR5!$E$8:$E$150,MATCH(I34,WingXFLR5!$C$8:$C$150,1)):INDEX(WingXFLR5!$E$8:$E$150,MATCH(I34,WingXFLR5!$C$8:$C$150,1)+1),
INDEX(WingXFLR5!$C$8:$C$150,MATCH(I34,WingXFLR5!$C$8:$C$150,1)):INDEX(WingXFLR5!$C$8:$C$150,MATCH(I34,WingXFLR5!$C$8:$C$150,1)+1))</f>
        <v>1.662803000201055E-2</v>
      </c>
      <c r="M34">
        <f>FORECAST(I34,
INDEX(WingXFLR5!$I$8:$I$150,MATCH(I34,WingXFLR5!$C$8:$C$150,1)):INDEX(WingXFLR5!$I$8:$I$150,MATCH(I34,WingXFLR5!$C$8:$C$150,1)+1),
INDEX(WingXFLR5!$C$8:$C$150,MATCH(I34,WingXFLR5!$C$8:$C$150,1)):INDEX(WingXFLR5!$C$8:$C$150,MATCH(I34,WingXFLR5!$C$8:$C$150,1)+1))</f>
        <v>-8.6278933746385567E-2</v>
      </c>
      <c r="N34">
        <f t="shared" ref="N34:N65" si="11">(((M34*Chord_Wing)+(I34*(Xcg-Xwing_AC)))/(Xcg - Xtail_AC)) * (S_Wing/S_Hstab)</f>
        <v>0.11863596054653766</v>
      </c>
      <c r="O34">
        <f>FORECAST(ABS(N34),
INDEX(HStabXFLR5!$F$8:$F$106,MATCH(ABS(N34),HStabXFLR5!$C$8:$C$106,1)):INDEX(HStabXFLR5!$F$8:$F$106,MATCH(ABS(N34),HStabXFLR5!$C$8:$C$106,1)+1),
INDEX(HStabXFLR5!$C$8:$C$106,MATCH(ABS(N34),HStabXFLR5!$C$8:$C$106,1)):INDEX(HStabXFLR5!$C$8:$C$106,MATCH(ABS(N34),HStabXFLR5!$C$8:$C$106,1)+1))</f>
        <v>1.6995556795563974E-2</v>
      </c>
      <c r="P34">
        <f>N34*B34*'AC Param'!$B$9</f>
        <v>2.9074312641633289</v>
      </c>
      <c r="Q34">
        <f>(B34*'AC Param'!$B$8*TrimCalc!I34)+TrimCalc!P34</f>
        <v>123.70722986649945</v>
      </c>
      <c r="R34">
        <f>('AC Param'!$B$2*9.807)-TrimCalc!Q34</f>
        <v>-0.13902986649944182</v>
      </c>
      <c r="S34">
        <f>O34*B34*'AC Param'!$B$9</f>
        <v>0.41651294389699556</v>
      </c>
      <c r="T34">
        <f>(J34*B34*'AC Param'!$B$8)</f>
        <v>5.4133134004941352</v>
      </c>
      <c r="U34">
        <f>(K34*B34*'AC Param'!$B$8)</f>
        <v>1.2873577098613178</v>
      </c>
      <c r="V34">
        <f>(L34*B34*'AC Param'!$B$8)</f>
        <v>4.1259556906328188</v>
      </c>
      <c r="X34" s="6">
        <f t="shared" si="8"/>
        <v>1.1251265819154266E-3</v>
      </c>
      <c r="Y34">
        <f t="shared" si="6"/>
        <v>-1.9840233551511363E-2</v>
      </c>
      <c r="Z34" s="7">
        <f t="shared" si="7"/>
        <v>-1.9840233551511363E-2</v>
      </c>
    </row>
    <row r="35" spans="1:26" x14ac:dyDescent="0.2">
      <c r="A35" s="1">
        <f>WingXFLR5!L41</f>
        <v>12.662699999999999</v>
      </c>
      <c r="B35" s="1">
        <f t="shared" si="3"/>
        <v>98.210682415124992</v>
      </c>
      <c r="C35">
        <f>WingXFLR5!C41</f>
        <v>0.50738099999999997</v>
      </c>
      <c r="D35">
        <f>WingXFLR5!I41</f>
        <v>-8.4679000000000004E-2</v>
      </c>
      <c r="E35">
        <f t="shared" si="9"/>
        <v>0.11126361886228937</v>
      </c>
      <c r="F35">
        <f t="shared" si="10"/>
        <v>2.6771826044282441</v>
      </c>
      <c r="G35">
        <f>'AC Param'!$B$2*9.807 + F35</f>
        <v>126.24538260442824</v>
      </c>
      <c r="H35">
        <f t="shared" si="4"/>
        <v>-2.6771826044282441</v>
      </c>
      <c r="I35">
        <f>C35+(H35/(B35*'AC Param'!$B$8))</f>
        <v>0.49639188985678429</v>
      </c>
      <c r="J35">
        <f>FORECAST(I35,
INDEX(WingXFLR5!$F$8:$F$150,MATCH(I35,WingXFLR5!$C$8:$C$150,1)):INDEX(WingXFLR5!$F$8:$F$150,MATCH(I35,WingXFLR5!$C$8:$C$150,1)+1),
INDEX(WingXFLR5!$C$8:$C$150,MATCH(I35,WingXFLR5!$C$8:$C$150,1)):INDEX(WingXFLR5!$C$8:$C$150,MATCH(I35,WingXFLR5!$C$8:$C$150,1)+1))</f>
        <v>2.2079996825175342E-2</v>
      </c>
      <c r="K35">
        <f>FORECAST(I35,
INDEX(WingXFLR5!$D$8:$D$150,MATCH(I35,WingXFLR5!$C$8:$C$150,1)):INDEX(WingXFLR5!$D$8:$D$150,MATCH(I35,WingXFLR5!$C$8:$C$150,1)+1),
INDEX(WingXFLR5!$C$8:$C$150,MATCH(I35,WingXFLR5!$C$8:$C$150,1)):INDEX(WingXFLR5!$C$8:$C$150,MATCH(I35,WingXFLR5!$C$8:$C$150,1)+1))</f>
        <v>5.391437255095494E-3</v>
      </c>
      <c r="L35">
        <f>FORECAST(I35,
INDEX(WingXFLR5!$E$8:$E$150,MATCH(I35,WingXFLR5!$C$8:$C$150,1)):INDEX(WingXFLR5!$E$8:$E$150,MATCH(I35,WingXFLR5!$C$8:$C$150,1)+1),
INDEX(WingXFLR5!$C$8:$C$150,MATCH(I35,WingXFLR5!$C$8:$C$150,1)):INDEX(WingXFLR5!$C$8:$C$150,MATCH(I35,WingXFLR5!$C$8:$C$150,1)+1))</f>
        <v>1.6687750243911843E-2</v>
      </c>
      <c r="M35">
        <f>FORECAST(I35,
INDEX(WingXFLR5!$I$8:$I$150,MATCH(I35,WingXFLR5!$C$8:$C$150,1)):INDEX(WingXFLR5!$I$8:$I$150,MATCH(I35,WingXFLR5!$C$8:$C$150,1)+1),
INDEX(WingXFLR5!$C$8:$C$150,MATCH(I35,WingXFLR5!$C$8:$C$150,1)):INDEX(WingXFLR5!$C$8:$C$150,MATCH(I35,WingXFLR5!$C$8:$C$150,1)+1))</f>
        <v>-8.553509448520985E-2</v>
      </c>
      <c r="N35">
        <f t="shared" si="11"/>
        <v>0.11520767273954259</v>
      </c>
      <c r="O35">
        <f>FORECAST(ABS(N35),
INDEX(HStabXFLR5!$F$8:$F$106,MATCH(ABS(N35),HStabXFLR5!$C$8:$C$106,1)):INDEX(HStabXFLR5!$F$8:$F$106,MATCH(ABS(N35),HStabXFLR5!$C$8:$C$106,1)+1),
INDEX(HStabXFLR5!$C$8:$C$106,MATCH(ABS(N35),HStabXFLR5!$C$8:$C$106,1)):INDEX(HStabXFLR5!$C$8:$C$106,MATCH(ABS(N35),HStabXFLR5!$C$8:$C$106,1)+1))</f>
        <v>1.6928443237552354E-2</v>
      </c>
      <c r="P35">
        <f>N35*B35*'AC Param'!$B$9</f>
        <v>2.7720829190061731</v>
      </c>
      <c r="Q35">
        <f>(B35*'AC Param'!$B$8*TrimCalc!I35)+TrimCalc!P35</f>
        <v>123.70377940621259</v>
      </c>
      <c r="R35">
        <f>('AC Param'!$B$2*9.807)-TrimCalc!Q35</f>
        <v>-0.13557940621258524</v>
      </c>
      <c r="S35">
        <f>O35*B35*'AC Param'!$B$9</f>
        <v>0.40732572083350255</v>
      </c>
      <c r="T35">
        <f>(J35*B35*'AC Param'!$B$8)</f>
        <v>5.3791601536257287</v>
      </c>
      <c r="U35">
        <f>(K35*B35*'AC Param'!$B$8)</f>
        <v>1.3134695934519298</v>
      </c>
      <c r="V35">
        <f>(L35*B35*'AC Param'!$B$8)</f>
        <v>4.0654933909844786</v>
      </c>
      <c r="X35" s="6">
        <f t="shared" si="8"/>
        <v>1.0972030523434446E-3</v>
      </c>
      <c r="Y35">
        <f t="shared" si="6"/>
        <v>-1.9266899543346955E-2</v>
      </c>
      <c r="Z35" s="7">
        <f t="shared" si="7"/>
        <v>-1.9266899543346955E-2</v>
      </c>
    </row>
    <row r="36" spans="1:26" x14ac:dyDescent="0.2">
      <c r="A36" s="1">
        <f>WingXFLR5!L42</f>
        <v>12.549099999999999</v>
      </c>
      <c r="B36" s="1">
        <f t="shared" si="3"/>
        <v>96.456445371125</v>
      </c>
      <c r="C36">
        <f>WingXFLR5!C42</f>
        <v>0.51660799999999996</v>
      </c>
      <c r="D36">
        <f>WingXFLR5!I42</f>
        <v>-8.3958000000000005E-2</v>
      </c>
      <c r="E36">
        <f t="shared" si="9"/>
        <v>0.10794684550143584</v>
      </c>
      <c r="F36">
        <f t="shared" si="10"/>
        <v>2.5509814064931562</v>
      </c>
      <c r="G36">
        <f>'AC Param'!$B$2*9.807 + F36</f>
        <v>126.11918140649315</v>
      </c>
      <c r="H36">
        <f t="shared" si="4"/>
        <v>-2.5509814064931562</v>
      </c>
      <c r="I36">
        <f>C36+(H36/(B36*'AC Param'!$B$8))</f>
        <v>0.50594647571238738</v>
      </c>
      <c r="J36">
        <f>FORECAST(I36,
INDEX(WingXFLR5!$F$8:$F$150,MATCH(I36,WingXFLR5!$C$8:$C$150,1)):INDEX(WingXFLR5!$F$8:$F$150,MATCH(I36,WingXFLR5!$C$8:$C$150,1)+1),
INDEX(WingXFLR5!$C$8:$C$150,MATCH(I36,WingXFLR5!$C$8:$C$150,1)):INDEX(WingXFLR5!$C$8:$C$150,MATCH(I36,WingXFLR5!$C$8:$C$150,1)+1))</f>
        <v>2.2347741923232023E-2</v>
      </c>
      <c r="K36">
        <f>FORECAST(I36,
INDEX(WingXFLR5!$D$8:$D$150,MATCH(I36,WingXFLR5!$C$8:$C$150,1)):INDEX(WingXFLR5!$D$8:$D$150,MATCH(I36,WingXFLR5!$C$8:$C$150,1)+1),
INDEX(WingXFLR5!$C$8:$C$150,MATCH(I36,WingXFLR5!$C$8:$C$150,1)):INDEX(WingXFLR5!$C$8:$C$150,MATCH(I36,WingXFLR5!$C$8:$C$150,1)+1))</f>
        <v>5.5987572454426118E-3</v>
      </c>
      <c r="L36">
        <f>FORECAST(I36,
INDEX(WingXFLR5!$E$8:$E$150,MATCH(I36,WingXFLR5!$C$8:$C$150,1)):INDEX(WingXFLR5!$E$8:$E$150,MATCH(I36,WingXFLR5!$C$8:$C$150,1)+1),
INDEX(WingXFLR5!$C$8:$C$150,MATCH(I36,WingXFLR5!$C$8:$C$150,1)):INDEX(WingXFLR5!$C$8:$C$150,MATCH(I36,WingXFLR5!$C$8:$C$150,1)+1))</f>
        <v>1.6748829241199574E-2</v>
      </c>
      <c r="M36">
        <f>FORECAST(I36,
INDEX(WingXFLR5!$I$8:$I$150,MATCH(I36,WingXFLR5!$C$8:$C$150,1)):INDEX(WingXFLR5!$I$8:$I$150,MATCH(I36,WingXFLR5!$C$8:$C$150,1)+1),
INDEX(WingXFLR5!$C$8:$C$150,MATCH(I36,WingXFLR5!$C$8:$C$150,1)):INDEX(WingXFLR5!$C$8:$C$150,MATCH(I36,WingXFLR5!$C$8:$C$150,1)+1))</f>
        <v>-8.4790758908093358E-2</v>
      </c>
      <c r="N36">
        <f t="shared" si="11"/>
        <v>0.11177848691510205</v>
      </c>
      <c r="O36">
        <f>FORECAST(ABS(N36),
INDEX(HStabXFLR5!$F$8:$F$106,MATCH(ABS(N36),HStabXFLR5!$C$8:$C$106,1)):INDEX(HStabXFLR5!$F$8:$F$106,MATCH(ABS(N36),HStabXFLR5!$C$8:$C$106,1)+1),
INDEX(HStabXFLR5!$C$8:$C$106,MATCH(ABS(N36),HStabXFLR5!$C$8:$C$106,1)):INDEX(HStabXFLR5!$C$8:$C$106,MATCH(ABS(N36),HStabXFLR5!$C$8:$C$106,1)+1))</f>
        <v>1.6863251605959435E-2</v>
      </c>
      <c r="P36">
        <f>N36*B36*'AC Param'!$B$9</f>
        <v>2.6415301016144199</v>
      </c>
      <c r="Q36">
        <f>(B36*'AC Param'!$B$8*TrimCalc!I36)+TrimCalc!P36</f>
        <v>123.69927169702909</v>
      </c>
      <c r="R36">
        <f>('AC Param'!$B$2*9.807)-TrimCalc!Q36</f>
        <v>-0.1310716970290855</v>
      </c>
      <c r="S36">
        <f>O36*B36*'AC Param'!$B$9</f>
        <v>0.39850948029089173</v>
      </c>
      <c r="T36">
        <f>(J36*B36*'AC Param'!$B$8)</f>
        <v>5.3471410452546415</v>
      </c>
      <c r="U36">
        <f>(K36*B36*'AC Param'!$B$8)</f>
        <v>1.3396138532636745</v>
      </c>
      <c r="V36">
        <f>(L36*B36*'AC Param'!$B$8)</f>
        <v>4.0074900007001286</v>
      </c>
      <c r="X36" s="6">
        <f t="shared" si="8"/>
        <v>1.0607235278096265E-3</v>
      </c>
      <c r="Y36">
        <f t="shared" si="6"/>
        <v>-1.8693415354109545E-2</v>
      </c>
      <c r="Z36" s="7">
        <f t="shared" si="7"/>
        <v>-1.8693415354109545E-2</v>
      </c>
    </row>
    <row r="37" spans="1:26" x14ac:dyDescent="0.2">
      <c r="A37" s="1">
        <f>WingXFLR5!L43</f>
        <v>12.438499999999999</v>
      </c>
      <c r="B37" s="1">
        <f t="shared" si="3"/>
        <v>94.763722878124995</v>
      </c>
      <c r="C37">
        <f>WingXFLR5!C43</f>
        <v>0.52583299999999999</v>
      </c>
      <c r="D37">
        <f>WingXFLR5!I43</f>
        <v>-8.3237000000000005E-2</v>
      </c>
      <c r="E37">
        <f t="shared" si="9"/>
        <v>0.10463042194511828</v>
      </c>
      <c r="F37">
        <f t="shared" si="10"/>
        <v>2.429216235907977</v>
      </c>
      <c r="G37">
        <f>'AC Param'!$B$2*9.807 + F37</f>
        <v>125.99741623590798</v>
      </c>
      <c r="H37">
        <f t="shared" si="4"/>
        <v>-2.429216235907977</v>
      </c>
      <c r="I37">
        <f>C37+(H37/(B37*'AC Param'!$B$8))</f>
        <v>0.51549902701904615</v>
      </c>
      <c r="J37">
        <f>FORECAST(I37,
INDEX(WingXFLR5!$F$8:$F$150,MATCH(I37,WingXFLR5!$C$8:$C$150,1)):INDEX(WingXFLR5!$F$8:$F$150,MATCH(I37,WingXFLR5!$C$8:$C$150,1)+1),
INDEX(WingXFLR5!$C$8:$C$150,MATCH(I37,WingXFLR5!$C$8:$C$150,1)):INDEX(WingXFLR5!$C$8:$C$150,MATCH(I37,WingXFLR5!$C$8:$C$150,1)+1))</f>
        <v>2.2619390604314421E-2</v>
      </c>
      <c r="K37">
        <f>FORECAST(I37,
INDEX(WingXFLR5!$D$8:$D$150,MATCH(I37,WingXFLR5!$C$8:$C$150,1)):INDEX(WingXFLR5!$D$8:$D$150,MATCH(I37,WingXFLR5!$C$8:$C$150,1)+1),
INDEX(WingXFLR5!$C$8:$C$150,MATCH(I37,WingXFLR5!$C$8:$C$150,1)):INDEX(WingXFLR5!$C$8:$C$150,MATCH(I37,WingXFLR5!$C$8:$C$150,1)+1))</f>
        <v>5.8103614976595299E-3</v>
      </c>
      <c r="L37">
        <f>FORECAST(I37,
INDEX(WingXFLR5!$E$8:$E$150,MATCH(I37,WingXFLR5!$C$8:$C$150,1)):INDEX(WingXFLR5!$E$8:$E$150,MATCH(I37,WingXFLR5!$C$8:$C$150,1)+1),
INDEX(WingXFLR5!$C$8:$C$150,MATCH(I37,WingXFLR5!$C$8:$C$150,1)):INDEX(WingXFLR5!$C$8:$C$150,MATCH(I37,WingXFLR5!$C$8:$C$150,1)+1))</f>
        <v>1.6809029106654893E-2</v>
      </c>
      <c r="M37">
        <f>FORECAST(I37,
INDEX(WingXFLR5!$I$8:$I$150,MATCH(I37,WingXFLR5!$C$8:$C$150,1)):INDEX(WingXFLR5!$I$8:$I$150,MATCH(I37,WingXFLR5!$C$8:$C$150,1)+1),
INDEX(WingXFLR5!$C$8:$C$150,MATCH(I37,WingXFLR5!$C$8:$C$150,1)):INDEX(WingXFLR5!$C$8:$C$150,MATCH(I37,WingXFLR5!$C$8:$C$150,1)+1))</f>
        <v>-8.4044655415548675E-2</v>
      </c>
      <c r="N37">
        <f t="shared" si="11"/>
        <v>0.10834548124882216</v>
      </c>
      <c r="O37">
        <f>FORECAST(ABS(N37),
INDEX(HStabXFLR5!$F$8:$F$106,MATCH(ABS(N37),HStabXFLR5!$C$8:$C$106,1)):INDEX(HStabXFLR5!$F$8:$F$106,MATCH(ABS(N37),HStabXFLR5!$C$8:$C$106,1)+1),
INDEX(HStabXFLR5!$C$8:$C$106,MATCH(ABS(N37),HStabXFLR5!$C$8:$C$106,1)):INDEX(HStabXFLR5!$C$8:$C$106,MATCH(ABS(N37),HStabXFLR5!$C$8:$C$106,1)+1))</f>
        <v>1.6799866124399283E-2</v>
      </c>
      <c r="P37">
        <f>N37*B37*'AC Param'!$B$9</f>
        <v>2.5154691842393153</v>
      </c>
      <c r="Q37">
        <f>(B37*'AC Param'!$B$8*TrimCalc!I37)+TrimCalc!P37</f>
        <v>123.69428476053595</v>
      </c>
      <c r="R37">
        <f>('AC Param'!$B$2*9.807)-TrimCalc!Q37</f>
        <v>-0.12608476053594586</v>
      </c>
      <c r="S37">
        <f>O37*B37*'AC Param'!$B$9</f>
        <v>0.39004437516153245</v>
      </c>
      <c r="T37">
        <f>(J37*B37*'AC Param'!$B$8)</f>
        <v>5.3171603025880438</v>
      </c>
      <c r="U37">
        <f>(K37*B37*'AC Param'!$B$8)</f>
        <v>1.3658468541211906</v>
      </c>
      <c r="V37">
        <f>(L37*B37*'AC Param'!$B$8)</f>
        <v>3.9513134484668542</v>
      </c>
      <c r="X37" s="6">
        <f t="shared" si="8"/>
        <v>1.0203657618703345E-3</v>
      </c>
      <c r="Y37">
        <f t="shared" ref="Y37:Y68" si="12">I37*(Xcg-Xwing_AC)+(Chord_Wing*M37)</f>
        <v>-1.811929234883463E-2</v>
      </c>
      <c r="Z37" s="7">
        <f t="shared" ref="Z37:Z68" si="13">(S_Hstab/S_Wing)*N37*(Xcg - Xtail_AC)</f>
        <v>-1.811929234883463E-2</v>
      </c>
    </row>
    <row r="38" spans="1:26" x14ac:dyDescent="0.2">
      <c r="A38" s="1">
        <f>WingXFLR5!L44</f>
        <v>12.3308</v>
      </c>
      <c r="B38" s="1">
        <f t="shared" si="3"/>
        <v>93.129785042000009</v>
      </c>
      <c r="C38">
        <f>WingXFLR5!C44</f>
        <v>0.535057</v>
      </c>
      <c r="D38">
        <f>WingXFLR5!I44</f>
        <v>-8.2515000000000005E-2</v>
      </c>
      <c r="E38">
        <f t="shared" si="9"/>
        <v>0.101311811363005</v>
      </c>
      <c r="F38">
        <f t="shared" si="10"/>
        <v>2.3116110675408157</v>
      </c>
      <c r="G38">
        <f>'AC Param'!$B$2*9.807 + F38</f>
        <v>125.87981106754081</v>
      </c>
      <c r="H38">
        <f t="shared" si="4"/>
        <v>-2.3116110675408157</v>
      </c>
      <c r="I38">
        <f>C38+(H38/(B38*'AC Param'!$B$8))</f>
        <v>0.52505079433042967</v>
      </c>
      <c r="J38">
        <f>FORECAST(I38,
INDEX(WingXFLR5!$F$8:$F$150,MATCH(I38,WingXFLR5!$C$8:$C$150,1)):INDEX(WingXFLR5!$F$8:$F$150,MATCH(I38,WingXFLR5!$C$8:$C$150,1)+1),
INDEX(WingXFLR5!$C$8:$C$150,MATCH(I38,WingXFLR5!$C$8:$C$150,1)):INDEX(WingXFLR5!$C$8:$C$150,MATCH(I38,WingXFLR5!$C$8:$C$150,1)+1))</f>
        <v>2.2894445343294774E-2</v>
      </c>
      <c r="K38">
        <f>FORECAST(I38,
INDEX(WingXFLR5!$D$8:$D$150,MATCH(I38,WingXFLR5!$C$8:$C$150,1)):INDEX(WingXFLR5!$D$8:$D$150,MATCH(I38,WingXFLR5!$C$8:$C$150,1)+1),
INDEX(WingXFLR5!$C$8:$C$150,MATCH(I38,WingXFLR5!$C$8:$C$150,1)):INDEX(WingXFLR5!$C$8:$C$150,MATCH(I38,WingXFLR5!$C$8:$C$150,1)+1))</f>
        <v>6.0253632759598233E-3</v>
      </c>
      <c r="L38">
        <f>FORECAST(I38,
INDEX(WingXFLR5!$E$8:$E$150,MATCH(I38,WingXFLR5!$C$8:$C$150,1)):INDEX(WingXFLR5!$E$8:$E$150,MATCH(I38,WingXFLR5!$C$8:$C$150,1)+1),
INDEX(WingXFLR5!$C$8:$C$150,MATCH(I38,WingXFLR5!$C$8:$C$150,1)):INDEX(WingXFLR5!$C$8:$C$150,MATCH(I38,WingXFLR5!$C$8:$C$150,1)+1))</f>
        <v>1.6869082067334951E-2</v>
      </c>
      <c r="M38">
        <f>FORECAST(I38,
INDEX(WingXFLR5!$I$8:$I$150,MATCH(I38,WingXFLR5!$C$8:$C$150,1)):INDEX(WingXFLR5!$I$8:$I$150,MATCH(I38,WingXFLR5!$C$8:$C$150,1)+1),
INDEX(WingXFLR5!$C$8:$C$150,MATCH(I38,WingXFLR5!$C$8:$C$150,1)):INDEX(WingXFLR5!$C$8:$C$150,MATCH(I38,WingXFLR5!$C$8:$C$150,1)+1))</f>
        <v>-8.3298134990543116E-2</v>
      </c>
      <c r="N38">
        <f t="shared" si="11"/>
        <v>0.104911627940614</v>
      </c>
      <c r="O38">
        <f>FORECAST(ABS(N38),
INDEX(HStabXFLR5!$F$8:$F$106,MATCH(ABS(N38),HStabXFLR5!$C$8:$C$106,1)):INDEX(HStabXFLR5!$F$8:$F$106,MATCH(ABS(N38),HStabXFLR5!$C$8:$C$106,1)+1),
INDEX(HStabXFLR5!$C$8:$C$106,MATCH(ABS(N38),HStabXFLR5!$C$8:$C$106,1)):INDEX(HStabXFLR5!$C$8:$C$106,MATCH(ABS(N38),HStabXFLR5!$C$8:$C$106,1)+1))</f>
        <v>1.673830090279926E-2</v>
      </c>
      <c r="P38">
        <f>N38*B38*'AC Param'!$B$9</f>
        <v>2.3937473528363378</v>
      </c>
      <c r="Q38">
        <f>(B38*'AC Param'!$B$8*TrimCalc!I38)+TrimCalc!P38</f>
        <v>123.68979775147183</v>
      </c>
      <c r="R38">
        <f>('AC Param'!$B$2*9.807)-TrimCalc!Q38</f>
        <v>-0.12159775147182472</v>
      </c>
      <c r="S38">
        <f>O38*B38*'AC Param'!$B$9</f>
        <v>0.38191441943627236</v>
      </c>
      <c r="T38">
        <f>(J38*B38*'AC Param'!$B$8)</f>
        <v>5.2890231310867</v>
      </c>
      <c r="U38">
        <f>(K38*B38*'AC Param'!$B$8)</f>
        <v>1.3919658354634608</v>
      </c>
      <c r="V38">
        <f>(L38*B38*'AC Param'!$B$8)</f>
        <v>3.8970572956232399</v>
      </c>
      <c r="X38" s="6">
        <f t="shared" si="8"/>
        <v>9.8405375713027073E-4</v>
      </c>
      <c r="Y38">
        <f t="shared" si="12"/>
        <v>-1.7545027587099464E-2</v>
      </c>
      <c r="Z38" s="7">
        <f t="shared" si="13"/>
        <v>-1.7545027587099464E-2</v>
      </c>
    </row>
    <row r="39" spans="1:26" x14ac:dyDescent="0.2">
      <c r="A39" s="1">
        <f>WingXFLR5!L45</f>
        <v>12.225899999999999</v>
      </c>
      <c r="B39" s="1">
        <f t="shared" si="3"/>
        <v>91.551986371124983</v>
      </c>
      <c r="C39">
        <f>WingXFLR5!C45</f>
        <v>0.54427700000000001</v>
      </c>
      <c r="D39">
        <f>WingXFLR5!I45</f>
        <v>-8.1792000000000004E-2</v>
      </c>
      <c r="E39">
        <f t="shared" si="9"/>
        <v>9.7991538461900091E-2</v>
      </c>
      <c r="F39">
        <f t="shared" si="10"/>
        <v>2.1979733984686143</v>
      </c>
      <c r="G39">
        <f>'AC Param'!$B$2*9.807 + F39</f>
        <v>125.76617339846862</v>
      </c>
      <c r="H39">
        <f t="shared" si="4"/>
        <v>-2.1979733984686143</v>
      </c>
      <c r="I39">
        <f>C39+(H39/(B39*'AC Param'!$B$8))</f>
        <v>0.53459872582312118</v>
      </c>
      <c r="J39">
        <f>FORECAST(I39,
INDEX(WingXFLR5!$F$8:$F$150,MATCH(I39,WingXFLR5!$C$8:$C$150,1)):INDEX(WingXFLR5!$F$8:$F$150,MATCH(I39,WingXFLR5!$C$8:$C$150,1)+1),
INDEX(WingXFLR5!$C$8:$C$150,MATCH(I39,WingXFLR5!$C$8:$C$150,1)):INDEX(WingXFLR5!$C$8:$C$150,MATCH(I39,WingXFLR5!$C$8:$C$150,1)+1))</f>
        <v>2.3173585643131253E-2</v>
      </c>
      <c r="K39">
        <f>FORECAST(I39,
INDEX(WingXFLR5!$D$8:$D$150,MATCH(I39,WingXFLR5!$C$8:$C$150,1)):INDEX(WingXFLR5!$D$8:$D$150,MATCH(I39,WingXFLR5!$C$8:$C$150,1)+1),
INDEX(WingXFLR5!$C$8:$C$150,MATCH(I39,WingXFLR5!$C$8:$C$150,1)):INDEX(WingXFLR5!$C$8:$C$150,MATCH(I39,WingXFLR5!$C$8:$C$150,1)+1))</f>
        <v>6.2444672457178749E-3</v>
      </c>
      <c r="L39">
        <f>FORECAST(I39,
INDEX(WingXFLR5!$E$8:$E$150,MATCH(I39,WingXFLR5!$C$8:$C$150,1)):INDEX(WingXFLR5!$E$8:$E$150,MATCH(I39,WingXFLR5!$C$8:$C$150,1)+1),
INDEX(WingXFLR5!$C$8:$C$150,MATCH(I39,WingXFLR5!$C$8:$C$150,1)):INDEX(WingXFLR5!$C$8:$C$150,MATCH(I39,WingXFLR5!$C$8:$C$150,1)+1))</f>
        <v>1.6928168080216601E-2</v>
      </c>
      <c r="M39">
        <f>FORECAST(I39,
INDEX(WingXFLR5!$I$8:$I$150,MATCH(I39,WingXFLR5!$C$8:$C$150,1)):INDEX(WingXFLR5!$I$8:$I$150,MATCH(I39,WingXFLR5!$C$8:$C$150,1)+1),
INDEX(WingXFLR5!$C$8:$C$150,MATCH(I39,WingXFLR5!$C$8:$C$150,1)):INDEX(WingXFLR5!$C$8:$C$150,MATCH(I39,WingXFLR5!$C$8:$C$150,1)+1))</f>
        <v>-8.255087098392308E-2</v>
      </c>
      <c r="N39">
        <f t="shared" si="11"/>
        <v>0.10147668923951185</v>
      </c>
      <c r="O39">
        <f>FORECAST(ABS(N39),
INDEX(HStabXFLR5!$F$8:$F$106,MATCH(ABS(N39),HStabXFLR5!$C$8:$C$106,1)):INDEX(HStabXFLR5!$F$8:$F$106,MATCH(ABS(N39),HStabXFLR5!$C$8:$C$106,1)+1),
INDEX(HStabXFLR5!$C$8:$C$106,MATCH(ABS(N39),HStabXFLR5!$C$8:$C$106,1)):INDEX(HStabXFLR5!$C$8:$C$106,MATCH(ABS(N39),HStabXFLR5!$C$8:$C$106,1)+1))</f>
        <v>1.6679037565993017E-2</v>
      </c>
      <c r="P39">
        <f>N39*B39*'AC Param'!$B$9</f>
        <v>2.2761461552094548</v>
      </c>
      <c r="Q39">
        <f>(B39*'AC Param'!$B$8*TrimCalc!I39)+TrimCalc!P39</f>
        <v>123.68557894660216</v>
      </c>
      <c r="R39">
        <f>('AC Param'!$B$2*9.807)-TrimCalc!Q39</f>
        <v>-0.11737894660215886</v>
      </c>
      <c r="S39">
        <f>O39*B39*'AC Param'!$B$9</f>
        <v>0.37411475988169218</v>
      </c>
      <c r="T39">
        <f>(J39*B39*'AC Param'!$B$8)</f>
        <v>5.2628106891639064</v>
      </c>
      <c r="U39">
        <f>(K39*B39*'AC Param'!$B$8)</f>
        <v>1.4181425988618552</v>
      </c>
      <c r="V39">
        <f>(L39*B39*'AC Param'!$B$8)</f>
        <v>3.8444522696009176</v>
      </c>
      <c r="X39" s="6">
        <f t="shared" si="8"/>
        <v>9.4991224766694719E-4</v>
      </c>
      <c r="Y39">
        <f t="shared" si="12"/>
        <v>-1.697058130832332E-2</v>
      </c>
      <c r="Z39" s="7">
        <f t="shared" si="13"/>
        <v>-1.6970581308323324E-2</v>
      </c>
    </row>
    <row r="40" spans="1:26" x14ac:dyDescent="0.2">
      <c r="A40" s="1">
        <f>WingXFLR5!L46</f>
        <v>12.123699999999999</v>
      </c>
      <c r="B40" s="1">
        <f t="shared" si="3"/>
        <v>90.027762285124993</v>
      </c>
      <c r="C40">
        <f>WingXFLR5!C46</f>
        <v>0.55349599999999999</v>
      </c>
      <c r="D40">
        <f>WingXFLR5!I46</f>
        <v>-8.1068000000000001E-2</v>
      </c>
      <c r="E40">
        <f t="shared" si="9"/>
        <v>9.4669078534999437E-2</v>
      </c>
      <c r="F40">
        <f t="shared" si="10"/>
        <v>2.088097098034686</v>
      </c>
      <c r="G40">
        <f>'AC Param'!$B$2*9.807 + F40</f>
        <v>125.65629709803468</v>
      </c>
      <c r="H40">
        <f t="shared" si="4"/>
        <v>-2.088097098034686</v>
      </c>
      <c r="I40">
        <f>C40+(H40/(B40*'AC Param'!$B$8))</f>
        <v>0.54414587332053743</v>
      </c>
      <c r="J40">
        <f>FORECAST(I40,
INDEX(WingXFLR5!$F$8:$F$150,MATCH(I40,WingXFLR5!$C$8:$C$150,1)):INDEX(WingXFLR5!$F$8:$F$150,MATCH(I40,WingXFLR5!$C$8:$C$150,1)+1),
INDEX(WingXFLR5!$C$8:$C$150,MATCH(I40,WingXFLR5!$C$8:$C$150,1)):INDEX(WingXFLR5!$C$8:$C$150,MATCH(I40,WingXFLR5!$C$8:$C$150,1)+1))</f>
        <v>2.3457103176770851E-2</v>
      </c>
      <c r="K40">
        <f>FORECAST(I40,
INDEX(WingXFLR5!$D$8:$D$150,MATCH(I40,WingXFLR5!$C$8:$C$150,1)):INDEX(WingXFLR5!$D$8:$D$150,MATCH(I40,WingXFLR5!$C$8:$C$150,1)+1),
INDEX(WingXFLR5!$C$8:$C$150,MATCH(I40,WingXFLR5!$C$8:$C$150,1)):INDEX(WingXFLR5!$C$8:$C$150,MATCH(I40,WingXFLR5!$C$8:$C$150,1)+1))</f>
        <v>6.4679280517609648E-3</v>
      </c>
      <c r="L40">
        <f>FORECAST(I40,
INDEX(WingXFLR5!$E$8:$E$150,MATCH(I40,WingXFLR5!$C$8:$C$150,1)):INDEX(WingXFLR5!$E$8:$E$150,MATCH(I40,WingXFLR5!$C$8:$C$150,1)+1),
INDEX(WingXFLR5!$C$8:$C$150,MATCH(I40,WingXFLR5!$C$8:$C$150,1)):INDEX(WingXFLR5!$C$8:$C$150,MATCH(I40,WingXFLR5!$C$8:$C$150,1)+1))</f>
        <v>1.6990146681044711E-2</v>
      </c>
      <c r="M40">
        <f>FORECAST(I40,
INDEX(WingXFLR5!$I$8:$I$150,MATCH(I40,WingXFLR5!$C$8:$C$150,1)):INDEX(WingXFLR5!$I$8:$I$150,MATCH(I40,WingXFLR5!$C$8:$C$150,1)+1),
INDEX(WingXFLR5!$C$8:$C$150,MATCH(I40,WingXFLR5!$C$8:$C$150,1)):INDEX(WingXFLR5!$C$8:$C$150,MATCH(I40,WingXFLR5!$C$8:$C$150,1)+1))</f>
        <v>-8.1802282493411232E-2</v>
      </c>
      <c r="N40">
        <f t="shared" si="11"/>
        <v>9.8038759325287481E-2</v>
      </c>
      <c r="O40">
        <f>FORECAST(ABS(N40),
INDEX(HStabXFLR5!$F$8:$F$106,MATCH(ABS(N40),HStabXFLR5!$C$8:$C$106,1)):INDEX(HStabXFLR5!$F$8:$F$106,MATCH(ABS(N40),HStabXFLR5!$C$8:$C$106,1)+1),
INDEX(HStabXFLR5!$C$8:$C$106,MATCH(ABS(N40),HStabXFLR5!$C$8:$C$106,1)):INDEX(HStabXFLR5!$C$8:$C$106,MATCH(ABS(N40),HStabXFLR5!$C$8:$C$106,1)+1))</f>
        <v>1.6621136706807222E-2</v>
      </c>
      <c r="P40">
        <f>N40*B40*'AC Param'!$B$9</f>
        <v>2.1624214792200629</v>
      </c>
      <c r="Q40">
        <f>(B40*'AC Param'!$B$8*TrimCalc!I40)+TrimCalc!P40</f>
        <v>123.68263804311717</v>
      </c>
      <c r="R40">
        <f>('AC Param'!$B$2*9.807)-TrimCalc!Q40</f>
        <v>-0.11443804311716121</v>
      </c>
      <c r="S40">
        <f>O40*B40*'AC Param'!$B$9</f>
        <v>0.36660911736550644</v>
      </c>
      <c r="T40">
        <f>(J40*B40*'AC Param'!$B$8)</f>
        <v>5.2385075358712401</v>
      </c>
      <c r="U40">
        <f>(K40*B40*'AC Param'!$B$8)</f>
        <v>1.4444362368741179</v>
      </c>
      <c r="V40">
        <f>(L40*B40*'AC Param'!$B$8)</f>
        <v>3.7942882696763913</v>
      </c>
      <c r="X40" s="6">
        <f t="shared" si="8"/>
        <v>9.2611240689077941E-4</v>
      </c>
      <c r="Y40">
        <f t="shared" si="12"/>
        <v>-1.6395634790271722E-2</v>
      </c>
      <c r="Z40" s="7">
        <f t="shared" si="13"/>
        <v>-1.6395634790271722E-2</v>
      </c>
    </row>
    <row r="41" spans="1:26" x14ac:dyDescent="0.2">
      <c r="A41" s="1">
        <f>WingXFLR5!L47</f>
        <v>12.023999999999999</v>
      </c>
      <c r="B41" s="1">
        <f t="shared" si="3"/>
        <v>88.553152800000007</v>
      </c>
      <c r="C41">
        <f>WingXFLR5!C47</f>
        <v>0.56271300000000002</v>
      </c>
      <c r="D41">
        <f>WingXFLR5!I47</f>
        <v>-8.0343999999999999E-2</v>
      </c>
      <c r="E41">
        <f t="shared" si="9"/>
        <v>9.1346968412634844E-2</v>
      </c>
      <c r="F41">
        <f t="shared" si="10"/>
        <v>1.9818202026569025</v>
      </c>
      <c r="G41">
        <f>'AC Param'!$B$2*9.807 + F41</f>
        <v>125.55002020265691</v>
      </c>
      <c r="H41">
        <f t="shared" si="4"/>
        <v>-1.9818202026569025</v>
      </c>
      <c r="I41">
        <f>C41+(H41/(B41*'AC Param'!$B$8))</f>
        <v>0.55369098626900937</v>
      </c>
      <c r="J41">
        <f>FORECAST(I41,
INDEX(WingXFLR5!$F$8:$F$150,MATCH(I41,WingXFLR5!$C$8:$C$150,1)):INDEX(WingXFLR5!$F$8:$F$150,MATCH(I41,WingXFLR5!$C$8:$C$150,1)+1),
INDEX(WingXFLR5!$C$8:$C$150,MATCH(I41,WingXFLR5!$C$8:$C$150,1)):INDEX(WingXFLR5!$C$8:$C$150,MATCH(I41,WingXFLR5!$C$8:$C$150,1)+1))</f>
        <v>2.3745965729397921E-2</v>
      </c>
      <c r="K41">
        <f>FORECAST(I41,
INDEX(WingXFLR5!$D$8:$D$150,MATCH(I41,WingXFLR5!$C$8:$C$150,1)):INDEX(WingXFLR5!$D$8:$D$150,MATCH(I41,WingXFLR5!$C$8:$C$150,1)+1),
INDEX(WingXFLR5!$C$8:$C$150,MATCH(I41,WingXFLR5!$C$8:$C$150,1)):INDEX(WingXFLR5!$C$8:$C$150,MATCH(I41,WingXFLR5!$C$8:$C$150,1)+1))</f>
        <v>6.6947175803394911E-3</v>
      </c>
      <c r="L41">
        <f>FORECAST(I41,
INDEX(WingXFLR5!$E$8:$E$150,MATCH(I41,WingXFLR5!$C$8:$C$150,1)):INDEX(WingXFLR5!$E$8:$E$150,MATCH(I41,WingXFLR5!$C$8:$C$150,1)+1),
INDEX(WingXFLR5!$C$8:$C$150,MATCH(I41,WingXFLR5!$C$8:$C$150,1)):INDEX(WingXFLR5!$C$8:$C$150,MATCH(I41,WingXFLR5!$C$8:$C$150,1)+1))</f>
        <v>1.705124814905843E-2</v>
      </c>
      <c r="M41">
        <f>FORECAST(I41,
INDEX(WingXFLR5!$I$8:$I$150,MATCH(I41,WingXFLR5!$C$8:$C$150,1)):INDEX(WingXFLR5!$I$8:$I$150,MATCH(I41,WingXFLR5!$C$8:$C$150,1)+1),
INDEX(WingXFLR5!$C$8:$C$150,MATCH(I41,WingXFLR5!$C$8:$C$150,1)):INDEX(WingXFLR5!$C$8:$C$150,MATCH(I41,WingXFLR5!$C$8:$C$150,1)+1))</f>
        <v>-8.1052683730198249E-2</v>
      </c>
      <c r="N41">
        <f t="shared" si="11"/>
        <v>9.4598799066843015E-2</v>
      </c>
      <c r="O41">
        <f>FORECAST(ABS(N41),
INDEX(HStabXFLR5!$F$8:$F$106,MATCH(ABS(N41),HStabXFLR5!$C$8:$C$106,1)):INDEX(HStabXFLR5!$F$8:$F$106,MATCH(ABS(N41),HStabXFLR5!$C$8:$C$106,1)+1),
INDEX(HStabXFLR5!$C$8:$C$106,MATCH(ABS(N41),HStabXFLR5!$C$8:$C$106,1)):INDEX(HStabXFLR5!$C$8:$C$106,MATCH(ABS(N41),HStabXFLR5!$C$8:$C$106,1)+1))</f>
        <v>1.6566342816092577E-2</v>
      </c>
      <c r="P41">
        <f>N41*B41*'AC Param'!$B$9</f>
        <v>2.0523703675733489</v>
      </c>
      <c r="Q41">
        <f>(B41*'AC Param'!$B$8*TrimCalc!I41)+TrimCalc!P41</f>
        <v>123.6788736445145</v>
      </c>
      <c r="R41">
        <f>('AC Param'!$B$2*9.807)-TrimCalc!Q41</f>
        <v>-0.1106736445144918</v>
      </c>
      <c r="S41">
        <f>O41*B41*'AC Param'!$B$9</f>
        <v>0.35941546224900389</v>
      </c>
      <c r="T41">
        <f>(J41*B41*'AC Param'!$B$8)</f>
        <v>5.2161563944939378</v>
      </c>
      <c r="U41">
        <f>(K41*B41*'AC Param'!$B$8)</f>
        <v>1.4705948081440372</v>
      </c>
      <c r="V41">
        <f>(L41*B41*'AC Param'!$B$8)</f>
        <v>3.7455615863499006</v>
      </c>
      <c r="X41" s="6">
        <f t="shared" si="8"/>
        <v>8.9564826965588071E-4</v>
      </c>
      <c r="Y41">
        <f t="shared" si="12"/>
        <v>-1.5820348725059788E-2</v>
      </c>
      <c r="Z41" s="7">
        <f t="shared" si="13"/>
        <v>-1.5820348725059791E-2</v>
      </c>
    </row>
    <row r="42" spans="1:26" x14ac:dyDescent="0.2">
      <c r="A42" s="1">
        <f>WingXFLR5!L48</f>
        <v>11.9267</v>
      </c>
      <c r="B42" s="1">
        <f t="shared" si="3"/>
        <v>87.125780895125004</v>
      </c>
      <c r="C42">
        <f>WingXFLR5!C48</f>
        <v>0.57192699999999996</v>
      </c>
      <c r="D42">
        <f>WingXFLR5!I48</f>
        <v>-7.9617999999999994E-2</v>
      </c>
      <c r="E42">
        <f t="shared" si="9"/>
        <v>8.8020659140946839E-2</v>
      </c>
      <c r="F42">
        <f t="shared" si="10"/>
        <v>1.8788728223268609</v>
      </c>
      <c r="G42">
        <f>'AC Param'!$B$2*9.807 + F42</f>
        <v>125.44707282232686</v>
      </c>
      <c r="H42">
        <f t="shared" si="4"/>
        <v>-1.8788728223268609</v>
      </c>
      <c r="I42">
        <f>C42+(H42/(B42*'AC Param'!$B$8))</f>
        <v>0.56323351395245824</v>
      </c>
      <c r="J42">
        <f>FORECAST(I42,
INDEX(WingXFLR5!$F$8:$F$150,MATCH(I42,WingXFLR5!$C$8:$C$150,1)):INDEX(WingXFLR5!$F$8:$F$150,MATCH(I42,WingXFLR5!$C$8:$C$150,1)+1),
INDEX(WingXFLR5!$C$8:$C$150,MATCH(I42,WingXFLR5!$C$8:$C$150,1)):INDEX(WingXFLR5!$C$8:$C$150,MATCH(I42,WingXFLR5!$C$8:$C$150,1)+1))</f>
        <v>2.4038100116827714E-2</v>
      </c>
      <c r="K42">
        <f>FORECAST(I42,
INDEX(WingXFLR5!$D$8:$D$150,MATCH(I42,WingXFLR5!$C$8:$C$150,1)):INDEX(WingXFLR5!$D$8:$D$150,MATCH(I42,WingXFLR5!$C$8:$C$150,1)+1),
INDEX(WingXFLR5!$C$8:$C$150,MATCH(I42,WingXFLR5!$C$8:$C$150,1)):INDEX(WingXFLR5!$C$8:$C$150,MATCH(I42,WingXFLR5!$C$8:$C$150,1)+1))</f>
        <v>6.9257671101861885E-3</v>
      </c>
      <c r="L42">
        <f>FORECAST(I42,
INDEX(WingXFLR5!$E$8:$E$150,MATCH(I42,WingXFLR5!$C$8:$C$150,1)):INDEX(WingXFLR5!$E$8:$E$150,MATCH(I42,WingXFLR5!$C$8:$C$150,1)+1),
INDEX(WingXFLR5!$C$8:$C$150,MATCH(I42,WingXFLR5!$C$8:$C$150,1)):INDEX(WingXFLR5!$C$8:$C$150,MATCH(I42,WingXFLR5!$C$8:$C$150,1)+1))</f>
        <v>1.7112333006641528E-2</v>
      </c>
      <c r="M42">
        <f>FORECAST(I42,
INDEX(WingXFLR5!$I$8:$I$150,MATCH(I42,WingXFLR5!$C$8:$C$150,1)):INDEX(WingXFLR5!$I$8:$I$150,MATCH(I42,WingXFLR5!$C$8:$C$150,1)+1),
INDEX(WingXFLR5!$C$8:$C$150,MATCH(I42,WingXFLR5!$C$8:$C$150,1)):INDEX(WingXFLR5!$C$8:$C$150,MATCH(I42,WingXFLR5!$C$8:$C$150,1)+1))</f>
        <v>-8.0302987070817816E-2</v>
      </c>
      <c r="N42">
        <f t="shared" si="11"/>
        <v>9.1159059753409225E-2</v>
      </c>
      <c r="O42">
        <f>FORECAST(ABS(N42),
INDEX(HStabXFLR5!$F$8:$F$106,MATCH(ABS(N42),HStabXFLR5!$C$8:$C$106,1)):INDEX(HStabXFLR5!$F$8:$F$106,MATCH(ABS(N42),HStabXFLR5!$C$8:$C$106,1)+1),
INDEX(HStabXFLR5!$C$8:$C$106,MATCH(ABS(N42),HStabXFLR5!$C$8:$C$106,1)):INDEX(HStabXFLR5!$C$8:$C$106,MATCH(ABS(N42),HStabXFLR5!$C$8:$C$106,1)+1))</f>
        <v>1.6512663324334726E-2</v>
      </c>
      <c r="P42">
        <f>N42*B42*'AC Param'!$B$9</f>
        <v>1.9458645453368792</v>
      </c>
      <c r="Q42">
        <f>(B42*'AC Param'!$B$8*TrimCalc!I42)+TrimCalc!P42</f>
        <v>123.6742639701193</v>
      </c>
      <c r="R42">
        <f>('AC Param'!$B$2*9.807)-TrimCalc!Q42</f>
        <v>-0.10606397011929403</v>
      </c>
      <c r="S42">
        <f>O42*B42*'AC Param'!$B$9</f>
        <v>0.35247627826378369</v>
      </c>
      <c r="T42">
        <f>(J42*B42*'AC Param'!$B$8)</f>
        <v>5.1952154478525978</v>
      </c>
      <c r="U42">
        <f>(K42*B42*'AC Param'!$B$8)</f>
        <v>1.4968259597970712</v>
      </c>
      <c r="V42">
        <f>(L42*B42*'AC Param'!$B$8)</f>
        <v>3.6983894880555277</v>
      </c>
      <c r="X42" s="6">
        <f t="shared" si="8"/>
        <v>8.5834357156043398E-4</v>
      </c>
      <c r="Y42">
        <f t="shared" si="12"/>
        <v>-1.5245099609863633E-2</v>
      </c>
      <c r="Z42" s="7">
        <f t="shared" si="13"/>
        <v>-1.5245099609863637E-2</v>
      </c>
    </row>
    <row r="43" spans="1:26" x14ac:dyDescent="0.2">
      <c r="A43" s="1">
        <f>WingXFLR5!L49</f>
        <v>11.831799999999999</v>
      </c>
      <c r="B43" s="1">
        <f t="shared" si="3"/>
        <v>85.744788384499998</v>
      </c>
      <c r="C43">
        <f>WingXFLR5!C49</f>
        <v>0.58113899999999996</v>
      </c>
      <c r="D43">
        <f>WingXFLR5!I49</f>
        <v>-7.8892000000000004E-2</v>
      </c>
      <c r="E43">
        <f t="shared" si="9"/>
        <v>8.4694699673794865E-2</v>
      </c>
      <c r="F43">
        <f t="shared" si="10"/>
        <v>1.7792216297004888</v>
      </c>
      <c r="G43">
        <f>'AC Param'!$B$2*9.807 + F43</f>
        <v>125.34742162970049</v>
      </c>
      <c r="H43">
        <f t="shared" si="4"/>
        <v>-1.7792216297004888</v>
      </c>
      <c r="I43">
        <f>C43+(H43/(B43*'AC Param'!$B$8))</f>
        <v>0.57277400708696291</v>
      </c>
      <c r="J43">
        <f>FORECAST(I43,
INDEX(WingXFLR5!$F$8:$F$150,MATCH(I43,WingXFLR5!$C$8:$C$150,1)):INDEX(WingXFLR5!$F$8:$F$150,MATCH(I43,WingXFLR5!$C$8:$C$150,1)+1),
INDEX(WingXFLR5!$C$8:$C$150,MATCH(I43,WingXFLR5!$C$8:$C$150,1)):INDEX(WingXFLR5!$C$8:$C$150,MATCH(I43,WingXFLR5!$C$8:$C$150,1)+1))</f>
        <v>2.4333572410782926E-2</v>
      </c>
      <c r="K43">
        <f>FORECAST(I43,
INDEX(WingXFLR5!$D$8:$D$150,MATCH(I43,WingXFLR5!$C$8:$C$150,1)):INDEX(WingXFLR5!$D$8:$D$150,MATCH(I43,WingXFLR5!$C$8:$C$150,1)+1),
INDEX(WingXFLR5!$C$8:$C$150,MATCH(I43,WingXFLR5!$C$8:$C$150,1)):INDEX(WingXFLR5!$C$8:$C$150,MATCH(I43,WingXFLR5!$C$8:$C$150,1)+1))</f>
        <v>7.1601475933566524E-3</v>
      </c>
      <c r="L43">
        <f>FORECAST(I43,
INDEX(WingXFLR5!$E$8:$E$150,MATCH(I43,WingXFLR5!$C$8:$C$150,1)):INDEX(WingXFLR5!$E$8:$E$150,MATCH(I43,WingXFLR5!$C$8:$C$150,1)+1),
INDEX(WingXFLR5!$C$8:$C$150,MATCH(I43,WingXFLR5!$C$8:$C$150,1)):INDEX(WingXFLR5!$C$8:$C$150,MATCH(I43,WingXFLR5!$C$8:$C$150,1)+1))</f>
        <v>1.7173424817426269E-2</v>
      </c>
      <c r="M43">
        <f>FORECAST(I43,
INDEX(WingXFLR5!$I$8:$I$150,MATCH(I43,WingXFLR5!$C$8:$C$150,1)):INDEX(WingXFLR5!$I$8:$I$150,MATCH(I43,WingXFLR5!$C$8:$C$150,1)+1),
INDEX(WingXFLR5!$C$8:$C$150,MATCH(I43,WingXFLR5!$C$8:$C$150,1)):INDEX(WingXFLR5!$C$8:$C$150,MATCH(I43,WingXFLR5!$C$8:$C$150,1)+1))</f>
        <v>-7.9551247161839422E-2</v>
      </c>
      <c r="N43">
        <f t="shared" si="11"/>
        <v>8.7714850278633599E-2</v>
      </c>
      <c r="O43">
        <f>FORECAST(ABS(N43),
INDEX(HStabXFLR5!$F$8:$F$106,MATCH(ABS(N43),HStabXFLR5!$C$8:$C$106,1)):INDEX(HStabXFLR5!$F$8:$F$106,MATCH(ABS(N43),HStabXFLR5!$C$8:$C$106,1)+1),
INDEX(HStabXFLR5!$C$8:$C$106,MATCH(ABS(N43),HStabXFLR5!$C$8:$C$106,1)):INDEX(HStabXFLR5!$C$8:$C$106,MATCH(ABS(N43),HStabXFLR5!$C$8:$C$106,1)+1))</f>
        <v>1.6462577552658779E-2</v>
      </c>
      <c r="P43">
        <f>N43*B43*'AC Param'!$B$9</f>
        <v>1.842667362453287</v>
      </c>
      <c r="Q43">
        <f>(B43*'AC Param'!$B$8*TrimCalc!I43)+TrimCalc!P43</f>
        <v>123.67085214800926</v>
      </c>
      <c r="R43">
        <f>('AC Param'!$B$2*9.807)-TrimCalc!Q43</f>
        <v>-0.10265214800925548</v>
      </c>
      <c r="S43">
        <f>O43*B43*'AC Param'!$B$9</f>
        <v>0.34583715598645598</v>
      </c>
      <c r="T43">
        <f>(J43*B43*'AC Param'!$B$8)</f>
        <v>5.1757148883738955</v>
      </c>
      <c r="U43">
        <f>(K43*B43*'AC Param'!$B$8)</f>
        <v>1.5229528108856165</v>
      </c>
      <c r="V43">
        <f>(L43*B43*'AC Param'!$B$8)</f>
        <v>3.6527620774882781</v>
      </c>
      <c r="X43" s="6">
        <f t="shared" si="8"/>
        <v>8.3073272904562404E-4</v>
      </c>
      <c r="Y43">
        <f t="shared" si="12"/>
        <v>-1.4669102921632909E-2</v>
      </c>
      <c r="Z43" s="7">
        <f t="shared" si="13"/>
        <v>-1.4669102921632912E-2</v>
      </c>
    </row>
    <row r="44" spans="1:26" x14ac:dyDescent="0.2">
      <c r="A44" s="1">
        <f>WingXFLR5!L50</f>
        <v>11.7392</v>
      </c>
      <c r="B44" s="1">
        <f t="shared" si="3"/>
        <v>84.407900192000014</v>
      </c>
      <c r="C44">
        <f>WingXFLR5!C50</f>
        <v>0.59034900000000001</v>
      </c>
      <c r="D44">
        <f>WingXFLR5!I50</f>
        <v>-7.8163999999999997E-2</v>
      </c>
      <c r="E44">
        <f t="shared" si="9"/>
        <v>8.1364366155051451E-2</v>
      </c>
      <c r="F44">
        <f t="shared" si="10"/>
        <v>1.6826098479122271</v>
      </c>
      <c r="G44">
        <f>'AC Param'!$B$2*9.807 + F44</f>
        <v>125.25080984791224</v>
      </c>
      <c r="H44">
        <f t="shared" si="4"/>
        <v>-1.6826098479122271</v>
      </c>
      <c r="I44">
        <f>C44+(H44/(B44*'AC Param'!$B$8))</f>
        <v>0.58231293223091685</v>
      </c>
      <c r="J44">
        <f>FORECAST(I44,
INDEX(WingXFLR5!$F$8:$F$150,MATCH(I44,WingXFLR5!$C$8:$C$150,1)):INDEX(WingXFLR5!$F$8:$F$150,MATCH(I44,WingXFLR5!$C$8:$C$150,1)+1),
INDEX(WingXFLR5!$C$8:$C$150,MATCH(I44,WingXFLR5!$C$8:$C$150,1)):INDEX(WingXFLR5!$C$8:$C$150,MATCH(I44,WingXFLR5!$C$8:$C$150,1)+1))</f>
        <v>2.4633346595402675E-2</v>
      </c>
      <c r="K44">
        <f>FORECAST(I44,
INDEX(WingXFLR5!$D$8:$D$150,MATCH(I44,WingXFLR5!$C$8:$C$150,1)):INDEX(WingXFLR5!$D$8:$D$150,MATCH(I44,WingXFLR5!$C$8:$C$150,1)+1),
INDEX(WingXFLR5!$C$8:$C$150,MATCH(I44,WingXFLR5!$C$8:$C$150,1)):INDEX(WingXFLR5!$C$8:$C$150,MATCH(I44,WingXFLR5!$C$8:$C$150,1)+1))</f>
        <v>7.3988262912089622E-3</v>
      </c>
      <c r="L44">
        <f>FORECAST(I44,
INDEX(WingXFLR5!$E$8:$E$150,MATCH(I44,WingXFLR5!$C$8:$C$150,1)):INDEX(WingXFLR5!$E$8:$E$150,MATCH(I44,WingXFLR5!$C$8:$C$150,1)+1),
INDEX(WingXFLR5!$C$8:$C$150,MATCH(I44,WingXFLR5!$C$8:$C$150,1)):INDEX(WingXFLR5!$C$8:$C$150,MATCH(I44,WingXFLR5!$C$8:$C$150,1)+1))</f>
        <v>1.7234647766976658E-2</v>
      </c>
      <c r="M44">
        <f>FORECAST(I44,
INDEX(WingXFLR5!$I$8:$I$150,MATCH(I44,WingXFLR5!$C$8:$C$150,1)):INDEX(WingXFLR5!$I$8:$I$150,MATCH(I44,WingXFLR5!$C$8:$C$150,1)+1),
INDEX(WingXFLR5!$C$8:$C$150,MATCH(I44,WingXFLR5!$C$8:$C$150,1)):INDEX(WingXFLR5!$C$8:$C$150,MATCH(I44,WingXFLR5!$C$8:$C$150,1)+1))</f>
        <v>-7.8799207094016582E-2</v>
      </c>
      <c r="N44">
        <f t="shared" si="11"/>
        <v>8.4270206095363231E-2</v>
      </c>
      <c r="O44">
        <f>FORECAST(ABS(N44),
INDEX(HStabXFLR5!$F$8:$F$106,MATCH(ABS(N44),HStabXFLR5!$C$8:$C$106,1)):INDEX(HStabXFLR5!$F$8:$F$106,MATCH(ABS(N44),HStabXFLR5!$C$8:$C$106,1)+1),
INDEX(HStabXFLR5!$C$8:$C$106,MATCH(ABS(N44),HStabXFLR5!$C$8:$C$106,1)):INDEX(HStabXFLR5!$C$8:$C$106,MATCH(ABS(N44),HStabXFLR5!$C$8:$C$106,1)+1))</f>
        <v>1.6413094712213281E-2</v>
      </c>
      <c r="P44">
        <f>N44*B44*'AC Param'!$B$9</f>
        <v>1.7427024305878893</v>
      </c>
      <c r="Q44">
        <f>(B44*'AC Param'!$B$8*TrimCalc!I44)+TrimCalc!P44</f>
        <v>123.66868694106653</v>
      </c>
      <c r="R44">
        <f>('AC Param'!$B$2*9.807)-TrimCalc!Q44</f>
        <v>-0.10048694106652079</v>
      </c>
      <c r="S44">
        <f>O44*B44*'AC Param'!$B$9</f>
        <v>0.33942174077603376</v>
      </c>
      <c r="T44">
        <f>(J44*B44*'AC Param'!$B$8)</f>
        <v>5.1577852202693295</v>
      </c>
      <c r="U44">
        <f>(K44*B44*'AC Param'!$B$8)</f>
        <v>1.549182801627929</v>
      </c>
      <c r="V44">
        <f>(L44*B44*'AC Param'!$B$8)</f>
        <v>3.608629107084055</v>
      </c>
      <c r="X44" s="6">
        <f t="shared" si="8"/>
        <v>8.1321036534092741E-4</v>
      </c>
      <c r="Y44">
        <f t="shared" si="12"/>
        <v>-1.4093033534382234E-2</v>
      </c>
      <c r="Z44" s="7">
        <f t="shared" si="13"/>
        <v>-1.4093033534382234E-2</v>
      </c>
    </row>
    <row r="45" spans="1:26" x14ac:dyDescent="0.2">
      <c r="A45" s="1">
        <f>WingXFLR5!L51</f>
        <v>11.6487</v>
      </c>
      <c r="B45" s="1">
        <f t="shared" si="3"/>
        <v>83.111479660124999</v>
      </c>
      <c r="C45">
        <f>WingXFLR5!C51</f>
        <v>0.59955599999999998</v>
      </c>
      <c r="D45">
        <f>WingXFLR5!I51</f>
        <v>-7.7436000000000005E-2</v>
      </c>
      <c r="E45">
        <f t="shared" si="9"/>
        <v>7.8034557343112099E-2</v>
      </c>
      <c r="F45">
        <f t="shared" si="10"/>
        <v>1.5889640437251851</v>
      </c>
      <c r="G45">
        <f>'AC Param'!$B$2*9.807 + F45</f>
        <v>125.15716404372519</v>
      </c>
      <c r="H45">
        <f t="shared" si="4"/>
        <v>-1.5889640437251851</v>
      </c>
      <c r="I45">
        <f>C45+(H45/(B45*'AC Param'!$B$8))</f>
        <v>0.59184880555145425</v>
      </c>
      <c r="J45">
        <f>FORECAST(I45,
INDEX(WingXFLR5!$F$8:$F$150,MATCH(I45,WingXFLR5!$C$8:$C$150,1)):INDEX(WingXFLR5!$F$8:$F$150,MATCH(I45,WingXFLR5!$C$8:$C$150,1)+1),
INDEX(WingXFLR5!$C$8:$C$150,MATCH(I45,WingXFLR5!$C$8:$C$150,1)):INDEX(WingXFLR5!$C$8:$C$150,MATCH(I45,WingXFLR5!$C$8:$C$150,1)+1))</f>
        <v>2.4937706621036691E-2</v>
      </c>
      <c r="K45">
        <f>FORECAST(I45,
INDEX(WingXFLR5!$D$8:$D$150,MATCH(I45,WingXFLR5!$C$8:$C$150,1)):INDEX(WingXFLR5!$D$8:$D$150,MATCH(I45,WingXFLR5!$C$8:$C$150,1)+1),
INDEX(WingXFLR5!$C$8:$C$150,MATCH(I45,WingXFLR5!$C$8:$C$150,1)):INDEX(WingXFLR5!$C$8:$C$150,MATCH(I45,WingXFLR5!$C$8:$C$150,1)+1))</f>
        <v>7.6416069203534996E-3</v>
      </c>
      <c r="L45">
        <f>FORECAST(I45,
INDEX(WingXFLR5!$E$8:$E$150,MATCH(I45,WingXFLR5!$C$8:$C$150,1)):INDEX(WingXFLR5!$E$8:$E$150,MATCH(I45,WingXFLR5!$C$8:$C$150,1)+1),
INDEX(WingXFLR5!$C$8:$C$150,MATCH(I45,WingXFLR5!$C$8:$C$150,1)):INDEX(WingXFLR5!$C$8:$C$150,MATCH(I45,WingXFLR5!$C$8:$C$150,1)+1))</f>
        <v>1.7296936802285078E-2</v>
      </c>
      <c r="M45">
        <f>FORECAST(I45,
INDEX(WingXFLR5!$I$8:$I$150,MATCH(I45,WingXFLR5!$C$8:$C$150,1)):INDEX(WingXFLR5!$I$8:$I$150,MATCH(I45,WingXFLR5!$C$8:$C$150,1)+1),
INDEX(WingXFLR5!$C$8:$C$150,MATCH(I45,WingXFLR5!$C$8:$C$150,1)):INDEX(WingXFLR5!$C$8:$C$150,MATCH(I45,WingXFLR5!$C$8:$C$150,1)+1))</f>
        <v>-7.8045409966171542E-2</v>
      </c>
      <c r="N45">
        <f t="shared" si="11"/>
        <v>8.0821945633553924E-2</v>
      </c>
      <c r="O45">
        <f>FORECAST(ABS(N45),
INDEX(HStabXFLR5!$F$8:$F$106,MATCH(ABS(N45),HStabXFLR5!$C$8:$C$106,1)):INDEX(HStabXFLR5!$F$8:$F$106,MATCH(ABS(N45),HStabXFLR5!$C$8:$C$106,1)+1),
INDEX(HStabXFLR5!$C$8:$C$106,MATCH(ABS(N45),HStabXFLR5!$C$8:$C$106,1)):INDEX(HStabXFLR5!$C$8:$C$106,MATCH(ABS(N45),HStabXFLR5!$C$8:$C$106,1)+1))</f>
        <v>1.6366678089003429E-2</v>
      </c>
      <c r="P45">
        <f>N45*B45*'AC Param'!$B$9</f>
        <v>1.6457217152006371</v>
      </c>
      <c r="Q45">
        <f>(B45*'AC Param'!$B$8*TrimCalc!I45)+TrimCalc!P45</f>
        <v>123.66502168503757</v>
      </c>
      <c r="R45">
        <f>('AC Param'!$B$2*9.807)-TrimCalc!Q45</f>
        <v>-9.6821685037568272E-2</v>
      </c>
      <c r="S45">
        <f>O45*B45*'AC Param'!$B$9</f>
        <v>0.33326341410901533</v>
      </c>
      <c r="T45">
        <f>(J45*B45*'AC Param'!$B$8)</f>
        <v>5.1413156133970128</v>
      </c>
      <c r="U45">
        <f>(K45*B45*'AC Param'!$B$8)</f>
        <v>1.5754421033213224</v>
      </c>
      <c r="V45">
        <f>(L45*B45*'AC Param'!$B$8)</f>
        <v>3.5660460922461836</v>
      </c>
      <c r="X45" s="6">
        <f t="shared" si="8"/>
        <v>7.8354855891376804E-4</v>
      </c>
      <c r="Y45">
        <f t="shared" si="12"/>
        <v>-1.3516359374257724E-2</v>
      </c>
      <c r="Z45" s="7">
        <f t="shared" si="13"/>
        <v>-1.3516359374257724E-2</v>
      </c>
    </row>
    <row r="46" spans="1:26" x14ac:dyDescent="0.2">
      <c r="A46" s="1">
        <f>WingXFLR5!L52</f>
        <v>11.5603</v>
      </c>
      <c r="B46" s="1">
        <f t="shared" si="3"/>
        <v>81.854828355124994</v>
      </c>
      <c r="C46">
        <f>WingXFLR5!C52</f>
        <v>0.608761</v>
      </c>
      <c r="D46">
        <f>WingXFLR5!I52</f>
        <v>-7.6706999999999997E-2</v>
      </c>
      <c r="E46">
        <f t="shared" si="9"/>
        <v>7.4702736407645021E-2</v>
      </c>
      <c r="F46">
        <f t="shared" si="10"/>
        <v>1.4981210182449529</v>
      </c>
      <c r="G46">
        <f>'AC Param'!$B$2*9.807 + F46</f>
        <v>125.06632101824496</v>
      </c>
      <c r="H46">
        <f t="shared" si="4"/>
        <v>-1.4981210182449529</v>
      </c>
      <c r="I46">
        <f>C46+(H46/(B46*'AC Param'!$B$8))</f>
        <v>0.60138287760224418</v>
      </c>
      <c r="J46">
        <f>FORECAST(I46,
INDEX(WingXFLR5!$F$8:$F$150,MATCH(I46,WingXFLR5!$C$8:$C$150,1)):INDEX(WingXFLR5!$F$8:$F$150,MATCH(I46,WingXFLR5!$C$8:$C$150,1)+1),
INDEX(WingXFLR5!$C$8:$C$150,MATCH(I46,WingXFLR5!$C$8:$C$150,1)):INDEX(WingXFLR5!$C$8:$C$150,MATCH(I46,WingXFLR5!$C$8:$C$150,1)+1))</f>
        <v>2.5247936668753693E-2</v>
      </c>
      <c r="K46">
        <f>FORECAST(I46,
INDEX(WingXFLR5!$D$8:$D$150,MATCH(I46,WingXFLR5!$C$8:$C$150,1)):INDEX(WingXFLR5!$D$8:$D$150,MATCH(I46,WingXFLR5!$C$8:$C$150,1)+1),
INDEX(WingXFLR5!$C$8:$C$150,MATCH(I46,WingXFLR5!$C$8:$C$150,1)):INDEX(WingXFLR5!$C$8:$C$150,MATCH(I46,WingXFLR5!$C$8:$C$150,1)+1))</f>
        <v>7.8878302555286071E-3</v>
      </c>
      <c r="L46">
        <f>FORECAST(I46,
INDEX(WingXFLR5!$E$8:$E$150,MATCH(I46,WingXFLR5!$C$8:$C$150,1)):INDEX(WingXFLR5!$E$8:$E$150,MATCH(I46,WingXFLR5!$C$8:$C$150,1)+1),
INDEX(WingXFLR5!$C$8:$C$150,MATCH(I46,WingXFLR5!$C$8:$C$150,1)):INDEX(WingXFLR5!$C$8:$C$150,MATCH(I46,WingXFLR5!$C$8:$C$150,1)+1))</f>
        <v>1.7360106413225079E-2</v>
      </c>
      <c r="M46">
        <f>FORECAST(I46,
INDEX(WingXFLR5!$I$8:$I$150,MATCH(I46,WingXFLR5!$C$8:$C$150,1)):INDEX(WingXFLR5!$I$8:$I$150,MATCH(I46,WingXFLR5!$C$8:$C$150,1)+1),
INDEX(WingXFLR5!$C$8:$C$150,MATCH(I46,WingXFLR5!$C$8:$C$150,1)):INDEX(WingXFLR5!$C$8:$C$150,MATCH(I46,WingXFLR5!$C$8:$C$150,1)+1))</f>
        <v>-7.7291318438670722E-2</v>
      </c>
      <c r="N46">
        <f t="shared" si="11"/>
        <v>7.7373304867099826E-2</v>
      </c>
      <c r="O46">
        <f>FORECAST(ABS(N46),
INDEX(HStabXFLR5!$F$8:$F$106,MATCH(ABS(N46),HStabXFLR5!$C$8:$C$106,1)):INDEX(HStabXFLR5!$F$8:$F$106,MATCH(ABS(N46),HStabXFLR5!$C$8:$C$106,1)+1),
INDEX(HStabXFLR5!$C$8:$C$106,MATCH(ABS(N46),HStabXFLR5!$C$8:$C$106,1)):INDEX(HStabXFLR5!$C$8:$C$106,MATCH(ABS(N46),HStabXFLR5!$C$8:$C$106,1)+1))</f>
        <v>1.6320650454708121E-2</v>
      </c>
      <c r="P46">
        <f>N46*B46*'AC Param'!$B$9</f>
        <v>1.5516777543454772</v>
      </c>
      <c r="Q46">
        <f>(B46*'AC Param'!$B$8*TrimCalc!I46)+TrimCalc!P46</f>
        <v>123.66192211984885</v>
      </c>
      <c r="R46">
        <f>('AC Param'!$B$2*9.807)-TrimCalc!Q46</f>
        <v>-9.3722119848848706E-2</v>
      </c>
      <c r="S46">
        <f>O46*B46*'AC Param'!$B$9</f>
        <v>0.32730139019546084</v>
      </c>
      <c r="T46">
        <f>(J46*B46*'AC Param'!$B$8)</f>
        <v>5.1265704947213173</v>
      </c>
      <c r="U46">
        <f>(K46*B46*'AC Param'!$B$8)</f>
        <v>1.601616733513423</v>
      </c>
      <c r="V46">
        <f>(L46*B46*'AC Param'!$B$8)</f>
        <v>3.5249537612078932</v>
      </c>
      <c r="X46" s="6">
        <f t="shared" si="8"/>
        <v>7.5846471704571808E-4</v>
      </c>
      <c r="Y46">
        <f t="shared" si="12"/>
        <v>-1.2939621613409297E-2</v>
      </c>
      <c r="Z46" s="7">
        <f t="shared" si="13"/>
        <v>-1.2939621613409299E-2</v>
      </c>
    </row>
    <row r="47" spans="1:26" x14ac:dyDescent="0.2">
      <c r="A47" s="1">
        <f>WingXFLR5!L53</f>
        <v>11.4739</v>
      </c>
      <c r="B47" s="1">
        <f t="shared" si="3"/>
        <v>80.635858491125006</v>
      </c>
      <c r="C47">
        <f>WingXFLR5!C53</f>
        <v>0.61796300000000004</v>
      </c>
      <c r="D47">
        <f>WingXFLR5!I53</f>
        <v>-7.5978000000000004E-2</v>
      </c>
      <c r="E47">
        <f t="shared" si="9"/>
        <v>7.1371440178982018E-2</v>
      </c>
      <c r="F47">
        <f t="shared" si="10"/>
        <v>1.4099988508921459</v>
      </c>
      <c r="G47">
        <f>'AC Param'!$B$2*9.807 + F47</f>
        <v>124.97819885089216</v>
      </c>
      <c r="H47">
        <f t="shared" si="4"/>
        <v>-1.4099988508921459</v>
      </c>
      <c r="I47">
        <f>C47+(H47/(B47*'AC Param'!$B$8))</f>
        <v>0.61091389782961758</v>
      </c>
      <c r="J47">
        <f>FORECAST(I47,
INDEX(WingXFLR5!$F$8:$F$150,MATCH(I47,WingXFLR5!$C$8:$C$150,1)):INDEX(WingXFLR5!$F$8:$F$150,MATCH(I47,WingXFLR5!$C$8:$C$150,1)+1),
INDEX(WingXFLR5!$C$8:$C$150,MATCH(I47,WingXFLR5!$C$8:$C$150,1)):INDEX(WingXFLR5!$C$8:$C$150,MATCH(I47,WingXFLR5!$C$8:$C$150,1)+1))</f>
        <v>2.5561591690487176E-2</v>
      </c>
      <c r="K47">
        <f>FORECAST(I47,
INDEX(WingXFLR5!$D$8:$D$150,MATCH(I47,WingXFLR5!$C$8:$C$150,1)):INDEX(WingXFLR5!$D$8:$D$150,MATCH(I47,WingXFLR5!$C$8:$C$150,1)+1),
INDEX(WingXFLR5!$C$8:$C$150,MATCH(I47,WingXFLR5!$C$8:$C$150,1)):INDEX(WingXFLR5!$C$8:$C$150,MATCH(I47,WingXFLR5!$C$8:$C$150,1)+1))</f>
        <v>8.1380861845714737E-3</v>
      </c>
      <c r="L47">
        <f>FORECAST(I47,
INDEX(WingXFLR5!$E$8:$E$150,MATCH(I47,WingXFLR5!$C$8:$C$150,1)):INDEX(WingXFLR5!$E$8:$E$150,MATCH(I47,WingXFLR5!$C$8:$C$150,1)+1),
INDEX(WingXFLR5!$C$8:$C$150,MATCH(I47,WingXFLR5!$C$8:$C$150,1)):INDEX(WingXFLR5!$C$8:$C$150,MATCH(I47,WingXFLR5!$C$8:$C$150,1)+1))</f>
        <v>1.7423271546142868E-2</v>
      </c>
      <c r="M47">
        <f>FORECAST(I47,
INDEX(WingXFLR5!$I$8:$I$150,MATCH(I47,WingXFLR5!$C$8:$C$150,1)):INDEX(WingXFLR5!$I$8:$I$150,MATCH(I47,WingXFLR5!$C$8:$C$150,1)+1),
INDEX(WingXFLR5!$C$8:$C$150,MATCH(I47,WingXFLR5!$C$8:$C$150,1)):INDEX(WingXFLR5!$C$8:$C$150,MATCH(I47,WingXFLR5!$C$8:$C$150,1)+1))</f>
        <v>-7.6536443325604081E-2</v>
      </c>
      <c r="N47">
        <f t="shared" si="11"/>
        <v>7.3923347098744568E-2</v>
      </c>
      <c r="O47">
        <f>FORECAST(ABS(N47),
INDEX(HStabXFLR5!$F$8:$F$106,MATCH(ABS(N47),HStabXFLR5!$C$8:$C$106,1)):INDEX(HStabXFLR5!$F$8:$F$106,MATCH(ABS(N47),HStabXFLR5!$C$8:$C$106,1)+1),
INDEX(HStabXFLR5!$C$8:$C$106,MATCH(ABS(N47),HStabXFLR5!$C$8:$C$106,1)):INDEX(HStabXFLR5!$C$8:$C$106,MATCH(ABS(N47),HStabXFLR5!$C$8:$C$106,1)+1))</f>
        <v>1.627749268185302E-2</v>
      </c>
      <c r="P47">
        <f>N47*B47*'AC Param'!$B$9</f>
        <v>1.4604137761819473</v>
      </c>
      <c r="Q47">
        <f>(B47*'AC Param'!$B$8*TrimCalc!I47)+TrimCalc!P47</f>
        <v>123.65865592296495</v>
      </c>
      <c r="R47">
        <f>('AC Param'!$B$2*9.807)-TrimCalc!Q47</f>
        <v>-9.0455922964949309E-2</v>
      </c>
      <c r="S47">
        <f>O47*B47*'AC Param'!$B$9</f>
        <v>0.32157465113863459</v>
      </c>
      <c r="T47">
        <f>(J47*B47*'AC Param'!$B$8)</f>
        <v>5.1129653166320788</v>
      </c>
      <c r="U47">
        <f>(K47*B47*'AC Param'!$B$8)</f>
        <v>1.6278232165394391</v>
      </c>
      <c r="V47">
        <f>(L47*B47*'AC Param'!$B$8)</f>
        <v>3.4850953022164166</v>
      </c>
      <c r="X47" s="6">
        <f t="shared" si="8"/>
        <v>7.3203237535991706E-4</v>
      </c>
      <c r="Y47">
        <f t="shared" si="12"/>
        <v>-1.2362663602097299E-2</v>
      </c>
      <c r="Z47" s="7">
        <f t="shared" si="13"/>
        <v>-1.2362663602097299E-2</v>
      </c>
    </row>
    <row r="48" spans="1:26" x14ac:dyDescent="0.2">
      <c r="A48" s="1">
        <f>WingXFLR5!L54</f>
        <v>11.3894</v>
      </c>
      <c r="B48" s="1">
        <f t="shared" si="3"/>
        <v>79.452539820500007</v>
      </c>
      <c r="C48">
        <f>WingXFLR5!C54</f>
        <v>0.62716300000000003</v>
      </c>
      <c r="D48">
        <f>WingXFLR5!I54</f>
        <v>-7.5246999999999994E-2</v>
      </c>
      <c r="E48">
        <f t="shared" si="9"/>
        <v>6.8035769898727547E-2</v>
      </c>
      <c r="F48">
        <f t="shared" si="10"/>
        <v>1.3243756056887714</v>
      </c>
      <c r="G48">
        <f>'AC Param'!$B$2*9.807 + F48</f>
        <v>124.89257560568878</v>
      </c>
      <c r="H48">
        <f t="shared" si="4"/>
        <v>-1.3243756056887714</v>
      </c>
      <c r="I48">
        <f>C48+(H48/(B48*'AC Param'!$B$8))</f>
        <v>0.62044335006644036</v>
      </c>
      <c r="J48">
        <f>FORECAST(I48,
INDEX(WingXFLR5!$F$8:$F$150,MATCH(I48,WingXFLR5!$C$8:$C$150,1)):INDEX(WingXFLR5!$F$8:$F$150,MATCH(I48,WingXFLR5!$C$8:$C$150,1)+1),
INDEX(WingXFLR5!$C$8:$C$150,MATCH(I48,WingXFLR5!$C$8:$C$150,1)):INDEX(WingXFLR5!$C$8:$C$150,MATCH(I48,WingXFLR5!$C$8:$C$150,1)+1))</f>
        <v>2.5879307409840225E-2</v>
      </c>
      <c r="K48">
        <f>FORECAST(I48,
INDEX(WingXFLR5!$D$8:$D$150,MATCH(I48,WingXFLR5!$C$8:$C$150,1)):INDEX(WingXFLR5!$D$8:$D$150,MATCH(I48,WingXFLR5!$C$8:$C$150,1)+1),
INDEX(WingXFLR5!$C$8:$C$150,MATCH(I48,WingXFLR5!$C$8:$C$150,1)):INDEX(WingXFLR5!$C$8:$C$150,MATCH(I48,WingXFLR5!$C$8:$C$150,1)+1))</f>
        <v>8.3918616104866547E-3</v>
      </c>
      <c r="L48">
        <f>FORECAST(I48,
INDEX(WingXFLR5!$E$8:$E$150,MATCH(I48,WingXFLR5!$C$8:$C$150,1)):INDEX(WingXFLR5!$E$8:$E$150,MATCH(I48,WingXFLR5!$C$8:$C$150,1)+1),
INDEX(WingXFLR5!$C$8:$C$150,MATCH(I48,WingXFLR5!$C$8:$C$150,1)):INDEX(WingXFLR5!$C$8:$C$150,MATCH(I48,WingXFLR5!$C$8:$C$150,1)+1))</f>
        <v>1.7486445799353573E-2</v>
      </c>
      <c r="M48">
        <f>FORECAST(I48,
INDEX(WingXFLR5!$I$8:$I$150,MATCH(I48,WingXFLR5!$C$8:$C$150,1)):INDEX(WingXFLR5!$I$8:$I$150,MATCH(I48,WingXFLR5!$C$8:$C$150,1)+1),
INDEX(WingXFLR5!$C$8:$C$150,MATCH(I48,WingXFLR5!$C$8:$C$150,1)):INDEX(WingXFLR5!$C$8:$C$150,MATCH(I48,WingXFLR5!$C$8:$C$150,1)+1))</f>
        <v>-7.5780920011025238E-2</v>
      </c>
      <c r="N48">
        <f t="shared" si="11"/>
        <v>7.0472132570150267E-2</v>
      </c>
      <c r="O48">
        <f>FORECAST(ABS(N48),
INDEX(HStabXFLR5!$F$8:$F$106,MATCH(ABS(N48),HStabXFLR5!$C$8:$C$106,1)):INDEX(HStabXFLR5!$F$8:$F$106,MATCH(ABS(N48),HStabXFLR5!$C$8:$C$106,1)+1),
INDEX(HStabXFLR5!$C$8:$C$106,MATCH(ABS(N48),HStabXFLR5!$C$8:$C$106,1)):INDEX(HStabXFLR5!$C$8:$C$106,MATCH(ABS(N48),HStabXFLR5!$C$8:$C$106,1)+1))</f>
        <v>1.6235155800801718E-2</v>
      </c>
      <c r="P48">
        <f>N48*B48*'AC Param'!$B$9</f>
        <v>1.3718015302200277</v>
      </c>
      <c r="Q48">
        <f>(B48*'AC Param'!$B$8*TrimCalc!I48)+TrimCalc!P48</f>
        <v>123.65496295445189</v>
      </c>
      <c r="R48">
        <f>('AC Param'!$B$2*9.807)-TrimCalc!Q48</f>
        <v>-8.6762954451884866E-2</v>
      </c>
      <c r="S48">
        <f>O48*B48*'AC Param'!$B$9</f>
        <v>0.31603146887502892</v>
      </c>
      <c r="T48">
        <f>(J48*B48*'AC Param'!$B$8)</f>
        <v>5.1005519282395877</v>
      </c>
      <c r="U48">
        <f>(K48*B48*'AC Param'!$B$8)</f>
        <v>1.6539517553940497</v>
      </c>
      <c r="V48">
        <f>(L48*B48*'AC Param'!$B$8)</f>
        <v>3.4464030828752596</v>
      </c>
      <c r="X48" s="6">
        <f t="shared" si="8"/>
        <v>7.0214630019604452E-4</v>
      </c>
      <c r="Y48">
        <f t="shared" si="12"/>
        <v>-1.1785495414911591E-2</v>
      </c>
      <c r="Z48" s="7">
        <f t="shared" si="13"/>
        <v>-1.1785495414911591E-2</v>
      </c>
    </row>
    <row r="49" spans="1:26" x14ac:dyDescent="0.2">
      <c r="A49" s="1">
        <f>WingXFLR5!L55</f>
        <v>11.306800000000001</v>
      </c>
      <c r="B49" s="1">
        <f t="shared" si="3"/>
        <v>78.30428232200002</v>
      </c>
      <c r="C49">
        <f>WingXFLR5!C55</f>
        <v>0.63636000000000004</v>
      </c>
      <c r="D49">
        <f>WingXFLR5!I55</f>
        <v>-7.4515999999999999E-2</v>
      </c>
      <c r="E49">
        <f t="shared" si="9"/>
        <v>6.4700624325277151E-2</v>
      </c>
      <c r="F49">
        <f t="shared" si="10"/>
        <v>1.2412523086261602</v>
      </c>
      <c r="G49">
        <f>'AC Param'!$B$2*9.807 + F49</f>
        <v>124.80945230862616</v>
      </c>
      <c r="H49">
        <f t="shared" si="4"/>
        <v>-1.2412523086261602</v>
      </c>
      <c r="I49">
        <f>C49+(H49/(B49*'AC Param'!$B$8))</f>
        <v>0.62996975047984649</v>
      </c>
      <c r="J49">
        <f>FORECAST(I49,
INDEX(WingXFLR5!$F$8:$F$150,MATCH(I49,WingXFLR5!$C$8:$C$150,1)):INDEX(WingXFLR5!$F$8:$F$150,MATCH(I49,WingXFLR5!$C$8:$C$150,1)+1),
INDEX(WingXFLR5!$C$8:$C$150,MATCH(I49,WingXFLR5!$C$8:$C$150,1)):INDEX(WingXFLR5!$C$8:$C$150,MATCH(I49,WingXFLR5!$C$8:$C$150,1)+1))</f>
        <v>2.6200521681003799E-2</v>
      </c>
      <c r="K49">
        <f>FORECAST(I49,
INDEX(WingXFLR5!$D$8:$D$150,MATCH(I49,WingXFLR5!$C$8:$C$150,1)):INDEX(WingXFLR5!$D$8:$D$150,MATCH(I49,WingXFLR5!$C$8:$C$150,1)+1),
INDEX(WingXFLR5!$C$8:$C$150,MATCH(I49,WingXFLR5!$C$8:$C$150,1)):INDEX(WingXFLR5!$C$8:$C$150,MATCH(I49,WingXFLR5!$C$8:$C$150,1)+1))</f>
        <v>8.6499056345461876E-3</v>
      </c>
      <c r="L49">
        <f>FORECAST(I49,
INDEX(WingXFLR5!$E$8:$E$150,MATCH(I49,WingXFLR5!$C$8:$C$150,1)):INDEX(WingXFLR5!$E$8:$E$150,MATCH(I49,WingXFLR5!$C$8:$C$150,1)+1),
INDEX(WingXFLR5!$C$8:$C$150,MATCH(I49,WingXFLR5!$C$8:$C$150,1)):INDEX(WingXFLR5!$C$8:$C$150,MATCH(I49,WingXFLR5!$C$8:$C$150,1)+1))</f>
        <v>1.7549921227547081E-2</v>
      </c>
      <c r="M49">
        <f>FORECAST(I49,
INDEX(WingXFLR5!$I$8:$I$150,MATCH(I49,WingXFLR5!$C$8:$C$150,1)):INDEX(WingXFLR5!$I$8:$I$150,MATCH(I49,WingXFLR5!$C$8:$C$150,1)+1),
INDEX(WingXFLR5!$C$8:$C$150,MATCH(I49,WingXFLR5!$C$8:$C$150,1)):INDEX(WingXFLR5!$C$8:$C$150,MATCH(I49,WingXFLR5!$C$8:$C$150,1)+1))</f>
        <v>-7.5023912623598144E-2</v>
      </c>
      <c r="N49">
        <f t="shared" si="11"/>
        <v>6.7017946539084217E-2</v>
      </c>
      <c r="O49">
        <f>FORECAST(ABS(N49),
INDEX(HStabXFLR5!$F$8:$F$106,MATCH(ABS(N49),HStabXFLR5!$C$8:$C$106,1)):INDEX(HStabXFLR5!$F$8:$F$106,MATCH(ABS(N49),HStabXFLR5!$C$8:$C$106,1)+1),
INDEX(HStabXFLR5!$C$8:$C$106,MATCH(ABS(N49),HStabXFLR5!$C$8:$C$106,1)):INDEX(HStabXFLR5!$C$8:$C$106,MATCH(ABS(N49),HStabXFLR5!$C$8:$C$106,1)+1))</f>
        <v>1.6195679389018103E-2</v>
      </c>
      <c r="P49">
        <f>N49*B49*'AC Param'!$B$9</f>
        <v>1.2857090905771029</v>
      </c>
      <c r="Q49">
        <f>(B49*'AC Param'!$B$8*TrimCalc!I49)+TrimCalc!P49</f>
        <v>123.6520430939113</v>
      </c>
      <c r="R49">
        <f>('AC Param'!$B$2*9.807)-TrimCalc!Q49</f>
        <v>-8.3843093911298183E-2</v>
      </c>
      <c r="S49">
        <f>O49*B49*'AC Param'!$B$9</f>
        <v>0.31070680756219626</v>
      </c>
      <c r="T49">
        <f>(J49*B49*'AC Param'!$B$8)</f>
        <v>5.0892313236266675</v>
      </c>
      <c r="U49">
        <f>(K49*B49*'AC Param'!$B$8)</f>
        <v>1.6801715338998051</v>
      </c>
      <c r="V49">
        <f>(L49*B49*'AC Param'!$B$8)</f>
        <v>3.4089248269880743</v>
      </c>
      <c r="X49" s="6">
        <f t="shared" si="8"/>
        <v>6.7851675359273812E-4</v>
      </c>
      <c r="Y49">
        <f t="shared" si="12"/>
        <v>-1.1207830284785759E-2</v>
      </c>
      <c r="Z49" s="7">
        <f t="shared" si="13"/>
        <v>-1.1207830284785761E-2</v>
      </c>
    </row>
    <row r="50" spans="1:26" x14ac:dyDescent="0.2">
      <c r="A50" s="1">
        <f>WingXFLR5!L56</f>
        <v>11.226000000000001</v>
      </c>
      <c r="B50" s="1">
        <f t="shared" si="3"/>
        <v>77.189134050000021</v>
      </c>
      <c r="C50">
        <f>WingXFLR5!C56</f>
        <v>0.64555399999999996</v>
      </c>
      <c r="D50">
        <f>WingXFLR5!I56</f>
        <v>-7.3784000000000002E-2</v>
      </c>
      <c r="E50">
        <f t="shared" si="9"/>
        <v>6.1363641530567101E-2</v>
      </c>
      <c r="F50">
        <f t="shared" si="10"/>
        <v>1.1604685562152777</v>
      </c>
      <c r="G50">
        <f>'AC Param'!$B$2*9.807 + F50</f>
        <v>124.72866855621528</v>
      </c>
      <c r="H50">
        <f t="shared" si="4"/>
        <v>-1.1604685562152777</v>
      </c>
      <c r="I50">
        <f>C50+(H50/(B50*'AC Param'!$B$8))</f>
        <v>0.63949333234903283</v>
      </c>
      <c r="J50">
        <f>FORECAST(I50,
INDEX(WingXFLR5!$F$8:$F$150,MATCH(I50,WingXFLR5!$C$8:$C$150,1)):INDEX(WingXFLR5!$F$8:$F$150,MATCH(I50,WingXFLR5!$C$8:$C$150,1)+1),
INDEX(WingXFLR5!$C$8:$C$150,MATCH(I50,WingXFLR5!$C$8:$C$150,1)):INDEX(WingXFLR5!$C$8:$C$150,MATCH(I50,WingXFLR5!$C$8:$C$150,1)+1))</f>
        <v>2.6526715795012125E-2</v>
      </c>
      <c r="K50">
        <f>FORECAST(I50,
INDEX(WingXFLR5!$D$8:$D$150,MATCH(I50,WingXFLR5!$C$8:$C$150,1)):INDEX(WingXFLR5!$D$8:$D$150,MATCH(I50,WingXFLR5!$C$8:$C$150,1)+1),
INDEX(WingXFLR5!$C$8:$C$150,MATCH(I50,WingXFLR5!$C$8:$C$150,1)):INDEX(WingXFLR5!$C$8:$C$150,MATCH(I50,WingXFLR5!$C$8:$C$150,1)+1))</f>
        <v>8.9119044756366499E-3</v>
      </c>
      <c r="L50">
        <f>FORECAST(I50,
INDEX(WingXFLR5!$E$8:$E$150,MATCH(I50,WingXFLR5!$C$8:$C$150,1)):INDEX(WingXFLR5!$E$8:$E$150,MATCH(I50,WingXFLR5!$C$8:$C$150,1)+1),
INDEX(WingXFLR5!$C$8:$C$150,MATCH(I50,WingXFLR5!$C$8:$C$150,1)):INDEX(WingXFLR5!$C$8:$C$150,MATCH(I50,WingXFLR5!$C$8:$C$150,1)+1))</f>
        <v>1.7614811319375475E-2</v>
      </c>
      <c r="M50">
        <f>FORECAST(I50,
INDEX(WingXFLR5!$I$8:$I$150,MATCH(I50,WingXFLR5!$C$8:$C$150,1)):INDEX(WingXFLR5!$I$8:$I$150,MATCH(I50,WingXFLR5!$C$8:$C$150,1)+1),
INDEX(WingXFLR5!$C$8:$C$150,MATCH(I50,WingXFLR5!$C$8:$C$150,1)):INDEX(WingXFLR5!$C$8:$C$150,MATCH(I50,WingXFLR5!$C$8:$C$150,1)+1))</f>
        <v>-7.4266533034643006E-2</v>
      </c>
      <c r="N50">
        <f t="shared" si="11"/>
        <v>6.3563374364560235E-2</v>
      </c>
      <c r="O50">
        <f>FORECAST(ABS(N50),
INDEX(HStabXFLR5!$F$8:$F$106,MATCH(ABS(N50),HStabXFLR5!$C$8:$C$106,1)):INDEX(HStabXFLR5!$F$8:$F$106,MATCH(ABS(N50),HStabXFLR5!$C$8:$C$106,1)+1),
INDEX(HStabXFLR5!$C$8:$C$106,MATCH(ABS(N50),HStabXFLR5!$C$8:$C$106,1)):INDEX(HStabXFLR5!$C$8:$C$106,MATCH(ABS(N50),HStabXFLR5!$C$8:$C$106,1)+1))</f>
        <v>1.6157504105393905E-2</v>
      </c>
      <c r="P50">
        <f>N50*B50*'AC Param'!$B$9</f>
        <v>1.2020684470016119</v>
      </c>
      <c r="Q50">
        <f>(B50*'AC Param'!$B$8*TrimCalc!I50)+TrimCalc!P50</f>
        <v>123.64928826476586</v>
      </c>
      <c r="R50">
        <f>('AC Param'!$B$2*9.807)-TrimCalc!Q50</f>
        <v>-8.1088264765853069E-2</v>
      </c>
      <c r="S50">
        <f>O50*B50*'AC Param'!$B$9</f>
        <v>0.30556001882464556</v>
      </c>
      <c r="T50">
        <f>(J50*B50*'AC Param'!$B$8)</f>
        <v>5.079212613623306</v>
      </c>
      <c r="U50">
        <f>(K50*B50*'AC Param'!$B$8)</f>
        <v>1.7064101705560939</v>
      </c>
      <c r="V50">
        <f>(L50*B50*'AC Param'!$B$8)</f>
        <v>3.3728024430672119</v>
      </c>
      <c r="X50" s="6">
        <f t="shared" si="8"/>
        <v>6.5622275606388265E-4</v>
      </c>
      <c r="Y50">
        <f t="shared" si="12"/>
        <v>-1.063010057747478E-2</v>
      </c>
      <c r="Z50" s="7">
        <f t="shared" si="13"/>
        <v>-1.0630100577474782E-2</v>
      </c>
    </row>
    <row r="51" spans="1:26" x14ac:dyDescent="0.2">
      <c r="A51" s="1">
        <f>WingXFLR5!L57</f>
        <v>11.1469</v>
      </c>
      <c r="B51" s="1">
        <f t="shared" si="3"/>
        <v>76.105195011125005</v>
      </c>
      <c r="C51">
        <f>WingXFLR5!C57</f>
        <v>0.65474600000000005</v>
      </c>
      <c r="D51">
        <f>WingXFLR5!I57</f>
        <v>-7.3051000000000005E-2</v>
      </c>
      <c r="E51">
        <f t="shared" si="9"/>
        <v>5.8024646612329298E-2</v>
      </c>
      <c r="F51">
        <f t="shared" si="10"/>
        <v>1.0819143762413193</v>
      </c>
      <c r="G51">
        <f>'AC Param'!$B$2*9.807 + F51</f>
        <v>124.65011437624132</v>
      </c>
      <c r="H51">
        <f t="shared" si="4"/>
        <v>-1.0819143762413193</v>
      </c>
      <c r="I51">
        <f>C51+(H51/(B51*'AC Param'!$B$8))</f>
        <v>0.64901511294847192</v>
      </c>
      <c r="J51">
        <f>FORECAST(I51,
INDEX(WingXFLR5!$F$8:$F$150,MATCH(I51,WingXFLR5!$C$8:$C$150,1)):INDEX(WingXFLR5!$F$8:$F$150,MATCH(I51,WingXFLR5!$C$8:$C$150,1)+1),
INDEX(WingXFLR5!$C$8:$C$150,MATCH(I51,WingXFLR5!$C$8:$C$150,1)):INDEX(WingXFLR5!$C$8:$C$150,MATCH(I51,WingXFLR5!$C$8:$C$150,1)+1))</f>
        <v>2.6858620918446086E-2</v>
      </c>
      <c r="K51">
        <f>FORECAST(I51,
INDEX(WingXFLR5!$D$8:$D$150,MATCH(I51,WingXFLR5!$C$8:$C$150,1)):INDEX(WingXFLR5!$D$8:$D$150,MATCH(I51,WingXFLR5!$C$8:$C$150,1)+1),
INDEX(WingXFLR5!$C$8:$C$150,MATCH(I51,WingXFLR5!$C$8:$C$150,1)):INDEX(WingXFLR5!$C$8:$C$150,MATCH(I51,WingXFLR5!$C$8:$C$150,1)+1))</f>
        <v>9.1775226559676071E-3</v>
      </c>
      <c r="L51">
        <f>FORECAST(I51,
INDEX(WingXFLR5!$E$8:$E$150,MATCH(I51,WingXFLR5!$C$8:$C$150,1)):INDEX(WingXFLR5!$E$8:$E$150,MATCH(I51,WingXFLR5!$C$8:$C$150,1)+1),
INDEX(WingXFLR5!$C$8:$C$150,MATCH(I51,WingXFLR5!$C$8:$C$150,1)):INDEX(WingXFLR5!$C$8:$C$150,MATCH(I51,WingXFLR5!$C$8:$C$150,1)+1))</f>
        <v>1.7681098262478483E-2</v>
      </c>
      <c r="M51">
        <f>FORECAST(I51,
INDEX(WingXFLR5!$I$8:$I$150,MATCH(I51,WingXFLR5!$C$8:$C$150,1)):INDEX(WingXFLR5!$I$8:$I$150,MATCH(I51,WingXFLR5!$C$8:$C$150,1)+1),
INDEX(WingXFLR5!$C$8:$C$150,MATCH(I51,WingXFLR5!$C$8:$C$150,1)):INDEX(WingXFLR5!$C$8:$C$150,MATCH(I51,WingXFLR5!$C$8:$C$150,1)+1))</f>
        <v>-7.3507999587551137E-2</v>
      </c>
      <c r="N51">
        <f t="shared" si="11"/>
        <v>6.010639190628566E-2</v>
      </c>
      <c r="O51">
        <f>FORECAST(ABS(N51),
INDEX(HStabXFLR5!$F$8:$F$106,MATCH(ABS(N51),HStabXFLR5!$C$8:$C$106,1)):INDEX(HStabXFLR5!$F$8:$F$106,MATCH(ABS(N51),HStabXFLR5!$C$8:$C$106,1)+1),
INDEX(HStabXFLR5!$C$8:$C$106,MATCH(ABS(N51),HStabXFLR5!$C$8:$C$106,1)):INDEX(HStabXFLR5!$C$8:$C$106,MATCH(ABS(N51),HStabXFLR5!$C$8:$C$106,1)+1))</f>
        <v>1.6121733012775464E-2</v>
      </c>
      <c r="P51">
        <f>N51*B51*'AC Param'!$B$9</f>
        <v>1.1207301259735289</v>
      </c>
      <c r="Q51">
        <f>(B51*'AC Param'!$B$8*TrimCalc!I51)+TrimCalc!P51</f>
        <v>123.64605208456993</v>
      </c>
      <c r="R51">
        <f>('AC Param'!$B$2*9.807)-TrimCalc!Q51</f>
        <v>-7.7852084569926205E-2</v>
      </c>
      <c r="S51">
        <f>O51*B51*'AC Param'!$B$9</f>
        <v>0.30060217053936927</v>
      </c>
      <c r="T51">
        <f>(J51*B51*'AC Param'!$B$8)</f>
        <v>5.0705462935156254</v>
      </c>
      <c r="U51">
        <f>(K51*B51*'AC Param'!$B$8)</f>
        <v>1.732592809890424</v>
      </c>
      <c r="V51">
        <f>(L51*B51*'AC Param'!$B$8)</f>
        <v>3.3379534836252023</v>
      </c>
      <c r="X51" s="6">
        <f t="shared" si="8"/>
        <v>6.3003333033843825E-4</v>
      </c>
      <c r="Y51">
        <f t="shared" si="12"/>
        <v>-1.0051967783339898E-2</v>
      </c>
      <c r="Z51" s="7">
        <f t="shared" si="13"/>
        <v>-1.0051967783339898E-2</v>
      </c>
    </row>
    <row r="52" spans="1:26" x14ac:dyDescent="0.2">
      <c r="A52" s="1">
        <f>WingXFLR5!L58</f>
        <v>11.0695</v>
      </c>
      <c r="B52" s="1">
        <f t="shared" si="3"/>
        <v>75.051971028124996</v>
      </c>
      <c r="C52">
        <f>WingXFLR5!C58</f>
        <v>0.66393500000000005</v>
      </c>
      <c r="D52">
        <f>WingXFLR5!I58</f>
        <v>-7.2317999999999993E-2</v>
      </c>
      <c r="E52">
        <f t="shared" si="9"/>
        <v>5.4686176400895521E-2</v>
      </c>
      <c r="F52">
        <f t="shared" si="10"/>
        <v>1.0055548050853411</v>
      </c>
      <c r="G52">
        <f>'AC Param'!$B$2*9.807 + F52</f>
        <v>124.57375480508534</v>
      </c>
      <c r="H52">
        <f t="shared" si="4"/>
        <v>-1.0055548050853411</v>
      </c>
      <c r="I52">
        <f>C52+(H52/(B52*'AC Param'!$B$8))</f>
        <v>0.65853384172449436</v>
      </c>
      <c r="J52">
        <f>FORECAST(I52,
INDEX(WingXFLR5!$F$8:$F$150,MATCH(I52,WingXFLR5!$C$8:$C$150,1)):INDEX(WingXFLR5!$F$8:$F$150,MATCH(I52,WingXFLR5!$C$8:$C$150,1)+1),
INDEX(WingXFLR5!$C$8:$C$150,MATCH(I52,WingXFLR5!$C$8:$C$150,1)):INDEX(WingXFLR5!$C$8:$C$150,MATCH(I52,WingXFLR5!$C$8:$C$150,1)+1))</f>
        <v>2.7194794237012692E-2</v>
      </c>
      <c r="K52">
        <f>FORECAST(I52,
INDEX(WingXFLR5!$D$8:$D$150,MATCH(I52,WingXFLR5!$C$8:$C$150,1)):INDEX(WingXFLR5!$D$8:$D$150,MATCH(I52,WingXFLR5!$C$8:$C$150,1)+1),
INDEX(WingXFLR5!$C$8:$C$150,MATCH(I52,WingXFLR5!$C$8:$C$150,1)):INDEX(WingXFLR5!$C$8:$C$150,MATCH(I52,WingXFLR5!$C$8:$C$150,1)+1))</f>
        <v>9.4470002755269872E-3</v>
      </c>
      <c r="L52">
        <f>FORECAST(I52,
INDEX(WingXFLR5!$E$8:$E$150,MATCH(I52,WingXFLR5!$C$8:$C$150,1)):INDEX(WingXFLR5!$E$8:$E$150,MATCH(I52,WingXFLR5!$C$8:$C$150,1)+1),
INDEX(WingXFLR5!$C$8:$C$150,MATCH(I52,WingXFLR5!$C$8:$C$150,1)):INDEX(WingXFLR5!$C$8:$C$150,MATCH(I52,WingXFLR5!$C$8:$C$150,1)+1))</f>
        <v>1.7747793961485701E-2</v>
      </c>
      <c r="M52">
        <f>FORECAST(I52,
INDEX(WingXFLR5!$I$8:$I$150,MATCH(I52,WingXFLR5!$C$8:$C$150,1)):INDEX(WingXFLR5!$I$8:$I$150,MATCH(I52,WingXFLR5!$C$8:$C$150,1)+1),
INDEX(WingXFLR5!$C$8:$C$150,MATCH(I52,WingXFLR5!$C$8:$C$150,1)):INDEX(WingXFLR5!$C$8:$C$150,MATCH(I52,WingXFLR5!$C$8:$C$150,1)+1))</f>
        <v>-7.274884655739966E-2</v>
      </c>
      <c r="N52">
        <f t="shared" si="11"/>
        <v>5.6648479808231941E-2</v>
      </c>
      <c r="O52">
        <f>FORECAST(ABS(N52),
INDEX(HStabXFLR5!$F$8:$F$106,MATCH(ABS(N52),HStabXFLR5!$C$8:$C$106,1)):INDEX(HStabXFLR5!$F$8:$F$106,MATCH(ABS(N52),HStabXFLR5!$C$8:$C$106,1)+1),
INDEX(HStabXFLR5!$C$8:$C$106,MATCH(ABS(N52),HStabXFLR5!$C$8:$C$106,1)):INDEX(HStabXFLR5!$C$8:$C$106,MATCH(ABS(N52),HStabXFLR5!$C$8:$C$106,1)+1))</f>
        <v>1.6087738117723314E-2</v>
      </c>
      <c r="P52">
        <f>N52*B52*'AC Param'!$B$9</f>
        <v>1.0416371160119131</v>
      </c>
      <c r="Q52">
        <f>(B52*'AC Param'!$B$8*TrimCalc!I52)+TrimCalc!P52</f>
        <v>123.64346344286159</v>
      </c>
      <c r="R52">
        <f>('AC Param'!$B$2*9.807)-TrimCalc!Q52</f>
        <v>-7.5263442861583485E-2</v>
      </c>
      <c r="S52">
        <f>O52*B52*'AC Param'!$B$9</f>
        <v>0.29581703150426092</v>
      </c>
      <c r="T52">
        <f>(J52*B52*'AC Param'!$B$8)</f>
        <v>5.0629614285419171</v>
      </c>
      <c r="U52">
        <f>(K52*B52*'AC Param'!$B$8)</f>
        <v>1.7587850672288092</v>
      </c>
      <c r="V52">
        <f>(L52*B52*'AC Param'!$B$8)</f>
        <v>3.304176361313107</v>
      </c>
      <c r="X52" s="6">
        <f t="shared" si="8"/>
        <v>6.0908423738132854E-4</v>
      </c>
      <c r="Y52">
        <f t="shared" si="12"/>
        <v>-9.4736795197314094E-3</v>
      </c>
      <c r="Z52" s="7">
        <f t="shared" si="13"/>
        <v>-9.4736795197314094E-3</v>
      </c>
    </row>
    <row r="53" spans="1:26" x14ac:dyDescent="0.2">
      <c r="A53" s="1">
        <f>WingXFLR5!L59</f>
        <v>10.9937</v>
      </c>
      <c r="B53" s="1">
        <f t="shared" si="3"/>
        <v>74.027631810125015</v>
      </c>
      <c r="C53">
        <f>WingXFLR5!C59</f>
        <v>0.673122</v>
      </c>
      <c r="D53">
        <f>WingXFLR5!I59</f>
        <v>-7.1582999999999994E-2</v>
      </c>
      <c r="E53">
        <f t="shared" si="9"/>
        <v>5.1343332137870352E-2</v>
      </c>
      <c r="F53">
        <f t="shared" si="10"/>
        <v>0.93120219541477012</v>
      </c>
      <c r="G53">
        <f>'AC Param'!$B$2*9.807 + F53</f>
        <v>124.49940219541477</v>
      </c>
      <c r="H53">
        <f t="shared" si="4"/>
        <v>-0.93120219541477012</v>
      </c>
      <c r="I53">
        <f>C53+(H53/(B53*'AC Param'!$B$8))</f>
        <v>0.66805100250996607</v>
      </c>
      <c r="J53">
        <f>FORECAST(I53,
INDEX(WingXFLR5!$F$8:$F$150,MATCH(I53,WingXFLR5!$C$8:$C$150,1)):INDEX(WingXFLR5!$F$8:$F$150,MATCH(I53,WingXFLR5!$C$8:$C$150,1)+1),
INDEX(WingXFLR5!$C$8:$C$150,MATCH(I53,WingXFLR5!$C$8:$C$150,1)):INDEX(WingXFLR5!$C$8:$C$150,MATCH(I53,WingXFLR5!$C$8:$C$150,1)+1))</f>
        <v>2.7535296160966449E-2</v>
      </c>
      <c r="K53">
        <f>FORECAST(I53,
INDEX(WingXFLR5!$D$8:$D$150,MATCH(I53,WingXFLR5!$C$8:$C$150,1)):INDEX(WingXFLR5!$D$8:$D$150,MATCH(I53,WingXFLR5!$C$8:$C$150,1)+1),
INDEX(WingXFLR5!$C$8:$C$150,MATCH(I53,WingXFLR5!$C$8:$C$150,1)):INDEX(WingXFLR5!$C$8:$C$150,MATCH(I53,WingXFLR5!$C$8:$C$150,1)+1))</f>
        <v>9.720174558359742E-3</v>
      </c>
      <c r="L53">
        <f>FORECAST(I53,
INDEX(WingXFLR5!$E$8:$E$150,MATCH(I53,WingXFLR5!$C$8:$C$150,1)):INDEX(WingXFLR5!$E$8:$E$150,MATCH(I53,WingXFLR5!$C$8:$C$150,1)+1),
INDEX(WingXFLR5!$C$8:$C$150,MATCH(I53,WingXFLR5!$C$8:$C$150,1)):INDEX(WingXFLR5!$C$8:$C$150,MATCH(I53,WingXFLR5!$C$8:$C$150,1)+1))</f>
        <v>1.7815121602606704E-2</v>
      </c>
      <c r="M53">
        <f>FORECAST(I53,
INDEX(WingXFLR5!$I$8:$I$150,MATCH(I53,WingXFLR5!$C$8:$C$150,1)):INDEX(WingXFLR5!$I$8:$I$150,MATCH(I53,WingXFLR5!$C$8:$C$150,1)+1),
INDEX(WingXFLR5!$C$8:$C$150,MATCH(I53,WingXFLR5!$C$8:$C$150,1)):INDEX(WingXFLR5!$C$8:$C$150,MATCH(I53,WingXFLR5!$C$8:$C$150,1)+1))</f>
        <v>-7.1988701878216516E-2</v>
      </c>
      <c r="N53">
        <f t="shared" si="11"/>
        <v>5.3188499751604508E-2</v>
      </c>
      <c r="O53">
        <f>FORECAST(ABS(N53),
INDEX(HStabXFLR5!$F$8:$F$106,MATCH(ABS(N53),HStabXFLR5!$C$8:$C$106,1)):INDEX(HStabXFLR5!$F$8:$F$106,MATCH(ABS(N53),HStabXFLR5!$C$8:$C$106,1)+1),
INDEX(HStabXFLR5!$C$8:$C$106,MATCH(ABS(N53),HStabXFLR5!$C$8:$C$106,1)):INDEX(HStabXFLR5!$C$8:$C$106,MATCH(ABS(N53),HStabXFLR5!$C$8:$C$106,1)+1))</f>
        <v>1.6055686426601247E-2</v>
      </c>
      <c r="P53">
        <f>N53*B53*'AC Param'!$B$9</f>
        <v>0.96466757565545258</v>
      </c>
      <c r="Q53">
        <f>(B53*'AC Param'!$B$8*TrimCalc!I53)+TrimCalc!P53</f>
        <v>123.64083955343982</v>
      </c>
      <c r="R53">
        <f>('AC Param'!$B$2*9.807)-TrimCalc!Q53</f>
        <v>-7.2639553439813653E-2</v>
      </c>
      <c r="S53">
        <f>O53*B53*'AC Param'!$B$9</f>
        <v>0.29119828859557839</v>
      </c>
      <c r="T53">
        <f>(J53*B53*'AC Param'!$B$8)</f>
        <v>5.0563874833067901</v>
      </c>
      <c r="U53">
        <f>(K53*B53*'AC Param'!$B$8)</f>
        <v>1.7849442651762728</v>
      </c>
      <c r="V53">
        <f>(L53*B53*'AC Param'!$B$8)</f>
        <v>3.2714432181305169</v>
      </c>
      <c r="X53" s="6">
        <f t="shared" si="8"/>
        <v>5.8784989535991988E-4</v>
      </c>
      <c r="Y53">
        <f t="shared" si="12"/>
        <v>-8.8950454184790195E-3</v>
      </c>
      <c r="Z53" s="7">
        <f t="shared" si="13"/>
        <v>-8.8950454184790195E-3</v>
      </c>
    </row>
    <row r="54" spans="1:26" x14ac:dyDescent="0.2">
      <c r="A54" s="1">
        <f>WingXFLR5!L60</f>
        <v>10.919499999999999</v>
      </c>
      <c r="B54" s="1">
        <f t="shared" si="3"/>
        <v>73.031731653124993</v>
      </c>
      <c r="C54">
        <f>WingXFLR5!C60</f>
        <v>0.68230500000000005</v>
      </c>
      <c r="D54">
        <f>WingXFLR5!I60</f>
        <v>-7.0847999999999994E-2</v>
      </c>
      <c r="E54">
        <f t="shared" si="9"/>
        <v>4.8001187483917254E-2</v>
      </c>
      <c r="F54">
        <f t="shared" si="10"/>
        <v>0.85887441162241274</v>
      </c>
      <c r="G54">
        <f>'AC Param'!$B$2*9.807 + F54</f>
        <v>124.42707441162241</v>
      </c>
      <c r="H54">
        <f t="shared" si="4"/>
        <v>-0.85887441162241274</v>
      </c>
      <c r="I54">
        <f>C54+(H54/(B54*'AC Param'!$B$8))</f>
        <v>0.67756409419754915</v>
      </c>
      <c r="J54">
        <f>FORECAST(I54,
INDEX(WingXFLR5!$F$8:$F$150,MATCH(I54,WingXFLR5!$C$8:$C$150,1)):INDEX(WingXFLR5!$F$8:$F$150,MATCH(I54,WingXFLR5!$C$8:$C$150,1)+1),
INDEX(WingXFLR5!$C$8:$C$150,MATCH(I54,WingXFLR5!$C$8:$C$150,1)):INDEX(WingXFLR5!$C$8:$C$150,MATCH(I54,WingXFLR5!$C$8:$C$150,1)+1))</f>
        <v>2.7879565878469063E-2</v>
      </c>
      <c r="K54">
        <f>FORECAST(I54,
INDEX(WingXFLR5!$D$8:$D$150,MATCH(I54,WingXFLR5!$C$8:$C$150,1)):INDEX(WingXFLR5!$D$8:$D$150,MATCH(I54,WingXFLR5!$C$8:$C$150,1)+1),
INDEX(WingXFLR5!$C$8:$C$150,MATCH(I54,WingXFLR5!$C$8:$C$150,1)):INDEX(WingXFLR5!$C$8:$C$150,MATCH(I54,WingXFLR5!$C$8:$C$150,1)+1))</f>
        <v>9.9976071472654068E-3</v>
      </c>
      <c r="L54">
        <f>FORECAST(I54,
INDEX(WingXFLR5!$E$8:$E$150,MATCH(I54,WingXFLR5!$C$8:$C$150,1)):INDEX(WingXFLR5!$E$8:$E$150,MATCH(I54,WingXFLR5!$C$8:$C$150,1)+1),
INDEX(WingXFLR5!$C$8:$C$150,MATCH(I54,WingXFLR5!$C$8:$C$150,1)):INDEX(WingXFLR5!$C$8:$C$150,MATCH(I54,WingXFLR5!$C$8:$C$150,1)+1))</f>
        <v>1.7882442461378711E-2</v>
      </c>
      <c r="M54">
        <f>FORECAST(I54,
INDEX(WingXFLR5!$I$8:$I$150,MATCH(I54,WingXFLR5!$C$8:$C$150,1)):INDEX(WingXFLR5!$I$8:$I$150,MATCH(I54,WingXFLR5!$C$8:$C$150,1)+1),
INDEX(WingXFLR5!$C$8:$C$150,MATCH(I54,WingXFLR5!$C$8:$C$150,1)):INDEX(WingXFLR5!$C$8:$C$150,MATCH(I54,WingXFLR5!$C$8:$C$150,1)+1))</f>
        <v>-7.1227458321333065E-2</v>
      </c>
      <c r="N54">
        <f t="shared" si="11"/>
        <v>4.9726635919347589E-2</v>
      </c>
      <c r="O54">
        <f>FORECAST(ABS(N54),
INDEX(HStabXFLR5!$F$8:$F$106,MATCH(ABS(N54),HStabXFLR5!$C$8:$C$106,1)):INDEX(HStabXFLR5!$F$8:$F$106,MATCH(ABS(N54),HStabXFLR5!$C$8:$C$106,1)+1),
INDEX(HStabXFLR5!$C$8:$C$106,MATCH(ABS(N54),HStabXFLR5!$C$8:$C$106,1)):INDEX(HStabXFLR5!$C$8:$C$106,MATCH(ABS(N54),HStabXFLR5!$C$8:$C$106,1)+1))</f>
        <v>1.6025875957956369E-2</v>
      </c>
      <c r="P54">
        <f>N54*B54*'AC Param'!$B$9</f>
        <v>0.88974747096623763</v>
      </c>
      <c r="Q54">
        <f>(B54*'AC Param'!$B$8*TrimCalc!I54)+TrimCalc!P54</f>
        <v>123.63896185939511</v>
      </c>
      <c r="R54">
        <f>('AC Param'!$B$2*9.807)-TrimCalc!Q54</f>
        <v>-7.0761859395105375E-2</v>
      </c>
      <c r="S54">
        <f>O54*B54*'AC Param'!$B$9</f>
        <v>0.28674738075459555</v>
      </c>
      <c r="T54">
        <f>(J54*B54*'AC Param'!$B$8)</f>
        <v>5.0507322309123976</v>
      </c>
      <c r="U54">
        <f>(K54*B54*'AC Param'!$B$8)</f>
        <v>1.8111916401714918</v>
      </c>
      <c r="V54">
        <f>(L54*B54*'AC Param'!$B$8)</f>
        <v>3.2396282245152936</v>
      </c>
      <c r="X54" s="6">
        <f t="shared" si="8"/>
        <v>5.7265428641920305E-4</v>
      </c>
      <c r="Y54">
        <f t="shared" si="12"/>
        <v>-8.3160962816482484E-3</v>
      </c>
      <c r="Z54" s="7">
        <f t="shared" si="13"/>
        <v>-8.3160962816482484E-3</v>
      </c>
    </row>
    <row r="55" spans="1:26" x14ac:dyDescent="0.2">
      <c r="A55" s="1">
        <f>WingXFLR5!L61</f>
        <v>10.8468</v>
      </c>
      <c r="B55" s="1">
        <f t="shared" si="3"/>
        <v>72.062505522000009</v>
      </c>
      <c r="C55">
        <f>WingXFLR5!C61</f>
        <v>0.69148600000000005</v>
      </c>
      <c r="D55">
        <f>WingXFLR5!I61</f>
        <v>-7.0112999999999995E-2</v>
      </c>
      <c r="E55">
        <f t="shared" si="9"/>
        <v>4.4659392634500125E-2</v>
      </c>
      <c r="F55">
        <f t="shared" si="10"/>
        <v>0.78847559344154383</v>
      </c>
      <c r="G55">
        <f>'AC Param'!$B$2*9.807 + F55</f>
        <v>124.35667559344155</v>
      </c>
      <c r="H55">
        <f t="shared" si="4"/>
        <v>-0.78847559344154383</v>
      </c>
      <c r="I55">
        <f>C55+(H55/(B55*'AC Param'!$B$8))</f>
        <v>0.68707515133618791</v>
      </c>
      <c r="J55">
        <f>FORECAST(I55,
INDEX(WingXFLR5!$F$8:$F$150,MATCH(I55,WingXFLR5!$C$8:$C$150,1)):INDEX(WingXFLR5!$F$8:$F$150,MATCH(I55,WingXFLR5!$C$8:$C$150,1)+1),
INDEX(WingXFLR5!$C$8:$C$150,MATCH(I55,WingXFLR5!$C$8:$C$150,1)):INDEX(WingXFLR5!$C$8:$C$150,MATCH(I55,WingXFLR5!$C$8:$C$150,1)+1))</f>
        <v>2.8228653028461372E-2</v>
      </c>
      <c r="K55">
        <f>FORECAST(I55,
INDEX(WingXFLR5!$D$8:$D$150,MATCH(I55,WingXFLR5!$C$8:$C$150,1)):INDEX(WingXFLR5!$D$8:$D$150,MATCH(I55,WingXFLR5!$C$8:$C$150,1)+1),
INDEX(WingXFLR5!$C$8:$C$150,MATCH(I55,WingXFLR5!$C$8:$C$150,1)):INDEX(WingXFLR5!$C$8:$C$150,MATCH(I55,WingXFLR5!$C$8:$C$150,1)+1))</f>
        <v>1.027884199049987E-2</v>
      </c>
      <c r="L55">
        <f>FORECAST(I55,
INDEX(WingXFLR5!$E$8:$E$150,MATCH(I55,WingXFLR5!$C$8:$C$150,1)):INDEX(WingXFLR5!$E$8:$E$150,MATCH(I55,WingXFLR5!$C$8:$C$150,1)+1),
INDEX(WingXFLR5!$C$8:$C$150,MATCH(I55,WingXFLR5!$C$8:$C$150,1)):INDEX(WingXFLR5!$C$8:$C$150,MATCH(I55,WingXFLR5!$C$8:$C$150,1)+1))</f>
        <v>1.7950291470230736E-2</v>
      </c>
      <c r="M55">
        <f>FORECAST(I55,
INDEX(WingXFLR5!$I$8:$I$150,MATCH(I55,WingXFLR5!$C$8:$C$150,1)):INDEX(WingXFLR5!$I$8:$I$150,MATCH(I55,WingXFLR5!$C$8:$C$150,1)+1),
INDEX(WingXFLR5!$C$8:$C$150,MATCH(I55,WingXFLR5!$C$8:$C$150,1)):INDEX(WingXFLR5!$C$8:$C$150,MATCH(I55,WingXFLR5!$C$8:$C$150,1)+1))</f>
        <v>-7.0466117717884982E-2</v>
      </c>
      <c r="N55">
        <f t="shared" si="11"/>
        <v>4.6264898717310966E-2</v>
      </c>
      <c r="O55">
        <f>FORECAST(ABS(N55),
INDEX(HStabXFLR5!$F$8:$F$106,MATCH(ABS(N55),HStabXFLR5!$C$8:$C$106,1)):INDEX(HStabXFLR5!$F$8:$F$106,MATCH(ABS(N55),HStabXFLR5!$C$8:$C$106,1)+1),
INDEX(HStabXFLR5!$C$8:$C$106,MATCH(ABS(N55),HStabXFLR5!$C$8:$C$106,1)):INDEX(HStabXFLR5!$C$8:$C$106,MATCH(ABS(N55),HStabXFLR5!$C$8:$C$106,1)+1))</f>
        <v>1.5997544878322653E-2</v>
      </c>
      <c r="P55">
        <f>N55*B55*'AC Param'!$B$9</f>
        <v>0.8168213072262932</v>
      </c>
      <c r="Q55">
        <f>(B55*'AC Param'!$B$8*TrimCalc!I55)+TrimCalc!P55</f>
        <v>123.63717380159734</v>
      </c>
      <c r="R55">
        <f>('AC Param'!$B$2*9.807)-TrimCalc!Q55</f>
        <v>-6.897380159733757E-2</v>
      </c>
      <c r="S55">
        <f>O55*B55*'AC Param'!$B$9</f>
        <v>0.28244167570247947</v>
      </c>
      <c r="T55">
        <f>(J55*B55*'AC Param'!$B$8)</f>
        <v>5.0461046490393038</v>
      </c>
      <c r="U55">
        <f>(K55*B55*'AC Param'!$B$8)</f>
        <v>1.8374278185610233</v>
      </c>
      <c r="V55">
        <f>(L55*B55*'AC Param'!$B$8)</f>
        <v>3.2087627117105475</v>
      </c>
      <c r="X55" s="6">
        <f t="shared" si="8"/>
        <v>5.5818407646415151E-4</v>
      </c>
      <c r="Y55">
        <f t="shared" si="12"/>
        <v>-7.7371683219810763E-3</v>
      </c>
      <c r="Z55" s="7">
        <f t="shared" si="13"/>
        <v>-7.7371683219810772E-3</v>
      </c>
    </row>
    <row r="56" spans="1:26" x14ac:dyDescent="0.2">
      <c r="A56" s="1">
        <f>WingXFLR5!L62</f>
        <v>10.775499999999999</v>
      </c>
      <c r="B56" s="1">
        <f t="shared" si="3"/>
        <v>71.118232653124991</v>
      </c>
      <c r="C56">
        <f>WingXFLR5!C62</f>
        <v>0.70066399999999995</v>
      </c>
      <c r="D56">
        <f>WingXFLR5!I62</f>
        <v>-6.9375999999999993E-2</v>
      </c>
      <c r="E56">
        <f t="shared" si="9"/>
        <v>4.1313398635759641E-2</v>
      </c>
      <c r="F56">
        <f t="shared" si="10"/>
        <v>0.71984329448796647</v>
      </c>
      <c r="G56">
        <f>'AC Param'!$B$2*9.807 + F56</f>
        <v>124.28804329448798</v>
      </c>
      <c r="H56">
        <f t="shared" si="4"/>
        <v>-0.71984329448796647</v>
      </c>
      <c r="I56">
        <f>C56+(H56/(B56*'AC Param'!$B$8))</f>
        <v>0.6965836232098036</v>
      </c>
      <c r="J56">
        <f>FORECAST(I56,
INDEX(WingXFLR5!$F$8:$F$150,MATCH(I56,WingXFLR5!$C$8:$C$150,1)):INDEX(WingXFLR5!$F$8:$F$150,MATCH(I56,WingXFLR5!$C$8:$C$150,1)+1),
INDEX(WingXFLR5!$C$8:$C$150,MATCH(I56,WingXFLR5!$C$8:$C$150,1)):INDEX(WingXFLR5!$C$8:$C$150,MATCH(I56,WingXFLR5!$C$8:$C$150,1)+1))</f>
        <v>2.8583619089930512E-2</v>
      </c>
      <c r="K56">
        <f>FORECAST(I56,
INDEX(WingXFLR5!$D$8:$D$150,MATCH(I56,WingXFLR5!$C$8:$C$150,1)):INDEX(WingXFLR5!$D$8:$D$150,MATCH(I56,WingXFLR5!$C$8:$C$150,1)+1),
INDEX(WingXFLR5!$C$8:$C$150,MATCH(I56,WingXFLR5!$C$8:$C$150,1)):INDEX(WingXFLR5!$C$8:$C$150,MATCH(I56,WingXFLR5!$C$8:$C$150,1)+1))</f>
        <v>1.0563850689596381E-2</v>
      </c>
      <c r="L56">
        <f>FORECAST(I56,
INDEX(WingXFLR5!$E$8:$E$150,MATCH(I56,WingXFLR5!$C$8:$C$150,1)):INDEX(WingXFLR5!$E$8:$E$150,MATCH(I56,WingXFLR5!$C$8:$C$150,1)+1),
INDEX(WingXFLR5!$C$8:$C$150,MATCH(I56,WingXFLR5!$C$8:$C$150,1)):INDEX(WingXFLR5!$C$8:$C$150,MATCH(I56,WingXFLR5!$C$8:$C$150,1)+1))</f>
        <v>1.8020323817986104E-2</v>
      </c>
      <c r="M56">
        <f>FORECAST(I56,
INDEX(WingXFLR5!$I$8:$I$150,MATCH(I56,WingXFLR5!$C$8:$C$150,1)):INDEX(WingXFLR5!$I$8:$I$150,MATCH(I56,WingXFLR5!$C$8:$C$150,1)+1),
INDEX(WingXFLR5!$C$8:$C$150,MATCH(I56,WingXFLR5!$C$8:$C$150,1)):INDEX(WingXFLR5!$C$8:$C$150,MATCH(I56,WingXFLR5!$C$8:$C$150,1)+1))</f>
        <v>-6.970365719049626E-2</v>
      </c>
      <c r="N56">
        <f t="shared" si="11"/>
        <v>4.2800968504205603E-2</v>
      </c>
      <c r="O56">
        <f>FORECAST(ABS(N56),
INDEX(HStabXFLR5!$F$8:$F$106,MATCH(ABS(N56),HStabXFLR5!$C$8:$C$106,1)):INDEX(HStabXFLR5!$F$8:$F$106,MATCH(ABS(N56),HStabXFLR5!$C$8:$C$106,1)+1),
INDEX(HStabXFLR5!$C$8:$C$106,MATCH(ABS(N56),HStabXFLR5!$C$8:$C$106,1)):INDEX(HStabXFLR5!$C$8:$C$106,MATCH(ABS(N56),HStabXFLR5!$C$8:$C$106,1)+1))</f>
        <v>1.5972731297542852E-2</v>
      </c>
      <c r="P56">
        <f>N56*B56*'AC Param'!$B$9</f>
        <v>0.74576266278598646</v>
      </c>
      <c r="Q56">
        <f>(B56*'AC Param'!$B$8*TrimCalc!I56)+TrimCalc!P56</f>
        <v>123.63418106141579</v>
      </c>
      <c r="R56">
        <f>('AC Param'!$B$2*9.807)-TrimCalc!Q56</f>
        <v>-6.5981061415783415E-2</v>
      </c>
      <c r="S56">
        <f>O56*B56*'AC Param'!$B$9</f>
        <v>0.27830834302850338</v>
      </c>
      <c r="T56">
        <f>(J56*B56*'AC Param'!$B$8)</f>
        <v>5.0426045416983429</v>
      </c>
      <c r="U56">
        <f>(K56*B56*'AC Param'!$B$8)</f>
        <v>1.8636310992524978</v>
      </c>
      <c r="V56">
        <f>(L56*B56*'AC Param'!$B$8)</f>
        <v>3.1790714269440836</v>
      </c>
      <c r="X56" s="6">
        <f t="shared" si="8"/>
        <v>5.3396473700987321E-4</v>
      </c>
      <c r="Y56">
        <f t="shared" si="12"/>
        <v>-7.1578736113592674E-3</v>
      </c>
      <c r="Z56" s="7">
        <f t="shared" si="13"/>
        <v>-7.1578736113592683E-3</v>
      </c>
    </row>
    <row r="57" spans="1:26" x14ac:dyDescent="0.2">
      <c r="A57" s="1">
        <f>WingXFLR5!L63</f>
        <v>10.7056</v>
      </c>
      <c r="B57" s="1">
        <f t="shared" si="3"/>
        <v>70.19854620800001</v>
      </c>
      <c r="C57">
        <f>WingXFLR5!C63</f>
        <v>0.709839</v>
      </c>
      <c r="D57">
        <f>WingXFLR5!I63</f>
        <v>-6.8639000000000006E-2</v>
      </c>
      <c r="E57">
        <f t="shared" si="9"/>
        <v>3.7967929343823197E-2</v>
      </c>
      <c r="F57">
        <f t="shared" si="10"/>
        <v>0.65299689340379086</v>
      </c>
      <c r="G57">
        <f>'AC Param'!$B$2*9.807 + F57</f>
        <v>124.2211968934038</v>
      </c>
      <c r="H57">
        <f t="shared" si="4"/>
        <v>-0.65299689340379086</v>
      </c>
      <c r="I57">
        <f>C57+(H57/(B57*'AC Param'!$B$8))</f>
        <v>0.70608904326000299</v>
      </c>
      <c r="J57">
        <f>FORECAST(I57,
INDEX(WingXFLR5!$F$8:$F$150,MATCH(I57,WingXFLR5!$C$8:$C$150,1)):INDEX(WingXFLR5!$F$8:$F$150,MATCH(I57,WingXFLR5!$C$8:$C$150,1)+1),
INDEX(WingXFLR5!$C$8:$C$150,MATCH(I57,WingXFLR5!$C$8:$C$150,1)):INDEX(WingXFLR5!$C$8:$C$150,MATCH(I57,WingXFLR5!$C$8:$C$150,1)+1))</f>
        <v>2.8943358593759242E-2</v>
      </c>
      <c r="K57">
        <f>FORECAST(I57,
INDEX(WingXFLR5!$D$8:$D$150,MATCH(I57,WingXFLR5!$C$8:$C$150,1)):INDEX(WingXFLR5!$D$8:$D$150,MATCH(I57,WingXFLR5!$C$8:$C$150,1)+1),
INDEX(WingXFLR5!$C$8:$C$150,MATCH(I57,WingXFLR5!$C$8:$C$150,1)):INDEX(WingXFLR5!$C$8:$C$150,MATCH(I57,WingXFLR5!$C$8:$C$150,1)+1))</f>
        <v>1.0852559903302545E-2</v>
      </c>
      <c r="L57">
        <f>FORECAST(I57,
INDEX(WingXFLR5!$E$8:$E$150,MATCH(I57,WingXFLR5!$C$8:$C$150,1)):INDEX(WingXFLR5!$E$8:$E$150,MATCH(I57,WingXFLR5!$C$8:$C$150,1)+1),
INDEX(WingXFLR5!$C$8:$C$150,MATCH(I57,WingXFLR5!$C$8:$C$150,1)):INDEX(WingXFLR5!$C$8:$C$150,MATCH(I57,WingXFLR5!$C$8:$C$150,1)+1))</f>
        <v>1.809120740508776E-2</v>
      </c>
      <c r="M57">
        <f>FORECAST(I57,
INDEX(WingXFLR5!$I$8:$I$150,MATCH(I57,WingXFLR5!$C$8:$C$150,1)):INDEX(WingXFLR5!$I$8:$I$150,MATCH(I57,WingXFLR5!$C$8:$C$150,1)+1),
INDEX(WingXFLR5!$C$8:$C$150,MATCH(I57,WingXFLR5!$C$8:$C$150,1)):INDEX(WingXFLR5!$C$8:$C$150,MATCH(I57,WingXFLR5!$C$8:$C$150,1)+1))</f>
        <v>-6.8940222683092939E-2</v>
      </c>
      <c r="N57">
        <f t="shared" si="11"/>
        <v>3.9335271591207373E-2</v>
      </c>
      <c r="O57">
        <f>FORECAST(ABS(N57),
INDEX(HStabXFLR5!$F$8:$F$106,MATCH(ABS(N57),HStabXFLR5!$C$8:$C$106,1)):INDEX(HStabXFLR5!$F$8:$F$106,MATCH(ABS(N57),HStabXFLR5!$C$8:$C$106,1)+1),
INDEX(HStabXFLR5!$C$8:$C$106,MATCH(ABS(N57),HStabXFLR5!$C$8:$C$106,1)):INDEX(HStabXFLR5!$C$8:$C$106,MATCH(ABS(N57),HStabXFLR5!$C$8:$C$106,1)+1))</f>
        <v>1.5949187887913094E-2</v>
      </c>
      <c r="P57">
        <f>N57*B57*'AC Param'!$B$9</f>
        <v>0.67651332569790212</v>
      </c>
      <c r="Q57">
        <f>(B57*'AC Param'!$B$8*TrimCalc!I57)+TrimCalc!P57</f>
        <v>123.63098551931566</v>
      </c>
      <c r="R57">
        <f>('AC Param'!$B$2*9.807)-TrimCalc!Q57</f>
        <v>-6.278551931565346E-2</v>
      </c>
      <c r="S57">
        <f>O57*B57*'AC Param'!$B$9</f>
        <v>0.27430440171778664</v>
      </c>
      <c r="T57">
        <f>(J57*B57*'AC Param'!$B$8)</f>
        <v>5.0400376742510273</v>
      </c>
      <c r="U57">
        <f>(K57*B57*'AC Param'!$B$8)</f>
        <v>1.8898052414174467</v>
      </c>
      <c r="V57">
        <f>(L57*B57*'AC Param'!$B$8)</f>
        <v>3.1503036041571124</v>
      </c>
      <c r="X57" s="6">
        <f t="shared" si="8"/>
        <v>5.0810418307989803E-4</v>
      </c>
      <c r="Y57">
        <f t="shared" si="12"/>
        <v>-6.578283444466624E-3</v>
      </c>
      <c r="Z57" s="7">
        <f t="shared" si="13"/>
        <v>-6.578283444466624E-3</v>
      </c>
    </row>
    <row r="58" spans="1:26" x14ac:dyDescent="0.2">
      <c r="A58" s="1">
        <f>WingXFLR5!L64</f>
        <v>10.6371</v>
      </c>
      <c r="B58" s="1">
        <f t="shared" si="3"/>
        <v>69.303086551125006</v>
      </c>
      <c r="C58">
        <f>WingXFLR5!C64</f>
        <v>0.71901000000000004</v>
      </c>
      <c r="D58">
        <f>WingXFLR5!I64</f>
        <v>-6.7901000000000003E-2</v>
      </c>
      <c r="E58">
        <f t="shared" si="9"/>
        <v>3.4620797732895031E-2</v>
      </c>
      <c r="F58">
        <f t="shared" si="10"/>
        <v>0.5878353947291951</v>
      </c>
      <c r="G58">
        <f>'AC Param'!$B$2*9.807 + F58</f>
        <v>124.1560353947292</v>
      </c>
      <c r="H58">
        <f t="shared" si="4"/>
        <v>-0.5878353947291951</v>
      </c>
      <c r="I58">
        <f>C58+(H58/(B58*'AC Param'!$B$8))</f>
        <v>0.71559062749151048</v>
      </c>
      <c r="J58">
        <f>FORECAST(I58,
INDEX(WingXFLR5!$F$8:$F$150,MATCH(I58,WingXFLR5!$C$8:$C$150,1)):INDEX(WingXFLR5!$F$8:$F$150,MATCH(I58,WingXFLR5!$C$8:$C$150,1)+1),
INDEX(WingXFLR5!$C$8:$C$150,MATCH(I58,WingXFLR5!$C$8:$C$150,1)):INDEX(WingXFLR5!$C$8:$C$150,MATCH(I58,WingXFLR5!$C$8:$C$150,1)+1))</f>
        <v>2.9307385291080928E-2</v>
      </c>
      <c r="K58">
        <f>FORECAST(I58,
INDEX(WingXFLR5!$D$8:$D$150,MATCH(I58,WingXFLR5!$C$8:$C$150,1)):INDEX(WingXFLR5!$D$8:$D$150,MATCH(I58,WingXFLR5!$C$8:$C$150,1)+1),
INDEX(WingXFLR5!$C$8:$C$150,MATCH(I58,WingXFLR5!$C$8:$C$150,1)):INDEX(WingXFLR5!$C$8:$C$150,MATCH(I58,WingXFLR5!$C$8:$C$150,1)+1))</f>
        <v>1.1145111678943297E-2</v>
      </c>
      <c r="L58">
        <f>FORECAST(I58,
INDEX(WingXFLR5!$E$8:$E$150,MATCH(I58,WingXFLR5!$C$8:$C$150,1)):INDEX(WingXFLR5!$E$8:$E$150,MATCH(I58,WingXFLR5!$C$8:$C$150,1)+1),
INDEX(WingXFLR5!$C$8:$C$150,MATCH(I58,WingXFLR5!$C$8:$C$150,1)):INDEX(WingXFLR5!$C$8:$C$150,MATCH(I58,WingXFLR5!$C$8:$C$150,1)+1))</f>
        <v>1.8162273612137632E-2</v>
      </c>
      <c r="M58">
        <f>FORECAST(I58,
INDEX(WingXFLR5!$I$8:$I$150,MATCH(I58,WingXFLR5!$C$8:$C$150,1)):INDEX(WingXFLR5!$I$8:$I$150,MATCH(I58,WingXFLR5!$C$8:$C$150,1)+1),
INDEX(WingXFLR5!$C$8:$C$150,MATCH(I58,WingXFLR5!$C$8:$C$150,1)):INDEX(WingXFLR5!$C$8:$C$150,MATCH(I58,WingXFLR5!$C$8:$C$150,1)+1))</f>
        <v>-6.8176160496267083E-2</v>
      </c>
      <c r="N58">
        <f t="shared" si="11"/>
        <v>3.5868763037954922E-2</v>
      </c>
      <c r="O58">
        <f>FORECAST(ABS(N58),
INDEX(HStabXFLR5!$F$8:$F$106,MATCH(ABS(N58),HStabXFLR5!$C$8:$C$106,1)):INDEX(HStabXFLR5!$F$8:$F$106,MATCH(ABS(N58),HStabXFLR5!$C$8:$C$106,1)+1),
INDEX(HStabXFLR5!$C$8:$C$106,MATCH(ABS(N58),HStabXFLR5!$C$8:$C$106,1)):INDEX(HStabXFLR5!$C$8:$C$106,MATCH(ABS(N58),HStabXFLR5!$C$8:$C$106,1)+1))</f>
        <v>1.5928878220226077E-2</v>
      </c>
      <c r="P58">
        <f>N58*B58*'AC Param'!$B$9</f>
        <v>0.60902491737878994</v>
      </c>
      <c r="Q58">
        <f>(B58*'AC Param'!$B$8*TrimCalc!I58)+TrimCalc!P58</f>
        <v>123.6285256975948</v>
      </c>
      <c r="R58">
        <f>('AC Param'!$B$2*9.807)-TrimCalc!Q58</f>
        <v>-6.032569759479145E-2</v>
      </c>
      <c r="S58">
        <f>O58*B58*'AC Param'!$B$9</f>
        <v>0.27046050435987118</v>
      </c>
      <c r="T58">
        <f>(J58*B58*'AC Param'!$B$8)</f>
        <v>5.0383274587047246</v>
      </c>
      <c r="U58">
        <f>(K58*B58*'AC Param'!$B$8)</f>
        <v>1.9159922198668333</v>
      </c>
      <c r="V58">
        <f>(L58*B58*'AC Param'!$B$8)</f>
        <v>3.1223352388378913</v>
      </c>
      <c r="X58" s="6">
        <f t="shared" si="8"/>
        <v>4.8819759124751715E-4</v>
      </c>
      <c r="Y58">
        <f t="shared" si="12"/>
        <v>-5.9985575418988156E-3</v>
      </c>
      <c r="Z58" s="7">
        <f t="shared" si="13"/>
        <v>-5.9985575418988165E-3</v>
      </c>
    </row>
    <row r="59" spans="1:26" x14ac:dyDescent="0.2">
      <c r="A59" s="1">
        <f>WingXFLR5!L65</f>
        <v>10.57</v>
      </c>
      <c r="B59" s="1">
        <f t="shared" si="3"/>
        <v>68.431501250000011</v>
      </c>
      <c r="C59">
        <f>WingXFLR5!C65</f>
        <v>0.72817900000000002</v>
      </c>
      <c r="D59">
        <f>WingXFLR5!I65</f>
        <v>-6.7163E-2</v>
      </c>
      <c r="E59">
        <f t="shared" si="9"/>
        <v>3.1274015926502918E-2</v>
      </c>
      <c r="F59">
        <f t="shared" si="10"/>
        <v>0.52433132569191621</v>
      </c>
      <c r="G59">
        <f>'AC Param'!$B$2*9.807 + F59</f>
        <v>124.09253132569192</v>
      </c>
      <c r="H59">
        <f t="shared" si="4"/>
        <v>-0.52433132569191621</v>
      </c>
      <c r="I59">
        <f>C59+(H59/(B59*'AC Param'!$B$8))</f>
        <v>0.72509017717407354</v>
      </c>
      <c r="J59">
        <f>FORECAST(I59,
INDEX(WingXFLR5!$F$8:$F$150,MATCH(I59,WingXFLR5!$C$8:$C$150,1)):INDEX(WingXFLR5!$F$8:$F$150,MATCH(I59,WingXFLR5!$C$8:$C$150,1)+1),
INDEX(WingXFLR5!$C$8:$C$150,MATCH(I59,WingXFLR5!$C$8:$C$150,1)):INDEX(WingXFLR5!$C$8:$C$150,MATCH(I59,WingXFLR5!$C$8:$C$150,1)+1))</f>
        <v>2.9675735003942005E-2</v>
      </c>
      <c r="K59">
        <f>FORECAST(I59,
INDEX(WingXFLR5!$D$8:$D$150,MATCH(I59,WingXFLR5!$C$8:$C$150,1)):INDEX(WingXFLR5!$D$8:$D$150,MATCH(I59,WingXFLR5!$C$8:$C$150,1)+1),
INDEX(WingXFLR5!$C$8:$C$150,MATCH(I59,WingXFLR5!$C$8:$C$150,1)):INDEX(WingXFLR5!$C$8:$C$150,MATCH(I59,WingXFLR5!$C$8:$C$150,1)+1))</f>
        <v>1.1441316375718083E-2</v>
      </c>
      <c r="L59">
        <f>FORECAST(I59,
INDEX(WingXFLR5!$E$8:$E$150,MATCH(I59,WingXFLR5!$C$8:$C$150,1)):INDEX(WingXFLR5!$E$8:$E$150,MATCH(I59,WingXFLR5!$C$8:$C$150,1)+1),
INDEX(WingXFLR5!$C$8:$C$150,MATCH(I59,WingXFLR5!$C$8:$C$150,1)):INDEX(WingXFLR5!$C$8:$C$150,MATCH(I59,WingXFLR5!$C$8:$C$150,1)+1))</f>
        <v>1.8234418628223923E-2</v>
      </c>
      <c r="M59">
        <f>FORECAST(I59,
INDEX(WingXFLR5!$I$8:$I$150,MATCH(I59,WingXFLR5!$C$8:$C$150,1)):INDEX(WingXFLR5!$I$8:$I$150,MATCH(I59,WingXFLR5!$C$8:$C$150,1)+1),
INDEX(WingXFLR5!$C$8:$C$150,MATCH(I59,WingXFLR5!$C$8:$C$150,1)):INDEX(WingXFLR5!$C$8:$C$150,MATCH(I59,WingXFLR5!$C$8:$C$150,1)+1))</f>
        <v>-6.7411615033867806E-2</v>
      </c>
      <c r="N59">
        <f t="shared" si="11"/>
        <v>3.2401468869787863E-2</v>
      </c>
      <c r="O59">
        <f>FORECAST(ABS(N59),
INDEX(HStabXFLR5!$F$8:$F$106,MATCH(ABS(N59),HStabXFLR5!$C$8:$C$106,1)):INDEX(HStabXFLR5!$F$8:$F$106,MATCH(ABS(N59),HStabXFLR5!$C$8:$C$106,1)+1),
INDEX(HStabXFLR5!$C$8:$C$106,MATCH(ABS(N59),HStabXFLR5!$C$8:$C$106,1)):INDEX(HStabXFLR5!$C$8:$C$106,MATCH(ABS(N59),HStabXFLR5!$C$8:$C$106,1)+1))</f>
        <v>1.5909071228683361E-2</v>
      </c>
      <c r="P59">
        <f>N59*B59*'AC Param'!$B$9</f>
        <v>0.54323388357885749</v>
      </c>
      <c r="Q59">
        <f>(B59*'AC Param'!$B$8*TrimCalc!I59)+TrimCalc!P59</f>
        <v>123.62814851601112</v>
      </c>
      <c r="R59">
        <f>('AC Param'!$B$2*9.807)-TrimCalc!Q59</f>
        <v>-5.9948516011118613E-2</v>
      </c>
      <c r="S59">
        <f>O59*B59*'AC Param'!$B$9</f>
        <v>0.26672699877963624</v>
      </c>
      <c r="T59">
        <f>(J59*B59*'AC Param'!$B$8)</f>
        <v>5.0374910936601891</v>
      </c>
      <c r="U59">
        <f>(K59*B59*'AC Param'!$B$8)</f>
        <v>1.9421769784226823</v>
      </c>
      <c r="V59">
        <f>(L59*B59*'AC Param'!$B$8)</f>
        <v>3.0953141152375063</v>
      </c>
      <c r="X59" s="6">
        <f t="shared" si="8"/>
        <v>4.8514517498125418E-4</v>
      </c>
      <c r="Y59">
        <f t="shared" si="12"/>
        <v>-5.4187002560361318E-3</v>
      </c>
      <c r="Z59" s="7">
        <f t="shared" si="13"/>
        <v>-5.4187002560361327E-3</v>
      </c>
    </row>
    <row r="60" spans="1:26" x14ac:dyDescent="0.2">
      <c r="A60" s="1">
        <f>WingXFLR5!L66</f>
        <v>10.504099999999999</v>
      </c>
      <c r="B60" s="1">
        <f t="shared" si="3"/>
        <v>67.580871546124996</v>
      </c>
      <c r="C60">
        <f>WingXFLR5!C66</f>
        <v>0.73734500000000003</v>
      </c>
      <c r="D60">
        <f>WingXFLR5!I66</f>
        <v>-6.6423999999999997E-2</v>
      </c>
      <c r="E60">
        <f t="shared" si="9"/>
        <v>2.7925396898851089E-2</v>
      </c>
      <c r="F60">
        <f t="shared" si="10"/>
        <v>0.46236955187047407</v>
      </c>
      <c r="G60">
        <f>'AC Param'!$B$2*9.807 + F60</f>
        <v>124.03056955187049</v>
      </c>
      <c r="H60">
        <f t="shared" si="4"/>
        <v>-0.46236955187047407</v>
      </c>
      <c r="I60">
        <f>C60+(H60/(B60*'AC Param'!$B$8))</f>
        <v>0.73458690831241702</v>
      </c>
      <c r="J60">
        <f>FORECAST(I60,
INDEX(WingXFLR5!$F$8:$F$150,MATCH(I60,WingXFLR5!$C$8:$C$150,1)):INDEX(WingXFLR5!$F$8:$F$150,MATCH(I60,WingXFLR5!$C$8:$C$150,1)+1),
INDEX(WingXFLR5!$C$8:$C$150,MATCH(I60,WingXFLR5!$C$8:$C$150,1)):INDEX(WingXFLR5!$C$8:$C$150,MATCH(I60,WingXFLR5!$C$8:$C$150,1)+1))</f>
        <v>3.0048373434516967E-2</v>
      </c>
      <c r="K60">
        <f>FORECAST(I60,
INDEX(WingXFLR5!$D$8:$D$150,MATCH(I60,WingXFLR5!$C$8:$C$150,1)):INDEX(WingXFLR5!$D$8:$D$150,MATCH(I60,WingXFLR5!$C$8:$C$150,1)+1),
INDEX(WingXFLR5!$C$8:$C$150,MATCH(I60,WingXFLR5!$C$8:$C$150,1)):INDEX(WingXFLR5!$C$8:$C$150,MATCH(I60,WingXFLR5!$C$8:$C$150,1)+1))</f>
        <v>1.1741436757463818E-2</v>
      </c>
      <c r="L60">
        <f>FORECAST(I60,
INDEX(WingXFLR5!$E$8:$E$150,MATCH(I60,WingXFLR5!$C$8:$C$150,1)):INDEX(WingXFLR5!$E$8:$E$150,MATCH(I60,WingXFLR5!$C$8:$C$150,1)+1),
INDEX(WingXFLR5!$C$8:$C$150,MATCH(I60,WingXFLR5!$C$8:$C$150,1)):INDEX(WingXFLR5!$C$8:$C$150,MATCH(I60,WingXFLR5!$C$8:$C$150,1)+1))</f>
        <v>1.8306936677053152E-2</v>
      </c>
      <c r="M60">
        <f>FORECAST(I60,
INDEX(WingXFLR5!$I$8:$I$150,MATCH(I60,WingXFLR5!$C$8:$C$150,1)):INDEX(WingXFLR5!$I$8:$I$150,MATCH(I60,WingXFLR5!$C$8:$C$150,1)+1),
INDEX(WingXFLR5!$C$8:$C$150,MATCH(I60,WingXFLR5!$C$8:$C$150,1)):INDEX(WingXFLR5!$C$8:$C$150,MATCH(I60,WingXFLR5!$C$8:$C$150,1)+1))</f>
        <v>-6.6646368509396037E-2</v>
      </c>
      <c r="N60">
        <f t="shared" si="11"/>
        <v>2.8933011813213887E-2</v>
      </c>
      <c r="O60">
        <f>FORECAST(ABS(N60),
INDEX(HStabXFLR5!$F$8:$F$106,MATCH(ABS(N60),HStabXFLR5!$C$8:$C$106,1)):INDEX(HStabXFLR5!$F$8:$F$106,MATCH(ABS(N60),HStabXFLR5!$C$8:$C$106,1)+1),
INDEX(HStabXFLR5!$C$8:$C$106,MATCH(ABS(N60),HStabXFLR5!$C$8:$C$106,1)):INDEX(HStabXFLR5!$C$8:$C$106,MATCH(ABS(N60),HStabXFLR5!$C$8:$C$106,1)+1))</f>
        <v>1.5891928122572219E-2</v>
      </c>
      <c r="P60">
        <f>N60*B60*'AC Param'!$B$9</f>
        <v>0.47905294792387454</v>
      </c>
      <c r="Q60">
        <f>(B60*'AC Param'!$B$8*TrimCalc!I60)+TrimCalc!P60</f>
        <v>123.62601761753183</v>
      </c>
      <c r="R60">
        <f>('AC Param'!$B$2*9.807)-TrimCalc!Q60</f>
        <v>-5.7817617531824794E-2</v>
      </c>
      <c r="S60">
        <f>O60*B60*'AC Param'!$B$9</f>
        <v>0.26312763650259208</v>
      </c>
      <c r="T60">
        <f>(J60*B60*'AC Param'!$B$8)</f>
        <v>5.0373426749744024</v>
      </c>
      <c r="U60">
        <f>(K60*B60*'AC Param'!$B$8)</f>
        <v>1.9683474905148834</v>
      </c>
      <c r="V60">
        <f>(L60*B60*'AC Param'!$B$8)</f>
        <v>3.0689951844595194</v>
      </c>
      <c r="X60" s="6">
        <f t="shared" si="8"/>
        <v>4.6790045927532159E-4</v>
      </c>
      <c r="Y60">
        <f t="shared" si="12"/>
        <v>-4.8386484930732394E-3</v>
      </c>
      <c r="Z60" s="7">
        <f t="shared" si="13"/>
        <v>-4.8386484930732403E-3</v>
      </c>
    </row>
    <row r="61" spans="1:26" x14ac:dyDescent="0.2">
      <c r="A61" s="1">
        <f>WingXFLR5!L67</f>
        <v>10.439399999999999</v>
      </c>
      <c r="B61" s="1">
        <f t="shared" si="3"/>
        <v>66.750906820499992</v>
      </c>
      <c r="C61">
        <f>WingXFLR5!C67</f>
        <v>0.74650700000000003</v>
      </c>
      <c r="D61">
        <f>WingXFLR5!I67</f>
        <v>-6.5684000000000006E-2</v>
      </c>
      <c r="E61">
        <f t="shared" si="9"/>
        <v>2.4575115552207632E-2</v>
      </c>
      <c r="F61">
        <f t="shared" si="10"/>
        <v>0.40190075584046581</v>
      </c>
      <c r="G61">
        <f>'AC Param'!$B$2*9.807 + F61</f>
        <v>123.97010075584048</v>
      </c>
      <c r="H61">
        <f t="shared" si="4"/>
        <v>-0.40190075584046581</v>
      </c>
      <c r="I61">
        <f>C61+(H61/(B61*'AC Param'!$B$8))</f>
        <v>0.74407980363206849</v>
      </c>
      <c r="J61">
        <f>FORECAST(I61,
INDEX(WingXFLR5!$F$8:$F$150,MATCH(I61,WingXFLR5!$C$8:$C$150,1)):INDEX(WingXFLR5!$F$8:$F$150,MATCH(I61,WingXFLR5!$C$8:$C$150,1)+1),
INDEX(WingXFLR5!$C$8:$C$150,MATCH(I61,WingXFLR5!$C$8:$C$150,1)):INDEX(WingXFLR5!$C$8:$C$150,MATCH(I61,WingXFLR5!$C$8:$C$150,1)+1))</f>
        <v>3.0426774386920877E-2</v>
      </c>
      <c r="K61">
        <f>FORECAST(I61,
INDEX(WingXFLR5!$D$8:$D$150,MATCH(I61,WingXFLR5!$C$8:$C$150,1)):INDEX(WingXFLR5!$D$8:$D$150,MATCH(I61,WingXFLR5!$C$8:$C$150,1)+1),
INDEX(WingXFLR5!$C$8:$C$150,MATCH(I61,WingXFLR5!$C$8:$C$150,1)):INDEX(WingXFLR5!$C$8:$C$150,MATCH(I61,WingXFLR5!$C$8:$C$150,1)+1))</f>
        <v>1.2045113541566045E-2</v>
      </c>
      <c r="L61">
        <f>FORECAST(I61,
INDEX(WingXFLR5!$E$8:$E$150,MATCH(I61,WingXFLR5!$C$8:$C$150,1)):INDEX(WingXFLR5!$E$8:$E$150,MATCH(I61,WingXFLR5!$C$8:$C$150,1)+1),
INDEX(WingXFLR5!$C$8:$C$150,MATCH(I61,WingXFLR5!$C$8:$C$150,1)):INDEX(WingXFLR5!$C$8:$C$150,MATCH(I61,WingXFLR5!$C$8:$C$150,1)+1))</f>
        <v>1.8381660845354836E-2</v>
      </c>
      <c r="M61">
        <f>FORECAST(I61,
INDEX(WingXFLR5!$I$8:$I$150,MATCH(I61,WingXFLR5!$C$8:$C$150,1)):INDEX(WingXFLR5!$I$8:$I$150,MATCH(I61,WingXFLR5!$C$8:$C$150,1)+1),
INDEX(WingXFLR5!$C$8:$C$150,MATCH(I61,WingXFLR5!$C$8:$C$150,1)):INDEX(WingXFLR5!$C$8:$C$150,MATCH(I61,WingXFLR5!$C$8:$C$150,1)+1))</f>
        <v>-6.5880040745718127E-2</v>
      </c>
      <c r="N61">
        <f t="shared" si="11"/>
        <v>2.5462671840804221E-2</v>
      </c>
      <c r="O61">
        <f>FORECAST(ABS(N61),
INDEX(HStabXFLR5!$F$8:$F$106,MATCH(ABS(N61),HStabXFLR5!$C$8:$C$106,1)):INDEX(HStabXFLR5!$F$8:$F$106,MATCH(ABS(N61),HStabXFLR5!$C$8:$C$106,1)+1),
INDEX(HStabXFLR5!$C$8:$C$106,MATCH(ABS(N61),HStabXFLR5!$C$8:$C$106,1)):INDEX(HStabXFLR5!$C$8:$C$106,MATCH(ABS(N61),HStabXFLR5!$C$8:$C$106,1)+1))</f>
        <v>1.5875338756241975E-2</v>
      </c>
      <c r="P61">
        <f>N61*B61*'AC Param'!$B$9</f>
        <v>0.41641582668439042</v>
      </c>
      <c r="Q61">
        <f>(B61*'AC Param'!$B$8*TrimCalc!I61)+TrimCalc!P61</f>
        <v>123.6228606930331</v>
      </c>
      <c r="R61">
        <f>('AC Param'!$B$2*9.807)-TrimCalc!Q61</f>
        <v>-5.4660693033099506E-2</v>
      </c>
      <c r="S61">
        <f>O61*B61*'AC Param'!$B$9</f>
        <v>0.25962484822513621</v>
      </c>
      <c r="T61">
        <f>(J61*B61*'AC Param'!$B$8)</f>
        <v>5.0381352681045035</v>
      </c>
      <c r="U61">
        <f>(K61*B61*'AC Param'!$B$8)</f>
        <v>1.9944575974564296</v>
      </c>
      <c r="V61">
        <f>(L61*B61*'AC Param'!$B$8)</f>
        <v>3.043677670648075</v>
      </c>
      <c r="X61" s="6">
        <f t="shared" si="8"/>
        <v>4.4235242589193258E-4</v>
      </c>
      <c r="Y61">
        <f t="shared" si="12"/>
        <v>-4.2582818383206586E-3</v>
      </c>
      <c r="Z61" s="7">
        <f t="shared" si="13"/>
        <v>-4.2582818383206586E-3</v>
      </c>
    </row>
    <row r="62" spans="1:26" x14ac:dyDescent="0.2">
      <c r="A62" s="1">
        <f>WingXFLR5!L68</f>
        <v>10.3759</v>
      </c>
      <c r="B62" s="1">
        <f t="shared" si="3"/>
        <v>65.941321746124999</v>
      </c>
      <c r="C62">
        <f>WingXFLR5!C68</f>
        <v>0.75566699999999998</v>
      </c>
      <c r="D62">
        <f>WingXFLR5!I68</f>
        <v>-6.4943000000000001E-2</v>
      </c>
      <c r="E62">
        <f t="shared" si="9"/>
        <v>2.1222822082036439E-2</v>
      </c>
      <c r="F62">
        <f t="shared" si="10"/>
        <v>0.34286793012172112</v>
      </c>
      <c r="G62">
        <f>'AC Param'!$B$2*9.807 + F62</f>
        <v>123.91106793012173</v>
      </c>
      <c r="H62">
        <f t="shared" si="4"/>
        <v>-0.34286793012172112</v>
      </c>
      <c r="I62">
        <f>C62+(H62/(B62*'AC Param'!$B$8))</f>
        <v>0.7535708976819725</v>
      </c>
      <c r="J62">
        <f>FORECAST(I62,
INDEX(WingXFLR5!$F$8:$F$150,MATCH(I62,WingXFLR5!$C$8:$C$150,1)):INDEX(WingXFLR5!$F$8:$F$150,MATCH(I62,WingXFLR5!$C$8:$C$150,1)+1),
INDEX(WingXFLR5!$C$8:$C$150,MATCH(I62,WingXFLR5!$C$8:$C$150,1)):INDEX(WingXFLR5!$C$8:$C$150,MATCH(I62,WingXFLR5!$C$8:$C$150,1)+1))</f>
        <v>3.0810874447346481E-2</v>
      </c>
      <c r="K62">
        <f>FORECAST(I62,
INDEX(WingXFLR5!$D$8:$D$150,MATCH(I62,WingXFLR5!$C$8:$C$150,1)):INDEX(WingXFLR5!$D$8:$D$150,MATCH(I62,WingXFLR5!$C$8:$C$150,1)+1),
INDEX(WingXFLR5!$C$8:$C$150,MATCH(I62,WingXFLR5!$C$8:$C$150,1)):INDEX(WingXFLR5!$C$8:$C$150,MATCH(I62,WingXFLR5!$C$8:$C$150,1)+1))</f>
        <v>1.2352808025024866E-2</v>
      </c>
      <c r="L62">
        <f>FORECAST(I62,
INDEX(WingXFLR5!$E$8:$E$150,MATCH(I62,WingXFLR5!$C$8:$C$150,1)):INDEX(WingXFLR5!$E$8:$E$150,MATCH(I62,WingXFLR5!$C$8:$C$150,1)+1),
INDEX(WingXFLR5!$C$8:$C$150,MATCH(I62,WingXFLR5!$C$8:$C$150,1)):INDEX(WingXFLR5!$C$8:$C$150,MATCH(I62,WingXFLR5!$C$8:$C$150,1)+1))</f>
        <v>1.8457295254452402E-2</v>
      </c>
      <c r="M62">
        <f>FORECAST(I62,
INDEX(WingXFLR5!$I$8:$I$150,MATCH(I62,WingXFLR5!$C$8:$C$150,1)):INDEX(WingXFLR5!$I$8:$I$150,MATCH(I62,WingXFLR5!$C$8:$C$150,1)+1),
INDEX(WingXFLR5!$C$8:$C$150,MATCH(I62,WingXFLR5!$C$8:$C$150,1)):INDEX(WingXFLR5!$C$8:$C$150,MATCH(I62,WingXFLR5!$C$8:$C$150,1)+1))</f>
        <v>-6.5112564608914653E-2</v>
      </c>
      <c r="N62">
        <f t="shared" si="11"/>
        <v>2.1989934539845796E-2</v>
      </c>
      <c r="O62">
        <f>FORECAST(ABS(N62),
INDEX(HStabXFLR5!$F$8:$F$106,MATCH(ABS(N62),HStabXFLR5!$C$8:$C$106,1)):INDEX(HStabXFLR5!$F$8:$F$106,MATCH(ABS(N62),HStabXFLR5!$C$8:$C$106,1)+1),
INDEX(HStabXFLR5!$C$8:$C$106,MATCH(ABS(N62),HStabXFLR5!$C$8:$C$106,1)):INDEX(HStabXFLR5!$C$8:$C$106,MATCH(ABS(N62),HStabXFLR5!$C$8:$C$106,1)+1))</f>
        <v>1.5862470808855379E-2</v>
      </c>
      <c r="P62">
        <f>N62*B62*'AC Param'!$B$9</f>
        <v>0.35526111042370867</v>
      </c>
      <c r="Q62">
        <f>(B62*'AC Param'!$B$8*TrimCalc!I62)+TrimCalc!P62</f>
        <v>123.61989932299397</v>
      </c>
      <c r="R62">
        <f>('AC Param'!$B$2*9.807)-TrimCalc!Q62</f>
        <v>-5.1699322993968622E-2</v>
      </c>
      <c r="S62">
        <f>O62*B62*'AC Param'!$B$9</f>
        <v>0.25626811136733579</v>
      </c>
      <c r="T62">
        <f>(J62*B62*'AC Param'!$B$8)</f>
        <v>5.0398592931967281</v>
      </c>
      <c r="U62">
        <f>(K62*B62*'AC Param'!$B$8)</f>
        <v>2.0205987476398413</v>
      </c>
      <c r="V62">
        <f>(L62*B62*'AC Param'!$B$8)</f>
        <v>3.0191344025109008</v>
      </c>
      <c r="X62" s="6">
        <f t="shared" si="8"/>
        <v>4.1838695549476824E-4</v>
      </c>
      <c r="Y62">
        <f t="shared" si="12"/>
        <v>-3.6775142633235919E-3</v>
      </c>
      <c r="Z62" s="7">
        <f t="shared" si="13"/>
        <v>-3.6775142633235914E-3</v>
      </c>
    </row>
    <row r="63" spans="1:26" x14ac:dyDescent="0.2">
      <c r="A63" s="1">
        <f>WingXFLR5!L69</f>
        <v>10.313599999999999</v>
      </c>
      <c r="B63" s="1">
        <f t="shared" si="3"/>
        <v>65.151836287999998</v>
      </c>
      <c r="C63">
        <f>WingXFLR5!C69</f>
        <v>0.76482300000000003</v>
      </c>
      <c r="D63">
        <f>WingXFLR5!I69</f>
        <v>-6.4201999999999995E-2</v>
      </c>
      <c r="E63">
        <f t="shared" si="9"/>
        <v>1.7871228220937292E-2</v>
      </c>
      <c r="F63">
        <f t="shared" si="10"/>
        <v>0.28526411715241801</v>
      </c>
      <c r="G63">
        <f>'AC Param'!$B$2*9.807 + F63</f>
        <v>123.85346411715243</v>
      </c>
      <c r="H63">
        <f t="shared" si="4"/>
        <v>-0.28526411715241801</v>
      </c>
      <c r="I63">
        <f>C63+(H63/(B63*'AC Param'!$B$8))</f>
        <v>0.76305792263398797</v>
      </c>
      <c r="J63">
        <f>FORECAST(I63,
INDEX(WingXFLR5!$F$8:$F$150,MATCH(I63,WingXFLR5!$C$8:$C$150,1)):INDEX(WingXFLR5!$F$8:$F$150,MATCH(I63,WingXFLR5!$C$8:$C$150,1)+1),
INDEX(WingXFLR5!$C$8:$C$150,MATCH(I63,WingXFLR5!$C$8:$C$150,1)):INDEX(WingXFLR5!$C$8:$C$150,MATCH(I63,WingXFLR5!$C$8:$C$150,1)+1))</f>
        <v>3.1198708168167919E-2</v>
      </c>
      <c r="K63">
        <f>FORECAST(I63,
INDEX(WingXFLR5!$D$8:$D$150,MATCH(I63,WingXFLR5!$C$8:$C$150,1)):INDEX(WingXFLR5!$D$8:$D$150,MATCH(I63,WingXFLR5!$C$8:$C$150,1)+1),
INDEX(WingXFLR5!$C$8:$C$150,MATCH(I63,WingXFLR5!$C$8:$C$150,1)):INDEX(WingXFLR5!$C$8:$C$150,MATCH(I63,WingXFLR5!$C$8:$C$150,1)+1))</f>
        <v>1.2663973756316116E-2</v>
      </c>
      <c r="L63">
        <f>FORECAST(I63,
INDEX(WingXFLR5!$E$8:$E$150,MATCH(I63,WingXFLR5!$C$8:$C$150,1)):INDEX(WingXFLR5!$E$8:$E$150,MATCH(I63,WingXFLR5!$C$8:$C$150,1)+1),
INDEX(WingXFLR5!$C$8:$C$150,MATCH(I63,WingXFLR5!$C$8:$C$150,1)):INDEX(WingXFLR5!$C$8:$C$150,MATCH(I63,WingXFLR5!$C$8:$C$150,1)+1))</f>
        <v>1.8534541633633585E-2</v>
      </c>
      <c r="M63">
        <f>FORECAST(I63,
INDEX(WingXFLR5!$I$8:$I$150,MATCH(I63,WingXFLR5!$C$8:$C$150,1)):INDEX(WingXFLR5!$I$8:$I$150,MATCH(I63,WingXFLR5!$C$8:$C$150,1)+1),
INDEX(WingXFLR5!$C$8:$C$150,MATCH(I63,WingXFLR5!$C$8:$C$150,1)):INDEX(WingXFLR5!$C$8:$C$150,MATCH(I63,WingXFLR5!$C$8:$C$150,1)+1))</f>
        <v>-6.434484865970018E-2</v>
      </c>
      <c r="N63">
        <f t="shared" si="11"/>
        <v>1.8517342513673304E-2</v>
      </c>
      <c r="O63">
        <f>FORECAST(ABS(N63),
INDEX(HStabXFLR5!$F$8:$F$106,MATCH(ABS(N63),HStabXFLR5!$C$8:$C$106,1)):INDEX(HStabXFLR5!$F$8:$F$106,MATCH(ABS(N63),HStabXFLR5!$C$8:$C$106,1)+1),
INDEX(HStabXFLR5!$C$8:$C$106,MATCH(ABS(N63),HStabXFLR5!$C$8:$C$106,1)):INDEX(HStabXFLR5!$C$8:$C$106,MATCH(ABS(N63),HStabXFLR5!$C$8:$C$106,1)+1))</f>
        <v>1.5850311439913521E-2</v>
      </c>
      <c r="P63">
        <f>N63*B63*'AC Param'!$B$9</f>
        <v>0.29557752264521808</v>
      </c>
      <c r="Q63">
        <f>(B63*'AC Param'!$B$8*TrimCalc!I63)+TrimCalc!P63</f>
        <v>123.61767593476063</v>
      </c>
      <c r="R63">
        <f>('AC Param'!$B$2*9.807)-TrimCalc!Q63</f>
        <v>-4.9475934760621954E-2</v>
      </c>
      <c r="S63">
        <f>O63*B63*'AC Param'!$B$9</f>
        <v>0.2530058395315295</v>
      </c>
      <c r="T63">
        <f>(J63*B63*'AC Param'!$B$8)</f>
        <v>5.042199346760702</v>
      </c>
      <c r="U63">
        <f>(K63*B63*'AC Param'!$B$8)</f>
        <v>2.0466962881060056</v>
      </c>
      <c r="V63">
        <f>(L63*B63*'AC Param'!$B$8)</f>
        <v>2.9954719026785992</v>
      </c>
      <c r="X63" s="6">
        <f t="shared" si="8"/>
        <v>4.0039374823475581E-4</v>
      </c>
      <c r="Y63">
        <f t="shared" si="12"/>
        <v>-3.0967709835374273E-3</v>
      </c>
      <c r="Z63" s="7">
        <f t="shared" si="13"/>
        <v>-3.0967709835374273E-3</v>
      </c>
    </row>
    <row r="64" spans="1:26" x14ac:dyDescent="0.2">
      <c r="A64" s="1">
        <f>WingXFLR5!L70</f>
        <v>10.2525</v>
      </c>
      <c r="B64" s="1">
        <f t="shared" si="3"/>
        <v>64.382175703125</v>
      </c>
      <c r="C64">
        <f>WingXFLR5!C70</f>
        <v>0.77397499999999997</v>
      </c>
      <c r="D64">
        <f>WingXFLR5!I70</f>
        <v>-6.3460000000000003E-2</v>
      </c>
      <c r="E64">
        <f t="shared" si="9"/>
        <v>1.451797204084649E-2</v>
      </c>
      <c r="F64">
        <f t="shared" si="10"/>
        <v>0.22900116356277456</v>
      </c>
      <c r="G64">
        <f>'AC Param'!$B$2*9.807 + F64</f>
        <v>123.79720116356278</v>
      </c>
      <c r="H64">
        <f t="shared" si="4"/>
        <v>-0.22900116356277456</v>
      </c>
      <c r="I64">
        <f>C64+(H64/(B64*'AC Param'!$B$8))</f>
        <v>0.77254111176731133</v>
      </c>
      <c r="J64">
        <f>FORECAST(I64,
INDEX(WingXFLR5!$F$8:$F$150,MATCH(I64,WingXFLR5!$C$8:$C$150,1)):INDEX(WingXFLR5!$F$8:$F$150,MATCH(I64,WingXFLR5!$C$8:$C$150,1)+1),
INDEX(WingXFLR5!$C$8:$C$150,MATCH(I64,WingXFLR5!$C$8:$C$150,1)):INDEX(WingXFLR5!$C$8:$C$150,MATCH(I64,WingXFLR5!$C$8:$C$150,1)+1))</f>
        <v>3.1591463556772108E-2</v>
      </c>
      <c r="K64">
        <f>FORECAST(I64,
INDEX(WingXFLR5!$D$8:$D$150,MATCH(I64,WingXFLR5!$C$8:$C$150,1)):INDEX(WingXFLR5!$D$8:$D$150,MATCH(I64,WingXFLR5!$C$8:$C$150,1)+1),
INDEX(WingXFLR5!$C$8:$C$150,MATCH(I64,WingXFLR5!$C$8:$C$150,1)):INDEX(WingXFLR5!$C$8:$C$150,MATCH(I64,WingXFLR5!$C$8:$C$150,1)+1))</f>
        <v>1.2979214170567088E-2</v>
      </c>
      <c r="L64">
        <f>FORECAST(I64,
INDEX(WingXFLR5!$E$8:$E$150,MATCH(I64,WingXFLR5!$C$8:$C$150,1)):INDEX(WingXFLR5!$E$8:$E$150,MATCH(I64,WingXFLR5!$C$8:$C$150,1)+1),
INDEX(WingXFLR5!$C$8:$C$150,MATCH(I64,WingXFLR5!$C$8:$C$150,1)):INDEX(WingXFLR5!$C$8:$C$150,MATCH(I64,WingXFLR5!$C$8:$C$150,1)+1))</f>
        <v>1.8611406061055619E-2</v>
      </c>
      <c r="M64">
        <f>FORECAST(I64,
INDEX(WingXFLR5!$I$8:$I$150,MATCH(I64,WingXFLR5!$C$8:$C$150,1)):INDEX(WingXFLR5!$I$8:$I$150,MATCH(I64,WingXFLR5!$C$8:$C$150,1)+1),
INDEX(WingXFLR5!$C$8:$C$150,MATCH(I64,WingXFLR5!$C$8:$C$150,1)):INDEX(WingXFLR5!$C$8:$C$150,MATCH(I64,WingXFLR5!$C$8:$C$150,1)+1))</f>
        <v>-6.3576252739144995E-2</v>
      </c>
      <c r="N64">
        <f t="shared" si="11"/>
        <v>1.50433429518848E-2</v>
      </c>
      <c r="O64">
        <f>FORECAST(ABS(N64),
INDEX(HStabXFLR5!$F$8:$F$106,MATCH(ABS(N64),HStabXFLR5!$C$8:$C$106,1)):INDEX(HStabXFLR5!$F$8:$F$106,MATCH(ABS(N64),HStabXFLR5!$C$8:$C$106,1)+1),
INDEX(HStabXFLR5!$C$8:$C$106,MATCH(ABS(N64),HStabXFLR5!$C$8:$C$106,1)):INDEX(HStabXFLR5!$C$8:$C$106,MATCH(ABS(N64),HStabXFLR5!$C$8:$C$106,1)+1))</f>
        <v>1.5840122185255604E-2</v>
      </c>
      <c r="P64">
        <f>N64*B64*'AC Param'!$B$9</f>
        <v>0.23728817152720047</v>
      </c>
      <c r="Q64">
        <f>(B64*'AC Param'!$B$8*TrimCalc!I64)+TrimCalc!P64</f>
        <v>123.61706733539725</v>
      </c>
      <c r="R64">
        <f>('AC Param'!$B$2*9.807)-TrimCalc!Q64</f>
        <v>-4.8867335397247302E-2</v>
      </c>
      <c r="S64">
        <f>O64*B64*'AC Param'!$B$9</f>
        <v>0.24985627477407316</v>
      </c>
      <c r="T64">
        <f>(J64*B64*'AC Param'!$B$8)</f>
        <v>5.0453597067232705</v>
      </c>
      <c r="U64">
        <f>(K64*B64*'AC Param'!$B$8)</f>
        <v>2.0728638951288225</v>
      </c>
      <c r="V64">
        <f>(L64*B64*'AC Param'!$B$8)</f>
        <v>2.972361127149683</v>
      </c>
      <c r="X64" s="6">
        <f t="shared" si="8"/>
        <v>3.9546853799964148E-4</v>
      </c>
      <c r="Y64">
        <f t="shared" si="12"/>
        <v>-2.5157923127684181E-3</v>
      </c>
      <c r="Z64" s="7">
        <f t="shared" si="13"/>
        <v>-2.5157923127684181E-3</v>
      </c>
    </row>
    <row r="65" spans="1:26" x14ac:dyDescent="0.2">
      <c r="A65" s="1">
        <f>WingXFLR5!L71</f>
        <v>10.192399999999999</v>
      </c>
      <c r="B65" s="1">
        <f t="shared" si="3"/>
        <v>63.629573377999996</v>
      </c>
      <c r="C65">
        <f>WingXFLR5!C71</f>
        <v>0.78312499999999996</v>
      </c>
      <c r="D65">
        <f>WingXFLR5!I71</f>
        <v>-6.2717999999999996E-2</v>
      </c>
      <c r="E65">
        <f t="shared" si="9"/>
        <v>1.1165065665291666E-2</v>
      </c>
      <c r="F65">
        <f t="shared" si="10"/>
        <v>0.17405494942986677</v>
      </c>
      <c r="G65">
        <f>'AC Param'!$B$2*9.807 + F65</f>
        <v>123.74225494942988</v>
      </c>
      <c r="H65">
        <f t="shared" si="4"/>
        <v>-0.17405494942986677</v>
      </c>
      <c r="I65">
        <f>C65+(H65/(B65*'AC Param'!$B$8))</f>
        <v>0.78202226635169048</v>
      </c>
      <c r="J65">
        <f>FORECAST(I65,
INDEX(WingXFLR5!$F$8:$F$150,MATCH(I65,WingXFLR5!$C$8:$C$150,1)):INDEX(WingXFLR5!$F$8:$F$150,MATCH(I65,WingXFLR5!$C$8:$C$150,1)+1),
INDEX(WingXFLR5!$C$8:$C$150,MATCH(I65,WingXFLR5!$C$8:$C$150,1)):INDEX(WingXFLR5!$C$8:$C$150,MATCH(I65,WingXFLR5!$C$8:$C$150,1)+1))</f>
        <v>3.1987841859311195E-2</v>
      </c>
      <c r="K65">
        <f>FORECAST(I65,
INDEX(WingXFLR5!$D$8:$D$150,MATCH(I65,WingXFLR5!$C$8:$C$150,1)):INDEX(WingXFLR5!$D$8:$D$150,MATCH(I65,WingXFLR5!$C$8:$C$150,1)+1),
INDEX(WingXFLR5!$C$8:$C$150,MATCH(I65,WingXFLR5!$C$8:$C$150,1)):INDEX(WingXFLR5!$C$8:$C$150,MATCH(I65,WingXFLR5!$C$8:$C$150,1)+1))</f>
        <v>1.3298760142368566E-2</v>
      </c>
      <c r="L65">
        <f>FORECAST(I65,
INDEX(WingXFLR5!$E$8:$E$150,MATCH(I65,WingXFLR5!$C$8:$C$150,1)):INDEX(WingXFLR5!$E$8:$E$150,MATCH(I65,WingXFLR5!$C$8:$C$150,1)+1),
INDEX(WingXFLR5!$C$8:$C$150,MATCH(I65,WingXFLR5!$C$8:$C$150,1)):INDEX(WingXFLR5!$C$8:$C$150,MATCH(I65,WingXFLR5!$C$8:$C$150,1)+1))</f>
        <v>1.8688961199604021E-2</v>
      </c>
      <c r="M65">
        <f>FORECAST(I65,
INDEX(WingXFLR5!$I$8:$I$150,MATCH(I65,WingXFLR5!$C$8:$C$150,1)):INDEX(WingXFLR5!$I$8:$I$150,MATCH(I65,WingXFLR5!$C$8:$C$150,1)+1),
INDEX(WingXFLR5!$C$8:$C$150,MATCH(I65,WingXFLR5!$C$8:$C$150,1)):INDEX(WingXFLR5!$C$8:$C$150,MATCH(I65,WingXFLR5!$C$8:$C$150,1)+1))</f>
        <v>-6.2807423865250886E-2</v>
      </c>
      <c r="N65">
        <f t="shared" si="11"/>
        <v>1.1569149018292292E-2</v>
      </c>
      <c r="O65">
        <f>FORECAST(ABS(N65),
INDEX(HStabXFLR5!$F$8:$F$106,MATCH(ABS(N65),HStabXFLR5!$C$8:$C$106,1)):INDEX(HStabXFLR5!$F$8:$F$106,MATCH(ABS(N65),HStabXFLR5!$C$8:$C$106,1)+1),
INDEX(HStabXFLR5!$C$8:$C$106,MATCH(ABS(N65),HStabXFLR5!$C$8:$C$106,1)):INDEX(HStabXFLR5!$C$8:$C$106,MATCH(ABS(N65),HStabXFLR5!$C$8:$C$106,1)+1))</f>
        <v>1.5831430964529099E-2</v>
      </c>
      <c r="P65">
        <f>N65*B65*'AC Param'!$B$9</f>
        <v>0.18035430401320926</v>
      </c>
      <c r="Q65">
        <f>(B65*'AC Param'!$B$8*TrimCalc!I65)+TrimCalc!P65</f>
        <v>123.61437323645703</v>
      </c>
      <c r="R65">
        <f>('AC Param'!$B$2*9.807)-TrimCalc!Q65</f>
        <v>-4.6173236457022426E-2</v>
      </c>
      <c r="S65">
        <f>O65*B65*'AC Param'!$B$9</f>
        <v>0.24680006356788017</v>
      </c>
      <c r="T65">
        <f>(J65*B65*'AC Param'!$B$8)</f>
        <v>5.0489455959999106</v>
      </c>
      <c r="U65">
        <f>(K65*B65*'AC Param'!$B$8)</f>
        <v>2.0990699137624405</v>
      </c>
      <c r="V65">
        <f>(L65*B65*'AC Param'!$B$8)</f>
        <v>2.9498566598386269</v>
      </c>
      <c r="X65" s="6">
        <f t="shared" si="8"/>
        <v>3.736660116196758E-4</v>
      </c>
      <c r="Y65">
        <f t="shared" si="12"/>
        <v>-1.9347811359871556E-3</v>
      </c>
      <c r="Z65" s="7">
        <f t="shared" si="13"/>
        <v>-1.9347811359871553E-3</v>
      </c>
    </row>
    <row r="66" spans="1:26" x14ac:dyDescent="0.2">
      <c r="A66" s="1">
        <f>WingXFLR5!L72</f>
        <v>10.1334</v>
      </c>
      <c r="B66" s="1">
        <f t="shared" si="3"/>
        <v>62.895049780500003</v>
      </c>
      <c r="C66">
        <f>WingXFLR5!C72</f>
        <v>0.79227099999999995</v>
      </c>
      <c r="D66">
        <f>WingXFLR5!I72</f>
        <v>-6.1975000000000002E-2</v>
      </c>
      <c r="E66">
        <f t="shared" ref="E66:E97" si="14">(((D66*Chord_Wing)+(C66*(Xcg-Xwing_AC)))/(Xcg - Xtail_AC)) * (S_Wing/S_Hstab)</f>
        <v>7.8104969707452161E-3</v>
      </c>
      <c r="F66">
        <f t="shared" ref="F66:F97" si="15">E66*B66*S_Hstab</f>
        <v>0.12035419096743888</v>
      </c>
      <c r="G66">
        <f>'AC Param'!$B$2*9.807 + F66</f>
        <v>123.68855419096744</v>
      </c>
      <c r="H66">
        <f t="shared" si="4"/>
        <v>-0.12035419096743888</v>
      </c>
      <c r="I66">
        <f>C66+(H66/(B66*'AC Param'!$B$8))</f>
        <v>0.79149958511737772</v>
      </c>
      <c r="J66">
        <f>FORECAST(I66,
INDEX(WingXFLR5!$F$8:$F$150,MATCH(I66,WingXFLR5!$C$8:$C$150,1)):INDEX(WingXFLR5!$F$8:$F$150,MATCH(I66,WingXFLR5!$C$8:$C$150,1)+1),
INDEX(WingXFLR5!$C$8:$C$150,MATCH(I66,WingXFLR5!$C$8:$C$150,1)):INDEX(WingXFLR5!$C$8:$C$150,MATCH(I66,WingXFLR5!$C$8:$C$150,1)+1))</f>
        <v>3.2390189985858298E-2</v>
      </c>
      <c r="K66">
        <f>FORECAST(I66,
INDEX(WingXFLR5!$D$8:$D$150,MATCH(I66,WingXFLR5!$C$8:$C$150,1)):INDEX(WingXFLR5!$D$8:$D$150,MATCH(I66,WingXFLR5!$C$8:$C$150,1)+1),
INDEX(WingXFLR5!$C$8:$C$150,MATCH(I66,WingXFLR5!$C$8:$C$150,1)):INDEX(WingXFLR5!$C$8:$C$150,MATCH(I66,WingXFLR5!$C$8:$C$150,1)+1))</f>
        <v>1.3621684513079144E-2</v>
      </c>
      <c r="L66">
        <f>FORECAST(I66,
INDEX(WingXFLR5!$E$8:$E$150,MATCH(I66,WingXFLR5!$C$8:$C$150,1)):INDEX(WingXFLR5!$E$8:$E$150,MATCH(I66,WingXFLR5!$C$8:$C$150,1)+1),
INDEX(WingXFLR5!$C$8:$C$150,MATCH(I66,WingXFLR5!$C$8:$C$150,1)):INDEX(WingXFLR5!$C$8:$C$150,MATCH(I66,WingXFLR5!$C$8:$C$150,1)+1))</f>
        <v>1.8768505472779147E-2</v>
      </c>
      <c r="M66">
        <f>FORECAST(I66,
INDEX(WingXFLR5!$I$8:$I$150,MATCH(I66,WingXFLR5!$C$8:$C$150,1)):INDEX(WingXFLR5!$I$8:$I$150,MATCH(I66,WingXFLR5!$C$8:$C$150,1)+1),
INDEX(WingXFLR5!$C$8:$C$150,MATCH(I66,WingXFLR5!$C$8:$C$150,1)):INDEX(WingXFLR5!$C$8:$C$150,MATCH(I66,WingXFLR5!$C$8:$C$150,1)+1))</f>
        <v>-6.2037667970455734E-2</v>
      </c>
      <c r="N66">
        <f t="shared" ref="N66:N97" si="16">(((M66*Chord_Wing)+(I66*(Xcg-Xwing_AC)))/(Xcg - Xtail_AC)) * (S_Wing/S_Hstab)</f>
        <v>8.0934364214068528E-3</v>
      </c>
      <c r="O66">
        <f>FORECAST(ABS(N66),
INDEX(HStabXFLR5!$F$8:$F$106,MATCH(ABS(N66),HStabXFLR5!$C$8:$C$106,1)):INDEX(HStabXFLR5!$F$8:$F$106,MATCH(ABS(N66),HStabXFLR5!$C$8:$C$106,1)+1),
INDEX(HStabXFLR5!$C$8:$C$106,MATCH(ABS(N66),HStabXFLR5!$C$8:$C$106,1)):INDEX(HStabXFLR5!$C$8:$C$106,MATCH(ABS(N66),HStabXFLR5!$C$8:$C$106,1)+1))</f>
        <v>1.5824992472531163E-2</v>
      </c>
      <c r="P66">
        <f>N66*B66*'AC Param'!$B$9</f>
        <v>0.12471408622182548</v>
      </c>
      <c r="Q66">
        <f>(B66*'AC Param'!$B$8*TrimCalc!I66)+TrimCalc!P66</f>
        <v>123.61246933156855</v>
      </c>
      <c r="R66">
        <f>('AC Param'!$B$2*9.807)-TrimCalc!Q66</f>
        <v>-4.426933156854318E-2</v>
      </c>
      <c r="S66">
        <f>O66*B66*'AC Param'!$B$9</f>
        <v>0.24385185388729189</v>
      </c>
      <c r="T66">
        <f>(J66*B66*'AC Param'!$B$8)</f>
        <v>5.0534351862367544</v>
      </c>
      <c r="U66">
        <f>(K66*B66*'AC Param'!$B$8)</f>
        <v>2.1252206252653858</v>
      </c>
      <c r="V66">
        <f>(L66*B66*'AC Param'!$B$8)</f>
        <v>2.9282145609713677</v>
      </c>
      <c r="X66" s="6">
        <f t="shared" si="8"/>
        <v>3.5825828626251074E-4</v>
      </c>
      <c r="Y66">
        <f t="shared" si="12"/>
        <v>-1.3535159836467192E-3</v>
      </c>
      <c r="Z66" s="7">
        <f t="shared" si="13"/>
        <v>-1.3535159836467192E-3</v>
      </c>
    </row>
    <row r="67" spans="1:26" x14ac:dyDescent="0.2">
      <c r="A67" s="1">
        <f>WingXFLR5!L73</f>
        <v>10.0754</v>
      </c>
      <c r="B67" s="1">
        <f t="shared" ref="B67:B130" si="17">0.5*1.225*A67^2</f>
        <v>62.177132160500008</v>
      </c>
      <c r="C67">
        <f>WingXFLR5!C73</f>
        <v>0.80141300000000004</v>
      </c>
      <c r="D67">
        <f>WingXFLR5!I73</f>
        <v>-6.1231000000000001E-2</v>
      </c>
      <c r="E67">
        <f t="shared" si="14"/>
        <v>4.454265957207053E-3</v>
      </c>
      <c r="F67">
        <f t="shared" si="15"/>
        <v>6.7853603359323361E-2</v>
      </c>
      <c r="G67">
        <f>'AC Param'!$B$2*9.807 + F67</f>
        <v>123.63605360335933</v>
      </c>
      <c r="H67">
        <f t="shared" ref="H67:H130" si="18">-F67</f>
        <v>-6.7853603359323361E-2</v>
      </c>
      <c r="I67">
        <f>C67+(H67/(B67*'AC Param'!$B$8))</f>
        <v>0.80097306806437329</v>
      </c>
      <c r="J67">
        <f>FORECAST(I67,
INDEX(WingXFLR5!$F$8:$F$150,MATCH(I67,WingXFLR5!$C$8:$C$150,1)):INDEX(WingXFLR5!$F$8:$F$150,MATCH(I67,WingXFLR5!$C$8:$C$150,1)+1),
INDEX(WingXFLR5!$C$8:$C$150,MATCH(I67,WingXFLR5!$C$8:$C$150,1)):INDEX(WingXFLR5!$C$8:$C$150,MATCH(I67,WingXFLR5!$C$8:$C$150,1)+1))</f>
        <v>3.2797088027707137E-2</v>
      </c>
      <c r="K67">
        <f>FORECAST(I67,
INDEX(WingXFLR5!$D$8:$D$150,MATCH(I67,WingXFLR5!$C$8:$C$150,1)):INDEX(WingXFLR5!$D$8:$D$150,MATCH(I67,WingXFLR5!$C$8:$C$150,1)+1),
INDEX(WingXFLR5!$C$8:$C$150,MATCH(I67,WingXFLR5!$C$8:$C$150,1)):INDEX(WingXFLR5!$C$8:$C$150,MATCH(I67,WingXFLR5!$C$8:$C$150,1)+1))</f>
        <v>1.3947841548925572E-2</v>
      </c>
      <c r="L67">
        <f>FORECAST(I67,
INDEX(WingXFLR5!$E$8:$E$150,MATCH(I67,WingXFLR5!$C$8:$C$150,1)):INDEX(WingXFLR5!$E$8:$E$150,MATCH(I67,WingXFLR5!$C$8:$C$150,1)+1),
INDEX(WingXFLR5!$C$8:$C$150,MATCH(I67,WingXFLR5!$C$8:$C$150,1)):INDEX(WingXFLR5!$C$8:$C$150,MATCH(I67,WingXFLR5!$C$8:$C$150,1)+1))</f>
        <v>1.8848294600848473E-2</v>
      </c>
      <c r="M67">
        <f>FORECAST(I67,
INDEX(WingXFLR5!$I$8:$I$150,MATCH(I67,WingXFLR5!$C$8:$C$150,1)):INDEX(WingXFLR5!$I$8:$I$150,MATCH(I67,WingXFLR5!$C$8:$C$150,1)+1),
INDEX(WingXFLR5!$C$8:$C$150,MATCH(I67,WingXFLR5!$C$8:$C$150,1)):INDEX(WingXFLR5!$C$8:$C$150,MATCH(I67,WingXFLR5!$C$8:$C$150,1)+1))</f>
        <v>-6.1266802817775814E-2</v>
      </c>
      <c r="N67">
        <f t="shared" si="16"/>
        <v>4.6157747305823156E-3</v>
      </c>
      <c r="O67">
        <f>FORECAST(ABS(N67),
INDEX(HStabXFLR5!$F$8:$F$106,MATCH(ABS(N67),HStabXFLR5!$C$8:$C$106,1)):INDEX(HStabXFLR5!$F$8:$F$106,MATCH(ABS(N67),HStabXFLR5!$C$8:$C$106,1)+1),
INDEX(HStabXFLR5!$C$8:$C$106,MATCH(ABS(N67),HStabXFLR5!$C$8:$C$106,1)):INDEX(HStabXFLR5!$C$8:$C$106,MATCH(ABS(N67),HStabXFLR5!$C$8:$C$106,1)+1))</f>
        <v>1.5820562654160684E-2</v>
      </c>
      <c r="P67">
        <f>N67*B67*'AC Param'!$B$9</f>
        <v>7.0313930684395676E-2</v>
      </c>
      <c r="Q67">
        <f>(B67*'AC Param'!$B$8*TrimCalc!I67)+TrimCalc!P67</f>
        <v>123.60967186456891</v>
      </c>
      <c r="R67">
        <f>('AC Param'!$B$2*9.807)-TrimCalc!Q67</f>
        <v>-4.1471864568904948E-2</v>
      </c>
      <c r="S67">
        <f>O67*B67*'AC Param'!$B$9</f>
        <v>0.2410009176752988</v>
      </c>
      <c r="T67">
        <f>(J67*B67*'AC Param'!$B$8)</f>
        <v>5.0585111517362504</v>
      </c>
      <c r="U67">
        <f>(K67*B67*'AC Param'!$B$8)</f>
        <v>2.1512675746787258</v>
      </c>
      <c r="V67">
        <f>(L67*B67*'AC Param'!$B$8)</f>
        <v>2.9070967626471846</v>
      </c>
      <c r="X67" s="6">
        <f t="shared" si="8"/>
        <v>3.356192334994355E-4</v>
      </c>
      <c r="Y67">
        <f t="shared" si="12"/>
        <v>-7.7192487213852828E-4</v>
      </c>
      <c r="Z67" s="7">
        <f t="shared" si="13"/>
        <v>-7.7192487213852839E-4</v>
      </c>
    </row>
    <row r="68" spans="1:26" x14ac:dyDescent="0.2">
      <c r="A68" s="1">
        <f>WingXFLR5!L74</f>
        <v>10.0185</v>
      </c>
      <c r="B68" s="1">
        <f t="shared" si="17"/>
        <v>61.476834628124998</v>
      </c>
      <c r="C68">
        <f>WingXFLR5!C74</f>
        <v>0.81055299999999997</v>
      </c>
      <c r="D68">
        <f>WingXFLR5!I74</f>
        <v>-6.0486999999999999E-2</v>
      </c>
      <c r="E68">
        <f t="shared" si="14"/>
        <v>1.0983847482049305E-3</v>
      </c>
      <c r="F68">
        <f t="shared" si="15"/>
        <v>1.6543678293245059E-2</v>
      </c>
      <c r="G68">
        <f>'AC Param'!$B$2*9.807 + F68</f>
        <v>123.58474367829325</v>
      </c>
      <c r="H68">
        <f t="shared" si="18"/>
        <v>-1.6543678293245059E-2</v>
      </c>
      <c r="I68">
        <f>C68+(H68/(B68*'AC Param'!$B$8))</f>
        <v>0.81044451646242432</v>
      </c>
      <c r="J68">
        <f>FORECAST(I68,
INDEX(WingXFLR5!$F$8:$F$150,MATCH(I68,WingXFLR5!$C$8:$C$150,1)):INDEX(WingXFLR5!$F$8:$F$150,MATCH(I68,WingXFLR5!$C$8:$C$150,1)+1),
INDEX(WingXFLR5!$C$8:$C$150,MATCH(I68,WingXFLR5!$C$8:$C$150,1)):INDEX(WingXFLR5!$C$8:$C$150,MATCH(I68,WingXFLR5!$C$8:$C$150,1)+1))</f>
        <v>3.3208287968882109E-2</v>
      </c>
      <c r="K68">
        <f>FORECAST(I68,
INDEX(WingXFLR5!$D$8:$D$150,MATCH(I68,WingXFLR5!$C$8:$C$150,1)):INDEX(WingXFLR5!$D$8:$D$150,MATCH(I68,WingXFLR5!$C$8:$C$150,1)+1),
INDEX(WingXFLR5!$C$8:$C$150,MATCH(I68,WingXFLR5!$C$8:$C$150,1)):INDEX(WingXFLR5!$C$8:$C$150,MATCH(I68,WingXFLR5!$C$8:$C$150,1)+1))</f>
        <v>1.4278213758371266E-2</v>
      </c>
      <c r="L68">
        <f>FORECAST(I68,
INDEX(WingXFLR5!$E$8:$E$150,MATCH(I68,WingXFLR5!$C$8:$C$150,1)):INDEX(WingXFLR5!$E$8:$E$150,MATCH(I68,WingXFLR5!$C$8:$C$150,1)+1),
INDEX(WingXFLR5!$C$8:$C$150,MATCH(I68,WingXFLR5!$C$8:$C$150,1)):INDEX(WingXFLR5!$C$8:$C$150,MATCH(I68,WingXFLR5!$C$8:$C$150,1)+1))</f>
        <v>1.8930062341414824E-2</v>
      </c>
      <c r="M68">
        <f>FORECAST(I68,
INDEX(WingXFLR5!$I$8:$I$150,MATCH(I68,WingXFLR5!$C$8:$C$150,1)):INDEX(WingXFLR5!$I$8:$I$150,MATCH(I68,WingXFLR5!$C$8:$C$150,1)+1),
INDEX(WingXFLR5!$C$8:$C$150,MATCH(I68,WingXFLR5!$C$8:$C$150,1)):INDEX(WingXFLR5!$C$8:$C$150,MATCH(I68,WingXFLR5!$C$8:$C$150,1)+1))</f>
        <v>-6.0495830607435047E-2</v>
      </c>
      <c r="N68">
        <f t="shared" si="16"/>
        <v>1.1382160244889888E-3</v>
      </c>
      <c r="O68">
        <f>FORECAST(ABS(N68),
INDEX(HStabXFLR5!$F$8:$F$106,MATCH(ABS(N68),HStabXFLR5!$C$8:$C$106,1)):INDEX(HStabXFLR5!$F$8:$F$106,MATCH(ABS(N68),HStabXFLR5!$C$8:$C$106,1)+1),
INDEX(HStabXFLR5!$C$8:$C$106,MATCH(ABS(N68),HStabXFLR5!$C$8:$C$106,1)):INDEX(HStabXFLR5!$C$8:$C$106,MATCH(ABS(N68),HStabXFLR5!$C$8:$C$106,1)+1))</f>
        <v>1.5817878524254779E-2</v>
      </c>
      <c r="P68">
        <f>N68*B68*'AC Param'!$B$9</f>
        <v>1.7143609985604904E-2</v>
      </c>
      <c r="Q68">
        <f>(B68*'AC Param'!$B$8*TrimCalc!I68)+TrimCalc!P68</f>
        <v>123.60947526239526</v>
      </c>
      <c r="R68">
        <f>('AC Param'!$B$2*9.807)-TrimCalc!Q68</f>
        <v>-4.1275262395259915E-2</v>
      </c>
      <c r="S68">
        <f>O68*B68*'AC Param'!$B$9</f>
        <v>0.23824611003982835</v>
      </c>
      <c r="T68">
        <f>(J68*B68*'AC Param'!$B$8)</f>
        <v>5.0642451850670218</v>
      </c>
      <c r="U68">
        <f>(K68*B68*'AC Param'!$B$8)</f>
        <v>2.1774195449324609</v>
      </c>
      <c r="V68">
        <f>(L68*B68*'AC Param'!$B$8)</f>
        <v>2.8868238301041127</v>
      </c>
      <c r="X68" s="6">
        <f t="shared" si="8"/>
        <v>3.3402819168086865E-4</v>
      </c>
      <c r="Y68">
        <f t="shared" si="12"/>
        <v>-1.9035098341093487E-4</v>
      </c>
      <c r="Z68" s="7">
        <f t="shared" si="13"/>
        <v>-1.903509834109349E-4</v>
      </c>
    </row>
    <row r="69" spans="1:26" x14ac:dyDescent="0.2">
      <c r="A69" s="1">
        <f>WingXFLR5!L75</f>
        <v>9.9625000000000004</v>
      </c>
      <c r="B69" s="1">
        <f t="shared" si="17"/>
        <v>60.791486328125004</v>
      </c>
      <c r="C69">
        <f>WingXFLR5!C75</f>
        <v>0.81968799999999997</v>
      </c>
      <c r="D69">
        <f>WingXFLR5!I75</f>
        <v>-5.9742000000000003E-2</v>
      </c>
      <c r="E69">
        <f t="shared" si="14"/>
        <v>-2.2589838775208628E-3</v>
      </c>
      <c r="F69">
        <f t="shared" si="15"/>
        <v>-3.3645111938912259E-2</v>
      </c>
      <c r="G69">
        <f>'AC Param'!$B$2*9.807 + F69</f>
        <v>123.53455488806109</v>
      </c>
      <c r="H69">
        <f t="shared" si="18"/>
        <v>3.3645111938912259E-2</v>
      </c>
      <c r="I69">
        <f>C69+(H69/(B69*'AC Param'!$B$8))</f>
        <v>0.81991111176731135</v>
      </c>
      <c r="J69">
        <f>FORECAST(I69,
INDEX(WingXFLR5!$F$8:$F$150,MATCH(I69,WingXFLR5!$C$8:$C$150,1)):INDEX(WingXFLR5!$F$8:$F$150,MATCH(I69,WingXFLR5!$C$8:$C$150,1)+1),
INDEX(WingXFLR5!$C$8:$C$150,MATCH(I69,WingXFLR5!$C$8:$C$150,1)):INDEX(WingXFLR5!$C$8:$C$150,MATCH(I69,WingXFLR5!$C$8:$C$150,1)+1))</f>
        <v>3.3623870472404047E-2</v>
      </c>
      <c r="K69">
        <f>FORECAST(I69,
INDEX(WingXFLR5!$D$8:$D$150,MATCH(I69,WingXFLR5!$C$8:$C$150,1)):INDEX(WingXFLR5!$D$8:$D$150,MATCH(I69,WingXFLR5!$C$8:$C$150,1)+1),
INDEX(WingXFLR5!$C$8:$C$150,MATCH(I69,WingXFLR5!$C$8:$C$150,1)):INDEX(WingXFLR5!$C$8:$C$150,MATCH(I69,WingXFLR5!$C$8:$C$150,1)+1))</f>
        <v>1.461296478713792E-2</v>
      </c>
      <c r="L69">
        <f>FORECAST(I69,
INDEX(WingXFLR5!$E$8:$E$150,MATCH(I69,WingXFLR5!$C$8:$C$150,1)):INDEX(WingXFLR5!$E$8:$E$150,MATCH(I69,WingXFLR5!$C$8:$C$150,1)+1),
INDEX(WingXFLR5!$C$8:$C$150,MATCH(I69,WingXFLR5!$C$8:$C$150,1)):INDEX(WingXFLR5!$C$8:$C$150,MATCH(I69,WingXFLR5!$C$8:$C$150,1)+1))</f>
        <v>1.9010930117128517E-2</v>
      </c>
      <c r="M69">
        <f>FORECAST(I69,
INDEX(WingXFLR5!$I$8:$I$150,MATCH(I69,WingXFLR5!$C$8:$C$150,1)):INDEX(WingXFLR5!$I$8:$I$150,MATCH(I69,WingXFLR5!$C$8:$C$150,1)+1),
INDEX(WingXFLR5!$C$8:$C$150,MATCH(I69,WingXFLR5!$C$8:$C$150,1)):INDEX(WingXFLR5!$C$8:$C$150,MATCH(I69,WingXFLR5!$C$8:$C$150,1)+1))</f>
        <v>-5.9723773830659854E-2</v>
      </c>
      <c r="N69">
        <f t="shared" si="16"/>
        <v>-2.3410555325015445E-3</v>
      </c>
      <c r="O69">
        <f>FORECAST(ABS(N69),
INDEX(HStabXFLR5!$F$8:$F$106,MATCH(ABS(N69),HStabXFLR5!$C$8:$C$106,1)):INDEX(HStabXFLR5!$F$8:$F$106,MATCH(ABS(N69),HStabXFLR5!$C$8:$C$106,1)+1),
INDEX(HStabXFLR5!$C$8:$C$106,MATCH(ABS(N69),HStabXFLR5!$C$8:$C$106,1)):INDEX(HStabXFLR5!$C$8:$C$106,MATCH(ABS(N69),HStabXFLR5!$C$8:$C$106,1)+1))</f>
        <v>1.5818806927703384E-2</v>
      </c>
      <c r="P69">
        <f>N69*B69*'AC Param'!$B$9</f>
        <v>-3.4867480122375019E-2</v>
      </c>
      <c r="Q69">
        <f>(B69*'AC Param'!$B$8*TrimCalc!I69)+TrimCalc!P69</f>
        <v>123.60720423933751</v>
      </c>
      <c r="R69">
        <f>('AC Param'!$B$2*9.807)-TrimCalc!Q69</f>
        <v>-3.900423933750119E-2</v>
      </c>
      <c r="S69">
        <f>O69*B69*'AC Param'!$B$9</f>
        <v>0.23560395234281867</v>
      </c>
      <c r="T69">
        <f>(J69*B69*'AC Param'!$B$8)</f>
        <v>5.0704581810993297</v>
      </c>
      <c r="U69">
        <f>(K69*B69*'AC Param'!$B$8)</f>
        <v>2.2036257520046969</v>
      </c>
      <c r="V69">
        <f>(L69*B69*'AC Param'!$B$8)</f>
        <v>2.8668361134038691</v>
      </c>
      <c r="X69" s="6">
        <f t="shared" si="8"/>
        <v>3.1564949022079455E-4</v>
      </c>
      <c r="Y69">
        <f t="shared" ref="Y69:Y100" si="19">I69*(Xcg-Xwing_AC)+(Chord_Wing*M69)</f>
        <v>3.9150935608321322E-4</v>
      </c>
      <c r="Z69" s="7">
        <f t="shared" ref="Z69:Z100" si="20">(S_Hstab/S_Wing)*N69*(Xcg - Xtail_AC)</f>
        <v>3.9150935608321322E-4</v>
      </c>
    </row>
    <row r="70" spans="1:26" x14ac:dyDescent="0.2">
      <c r="A70" s="1">
        <f>WingXFLR5!L76</f>
        <v>9.9075000000000006</v>
      </c>
      <c r="B70" s="1">
        <f t="shared" si="17"/>
        <v>60.122115703125019</v>
      </c>
      <c r="C70">
        <f>WingXFLR5!C76</f>
        <v>0.82882</v>
      </c>
      <c r="D70">
        <f>WingXFLR5!I76</f>
        <v>-5.8996E-2</v>
      </c>
      <c r="E70">
        <f t="shared" si="14"/>
        <v>-5.6181897245063481E-3</v>
      </c>
      <c r="F70">
        <f t="shared" si="15"/>
        <v>-8.2755475901425291E-2</v>
      </c>
      <c r="G70">
        <f>'AC Param'!$B$2*9.807 + F70</f>
        <v>123.48544452409858</v>
      </c>
      <c r="H70">
        <f t="shared" si="18"/>
        <v>8.2755475901425291E-2</v>
      </c>
      <c r="I70">
        <f>C70+(H70/(B70*'AC Param'!$B$8))</f>
        <v>0.82937488852797869</v>
      </c>
      <c r="J70">
        <f>FORECAST(I70,
INDEX(WingXFLR5!$F$8:$F$150,MATCH(I70,WingXFLR5!$C$8:$C$150,1)):INDEX(WingXFLR5!$F$8:$F$150,MATCH(I70,WingXFLR5!$C$8:$C$150,1)+1),
INDEX(WingXFLR5!$C$8:$C$150,MATCH(I70,WingXFLR5!$C$8:$C$150,1)):INDEX(WingXFLR5!$C$8:$C$150,MATCH(I70,WingXFLR5!$C$8:$C$150,1)+1))</f>
        <v>3.4042981836455176E-2</v>
      </c>
      <c r="K70">
        <f>FORECAST(I70,
INDEX(WingXFLR5!$D$8:$D$150,MATCH(I70,WingXFLR5!$C$8:$C$150,1)):INDEX(WingXFLR5!$D$8:$D$150,MATCH(I70,WingXFLR5!$C$8:$C$150,1)+1),
INDEX(WingXFLR5!$C$8:$C$150,MATCH(I70,WingXFLR5!$C$8:$C$150,1)):INDEX(WingXFLR5!$C$8:$C$150,MATCH(I70,WingXFLR5!$C$8:$C$150,1)+1))</f>
        <v>1.4950997625775552E-2</v>
      </c>
      <c r="L70">
        <f>FORECAST(I70,
INDEX(WingXFLR5!$E$8:$E$150,MATCH(I70,WingXFLR5!$C$8:$C$150,1)):INDEX(WingXFLR5!$E$8:$E$150,MATCH(I70,WingXFLR5!$C$8:$C$150,1)+1),
INDEX(WingXFLR5!$C$8:$C$150,MATCH(I70,WingXFLR5!$C$8:$C$150,1)):INDEX(WingXFLR5!$C$8:$C$150,MATCH(I70,WingXFLR5!$C$8:$C$150,1)+1))</f>
        <v>1.9092923427622553E-2</v>
      </c>
      <c r="M70">
        <f>FORECAST(I70,
INDEX(WingXFLR5!$I$8:$I$150,MATCH(I70,WingXFLR5!$C$8:$C$150,1)):INDEX(WingXFLR5!$I$8:$I$150,MATCH(I70,WingXFLR5!$C$8:$C$150,1)+1),
INDEX(WingXFLR5!$C$8:$C$150,MATCH(I70,WingXFLR5!$C$8:$C$150,1)):INDEX(WingXFLR5!$C$8:$C$150,MATCH(I70,WingXFLR5!$C$8:$C$150,1)+1))</f>
        <v>-5.8950655839426866E-2</v>
      </c>
      <c r="N70">
        <f t="shared" si="16"/>
        <v>-5.822340631925038E-3</v>
      </c>
      <c r="O70">
        <f>FORECAST(ABS(N70),
INDEX(HStabXFLR5!$F$8:$F$106,MATCH(ABS(N70),HStabXFLR5!$C$8:$C$106,1)):INDEX(HStabXFLR5!$F$8:$F$106,MATCH(ABS(N70),HStabXFLR5!$C$8:$C$106,1)+1),
INDEX(HStabXFLR5!$C$8:$C$106,MATCH(ABS(N70),HStabXFLR5!$C$8:$C$106,1)):INDEX(HStabXFLR5!$C$8:$C$106,MATCH(ABS(N70),HStabXFLR5!$C$8:$C$106,1)+1))</f>
        <v>1.5821493933800498E-2</v>
      </c>
      <c r="P70">
        <f>N70*B70*'AC Param'!$B$9</f>
        <v>-8.576260209822277E-2</v>
      </c>
      <c r="Q70">
        <f>(B70*'AC Param'!$B$8*TrimCalc!I70)+TrimCalc!P70</f>
        <v>123.60631272488435</v>
      </c>
      <c r="R70">
        <f>('AC Param'!$B$2*9.807)-TrimCalc!Q70</f>
        <v>-3.8112724884342697E-2</v>
      </c>
      <c r="S70">
        <f>O70*B70*'AC Param'!$B$9</f>
        <v>0.23304931377663979</v>
      </c>
      <c r="T70">
        <f>(J70*B70*'AC Param'!$B$8)</f>
        <v>5.0771335519255496</v>
      </c>
      <c r="U70">
        <f>(K70*B70*'AC Param'!$B$8)</f>
        <v>2.2297756420178629</v>
      </c>
      <c r="V70">
        <f>(L70*B70*'AC Param'!$B$8)</f>
        <v>2.8474979837084016</v>
      </c>
      <c r="X70" s="6">
        <f t="shared" ref="X70:X128" si="21">(Q70-(12.6*9.807))/(9.807*12.6)</f>
        <v>3.0843473389061826E-4</v>
      </c>
      <c r="Y70">
        <f t="shared" si="19"/>
        <v>9.7370643286976213E-4</v>
      </c>
      <c r="Z70" s="7">
        <f t="shared" si="20"/>
        <v>9.7370643286976203E-4</v>
      </c>
    </row>
    <row r="71" spans="1:26" x14ac:dyDescent="0.2">
      <c r="A71" s="1">
        <f>WingXFLR5!L77</f>
        <v>9.8533000000000008</v>
      </c>
      <c r="B71" s="1">
        <f t="shared" si="17"/>
        <v>59.466106545125015</v>
      </c>
      <c r="C71">
        <f>WingXFLR5!C77</f>
        <v>0.83794900000000005</v>
      </c>
      <c r="D71">
        <f>WingXFLR5!I77</f>
        <v>-5.8250000000000003E-2</v>
      </c>
      <c r="E71">
        <f t="shared" si="14"/>
        <v>-8.9768708646878123E-3</v>
      </c>
      <c r="F71">
        <f t="shared" si="15"/>
        <v>-0.1307857920239317</v>
      </c>
      <c r="G71">
        <f>'AC Param'!$B$2*9.807 + F71</f>
        <v>123.43741420797608</v>
      </c>
      <c r="H71">
        <f t="shared" si="18"/>
        <v>0.1307857920239317</v>
      </c>
      <c r="I71">
        <f>C71+(H71/(B71*'AC Param'!$B$8))</f>
        <v>0.83883561346522961</v>
      </c>
      <c r="J71">
        <f>FORECAST(I71,
INDEX(WingXFLR5!$F$8:$F$150,MATCH(I71,WingXFLR5!$C$8:$C$150,1)):INDEX(WingXFLR5!$F$8:$F$150,MATCH(I71,WingXFLR5!$C$8:$C$150,1)+1),
INDEX(WingXFLR5!$C$8:$C$150,MATCH(I71,WingXFLR5!$C$8:$C$150,1)):INDEX(WingXFLR5!$C$8:$C$150,MATCH(I71,WingXFLR5!$C$8:$C$150,1)+1))</f>
        <v>3.4469618635298772E-2</v>
      </c>
      <c r="K71">
        <f>FORECAST(I71,
INDEX(WingXFLR5!$D$8:$D$150,MATCH(I71,WingXFLR5!$C$8:$C$150,1)):INDEX(WingXFLR5!$D$8:$D$150,MATCH(I71,WingXFLR5!$C$8:$C$150,1)+1),
INDEX(WingXFLR5!$C$8:$C$150,MATCH(I71,WingXFLR5!$C$8:$C$150,1)):INDEX(WingXFLR5!$C$8:$C$150,MATCH(I71,WingXFLR5!$C$8:$C$150,1)+1))</f>
        <v>1.5292358864962892E-2</v>
      </c>
      <c r="L71">
        <f>FORECAST(I71,
INDEX(WingXFLR5!$E$8:$E$150,MATCH(I71,WingXFLR5!$C$8:$C$150,1)):INDEX(WingXFLR5!$E$8:$E$150,MATCH(I71,WingXFLR5!$C$8:$C$150,1)+1),
INDEX(WingXFLR5!$C$8:$C$150,MATCH(I71,WingXFLR5!$C$8:$C$150,1)):INDEX(WingXFLR5!$C$8:$C$150,MATCH(I71,WingXFLR5!$C$8:$C$150,1)+1))</f>
        <v>1.917735694410453E-2</v>
      </c>
      <c r="M71">
        <f>FORECAST(I71,
INDEX(WingXFLR5!$I$8:$I$150,MATCH(I71,WingXFLR5!$C$8:$C$150,1)):INDEX(WingXFLR5!$I$8:$I$150,MATCH(I71,WingXFLR5!$C$8:$C$150,1)+1),
INDEX(WingXFLR5!$C$8:$C$150,MATCH(I71,WingXFLR5!$C$8:$C$150,1)):INDEX(WingXFLR5!$C$8:$C$150,MATCH(I71,WingXFLR5!$C$8:$C$150,1)+1))</f>
        <v>-5.817750836858164E-2</v>
      </c>
      <c r="N71">
        <f t="shared" si="16"/>
        <v>-9.3031615892348995E-3</v>
      </c>
      <c r="O71">
        <f>FORECAST(ABS(N71),
INDEX(HStabXFLR5!$F$8:$F$106,MATCH(ABS(N71),HStabXFLR5!$C$8:$C$106,1)):INDEX(HStabXFLR5!$F$8:$F$106,MATCH(ABS(N71),HStabXFLR5!$C$8:$C$106,1)+1),
INDEX(HStabXFLR5!$C$8:$C$106,MATCH(ABS(N71),HStabXFLR5!$C$8:$C$106,1)):INDEX(HStabXFLR5!$C$8:$C$106,MATCH(ABS(N71),HStabXFLR5!$C$8:$C$106,1)+1))</f>
        <v>1.5827233395966474E-2</v>
      </c>
      <c r="P71">
        <f>N71*B71*'AC Param'!$B$9</f>
        <v>-0.13553958557662948</v>
      </c>
      <c r="Q71">
        <f>(B71*'AC Param'!$B$8*TrimCalc!I71)+TrimCalc!P71</f>
        <v>123.60246393834015</v>
      </c>
      <c r="R71">
        <f>('AC Param'!$B$2*9.807)-TrimCalc!Q71</f>
        <v>-3.4263938340146183E-2</v>
      </c>
      <c r="S71">
        <f>O71*B71*'AC Param'!$B$9</f>
        <v>0.23059006712258026</v>
      </c>
      <c r="T71">
        <f>(J71*B71*'AC Param'!$B$8)</f>
        <v>5.0846694199631317</v>
      </c>
      <c r="U71">
        <f>(K71*B71*'AC Param'!$B$8)</f>
        <v>2.2558006893685771</v>
      </c>
      <c r="V71">
        <f>(L71*B71*'AC Param'!$B$8)</f>
        <v>2.8288830648549679</v>
      </c>
      <c r="X71" s="6">
        <f t="shared" si="21"/>
        <v>2.7728767061546727E-4</v>
      </c>
      <c r="Y71">
        <f t="shared" si="19"/>
        <v>1.5558258882682162E-3</v>
      </c>
      <c r="Z71" s="7">
        <f t="shared" si="20"/>
        <v>1.5558258882682164E-3</v>
      </c>
    </row>
    <row r="72" spans="1:26" x14ac:dyDescent="0.2">
      <c r="A72" s="1">
        <f>WingXFLR5!L78</f>
        <v>9.8001000000000005</v>
      </c>
      <c r="B72" s="1">
        <f t="shared" si="17"/>
        <v>58.82570050612501</v>
      </c>
      <c r="C72">
        <f>WingXFLR5!C78</f>
        <v>0.84707299999999996</v>
      </c>
      <c r="D72">
        <f>WingXFLR5!I78</f>
        <v>-5.7504E-2</v>
      </c>
      <c r="E72">
        <f t="shared" si="14"/>
        <v>-1.2334677493529216E-2</v>
      </c>
      <c r="F72">
        <f t="shared" si="15"/>
        <v>-0.17777103079812764</v>
      </c>
      <c r="G72">
        <f>'AC Param'!$B$2*9.807 + F72</f>
        <v>123.39042896920188</v>
      </c>
      <c r="H72">
        <f t="shared" si="18"/>
        <v>0.17777103079812764</v>
      </c>
      <c r="I72">
        <f>C72+(H72/(B72*'AC Param'!$B$8))</f>
        <v>0.84829125203011957</v>
      </c>
      <c r="J72">
        <f>FORECAST(I72,
INDEX(WingXFLR5!$F$8:$F$150,MATCH(I72,WingXFLR5!$C$8:$C$150,1)):INDEX(WingXFLR5!$F$8:$F$150,MATCH(I72,WingXFLR5!$C$8:$C$150,1)+1),
INDEX(WingXFLR5!$C$8:$C$150,MATCH(I72,WingXFLR5!$C$8:$C$150,1)):INDEX(WingXFLR5!$C$8:$C$150,MATCH(I72,WingXFLR5!$C$8:$C$150,1)+1))</f>
        <v>3.4903492064102239E-2</v>
      </c>
      <c r="K72">
        <f>FORECAST(I72,
INDEX(WingXFLR5!$D$8:$D$150,MATCH(I72,WingXFLR5!$C$8:$C$150,1)):INDEX(WingXFLR5!$D$8:$D$150,MATCH(I72,WingXFLR5!$C$8:$C$150,1)+1),
INDEX(WingXFLR5!$C$8:$C$150,MATCH(I72,WingXFLR5!$C$8:$C$150,1)):INDEX(WingXFLR5!$C$8:$C$150,MATCH(I72,WingXFLR5!$C$8:$C$150,1)+1))</f>
        <v>1.5637873128932268E-2</v>
      </c>
      <c r="L72">
        <f>FORECAST(I72,
INDEX(WingXFLR5!$E$8:$E$150,MATCH(I72,WingXFLR5!$C$8:$C$150,1)):INDEX(WingXFLR5!$E$8:$E$150,MATCH(I72,WingXFLR5!$C$8:$C$150,1)+1),
INDEX(WingXFLR5!$C$8:$C$150,MATCH(I72,WingXFLR5!$C$8:$C$150,1)):INDEX(WingXFLR5!$C$8:$C$150,MATCH(I72,WingXFLR5!$C$8:$C$150,1)+1))</f>
        <v>1.9266485384190998E-2</v>
      </c>
      <c r="M72">
        <f>FORECAST(I72,
INDEX(WingXFLR5!$I$8:$I$150,MATCH(I72,WingXFLR5!$C$8:$C$150,1)):INDEX(WingXFLR5!$I$8:$I$150,MATCH(I72,WingXFLR5!$C$8:$C$150,1)+1),
INDEX(WingXFLR5!$C$8:$C$150,MATCH(I72,WingXFLR5!$C$8:$C$150,1)):INDEX(WingXFLR5!$C$8:$C$150,MATCH(I72,WingXFLR5!$C$8:$C$150,1)+1))</f>
        <v>-5.7404237418713061E-2</v>
      </c>
      <c r="N72">
        <f t="shared" si="16"/>
        <v>-1.2783384577053424E-2</v>
      </c>
      <c r="O72">
        <f>FORECAST(ABS(N72),
INDEX(HStabXFLR5!$F$8:$F$106,MATCH(ABS(N72),HStabXFLR5!$C$8:$C$106,1)):INDEX(HStabXFLR5!$F$8:$F$106,MATCH(ABS(N72),HStabXFLR5!$C$8:$C$106,1)+1),
INDEX(HStabXFLR5!$C$8:$C$106,MATCH(ABS(N72),HStabXFLR5!$C$8:$C$106,1)):INDEX(HStabXFLR5!$C$8:$C$106,MATCH(ABS(N72),HStabXFLR5!$C$8:$C$106,1)+1))</f>
        <v>1.5833680243118965E-2</v>
      </c>
      <c r="P72">
        <f>N72*B72*'AC Param'!$B$9</f>
        <v>-0.18423793038316874</v>
      </c>
      <c r="Q72">
        <f>(B72*'AC Param'!$B$8*TrimCalc!I72)+TrimCalc!P72</f>
        <v>123.60099415794345</v>
      </c>
      <c r="R72">
        <f>('AC Param'!$B$2*9.807)-TrimCalc!Q72</f>
        <v>-3.2794157943442315E-2</v>
      </c>
      <c r="S72">
        <f>O72*B72*'AC Param'!$B$9</f>
        <v>0.22819969631340889</v>
      </c>
      <c r="T72">
        <f>(J72*B72*'AC Param'!$B$8)</f>
        <v>5.0932234129588272</v>
      </c>
      <c r="U72">
        <f>(K72*B72*'AC Param'!$B$8)</f>
        <v>2.2819258715684083</v>
      </c>
      <c r="V72">
        <f>(L72*B72*'AC Param'!$B$8)</f>
        <v>2.811423976259225</v>
      </c>
      <c r="X72" s="6">
        <f t="shared" si="21"/>
        <v>2.653931832254764E-4</v>
      </c>
      <c r="Y72">
        <f t="shared" si="19"/>
        <v>2.1378453414893361E-3</v>
      </c>
      <c r="Z72" s="7">
        <f t="shared" si="20"/>
        <v>2.1378453414893361E-3</v>
      </c>
    </row>
    <row r="73" spans="1:26" x14ac:dyDescent="0.2">
      <c r="A73" s="1">
        <f>WingXFLR5!L79</f>
        <v>9.7477999999999998</v>
      </c>
      <c r="B73" s="1">
        <f t="shared" si="17"/>
        <v>58.1995079645</v>
      </c>
      <c r="C73">
        <f>WingXFLR5!C79</f>
        <v>0.85619500000000004</v>
      </c>
      <c r="D73">
        <f>WingXFLR5!I79</f>
        <v>-5.6757000000000002E-2</v>
      </c>
      <c r="E73">
        <f t="shared" si="14"/>
        <v>-1.5694496245898332E-2</v>
      </c>
      <c r="F73">
        <f t="shared" si="15"/>
        <v>-0.22378593001918393</v>
      </c>
      <c r="G73">
        <f>'AC Param'!$B$2*9.807 + F73</f>
        <v>123.34441406998081</v>
      </c>
      <c r="H73">
        <f t="shared" si="18"/>
        <v>0.22378593001918393</v>
      </c>
      <c r="I73">
        <f>C73+(H73/(B73*'AC Param'!$B$8))</f>
        <v>0.85774508932526206</v>
      </c>
      <c r="J73">
        <f>FORECAST(I73,
INDEX(WingXFLR5!$F$8:$F$150,MATCH(I73,WingXFLR5!$C$8:$C$150,1)):INDEX(WingXFLR5!$F$8:$F$150,MATCH(I73,WingXFLR5!$C$8:$C$150,1)+1),
INDEX(WingXFLR5!$C$8:$C$150,MATCH(I73,WingXFLR5!$C$8:$C$150,1)):INDEX(WingXFLR5!$C$8:$C$150,MATCH(I73,WingXFLR5!$C$8:$C$150,1)+1))</f>
        <v>3.5342769357377665E-2</v>
      </c>
      <c r="K73">
        <f>FORECAST(I73,
INDEX(WingXFLR5!$D$8:$D$150,MATCH(I73,WingXFLR5!$C$8:$C$150,1)):INDEX(WingXFLR5!$D$8:$D$150,MATCH(I73,WingXFLR5!$C$8:$C$150,1)+1),
INDEX(WingXFLR5!$C$8:$C$150,MATCH(I73,WingXFLR5!$C$8:$C$150,1)):INDEX(WingXFLR5!$C$8:$C$150,MATCH(I73,WingXFLR5!$C$8:$C$150,1)+1))</f>
        <v>1.5986807433430849E-2</v>
      </c>
      <c r="L73">
        <f>FORECAST(I73,
INDEX(WingXFLR5!$E$8:$E$150,MATCH(I73,WingXFLR5!$C$8:$C$150,1)):INDEX(WingXFLR5!$E$8:$E$150,MATCH(I73,WingXFLR5!$C$8:$C$150,1)+1),
INDEX(WingXFLR5!$C$8:$C$150,MATCH(I73,WingXFLR5!$C$8:$C$150,1)):INDEX(WingXFLR5!$C$8:$C$150,MATCH(I73,WingXFLR5!$C$8:$C$150,1)+1))</f>
        <v>1.9355961923946813E-2</v>
      </c>
      <c r="M73">
        <f>FORECAST(I73,
INDEX(WingXFLR5!$I$8:$I$150,MATCH(I73,WingXFLR5!$C$8:$C$150,1)):INDEX(WingXFLR5!$I$8:$I$150,MATCH(I73,WingXFLR5!$C$8:$C$150,1)+1),
INDEX(WingXFLR5!$C$8:$C$150,MATCH(I73,WingXFLR5!$C$8:$C$150,1)):INDEX(WingXFLR5!$C$8:$C$150,MATCH(I73,WingXFLR5!$C$8:$C$150,1)+1))</f>
        <v>-5.6629823646452124E-2</v>
      </c>
      <c r="N73">
        <f t="shared" si="16"/>
        <v>-1.6265991782988161E-2</v>
      </c>
      <c r="O73">
        <f>FORECAST(ABS(N73),
INDEX(HStabXFLR5!$F$8:$F$106,MATCH(ABS(N73),HStabXFLR5!$C$8:$C$106,1)):INDEX(HStabXFLR5!$F$8:$F$106,MATCH(ABS(N73),HStabXFLR5!$C$8:$C$106,1)+1),
INDEX(HStabXFLR5!$C$8:$C$106,MATCH(ABS(N73),HStabXFLR5!$C$8:$C$106,1)):INDEX(HStabXFLR5!$C$8:$C$106,MATCH(ABS(N73),HStabXFLR5!$C$8:$C$106,1)+1))</f>
        <v>1.5843708219184436E-2</v>
      </c>
      <c r="P73">
        <f>N73*B73*'AC Param'!$B$9</f>
        <v>-0.23193481598950522</v>
      </c>
      <c r="Q73">
        <f>(B73*'AC Param'!$B$8*TrimCalc!I73)+TrimCalc!P73</f>
        <v>123.60046594039208</v>
      </c>
      <c r="R73">
        <f>('AC Param'!$B$2*9.807)-TrimCalc!Q73</f>
        <v>-3.2265940392079528E-2</v>
      </c>
      <c r="S73">
        <f>O73*B73*'AC Param'!$B$9</f>
        <v>0.22591352555896149</v>
      </c>
      <c r="T73">
        <f>(J73*B73*'AC Param'!$B$8)</f>
        <v>5.1024249900934482</v>
      </c>
      <c r="U73">
        <f>(K73*B73*'AC Param'!$B$8)</f>
        <v>2.3080105844371683</v>
      </c>
      <c r="V73">
        <f>(L73*B73*'AC Param'!$B$8)</f>
        <v>2.7944144056562799</v>
      </c>
      <c r="X73" s="6">
        <f t="shared" si="21"/>
        <v>2.6111847863835135E-4</v>
      </c>
      <c r="Y73">
        <f t="shared" si="19"/>
        <v>2.7202635224153233E-3</v>
      </c>
      <c r="Z73" s="7">
        <f t="shared" si="20"/>
        <v>2.7202635224153233E-3</v>
      </c>
    </row>
    <row r="74" spans="1:26" x14ac:dyDescent="0.2">
      <c r="A74" s="1">
        <f>WingXFLR5!L80</f>
        <v>9.6963000000000008</v>
      </c>
      <c r="B74" s="1">
        <f t="shared" si="17"/>
        <v>57.586168135125014</v>
      </c>
      <c r="C74">
        <f>WingXFLR5!C80</f>
        <v>0.86531199999999997</v>
      </c>
      <c r="D74">
        <f>WingXFLR5!I80</f>
        <v>-5.6009000000000003E-2</v>
      </c>
      <c r="E74">
        <f t="shared" si="14"/>
        <v>-1.9055802414991076E-2</v>
      </c>
      <c r="F74">
        <f t="shared" si="15"/>
        <v>-0.26885090724575239</v>
      </c>
      <c r="G74">
        <f>'AC Param'!$B$2*9.807 + F74</f>
        <v>123.29934909275426</v>
      </c>
      <c r="H74">
        <f t="shared" si="18"/>
        <v>0.26885090724575239</v>
      </c>
      <c r="I74">
        <f>C74+(H74/(B74*'AC Param'!$B$8))</f>
        <v>0.86719407352724043</v>
      </c>
      <c r="J74">
        <f>FORECAST(I74,
INDEX(WingXFLR5!$F$8:$F$150,MATCH(I74,WingXFLR5!$C$8:$C$150,1)):INDEX(WingXFLR5!$F$8:$F$150,MATCH(I74,WingXFLR5!$C$8:$C$150,1)+1),
INDEX(WingXFLR5!$C$8:$C$150,MATCH(I74,WingXFLR5!$C$8:$C$150,1)):INDEX(WingXFLR5!$C$8:$C$150,MATCH(I74,WingXFLR5!$C$8:$C$150,1)+1))</f>
        <v>3.5787219331040038E-2</v>
      </c>
      <c r="K74">
        <f>FORECAST(I74,
INDEX(WingXFLR5!$D$8:$D$150,MATCH(I74,WingXFLR5!$C$8:$C$150,1)):INDEX(WingXFLR5!$D$8:$D$150,MATCH(I74,WingXFLR5!$C$8:$C$150,1)+1),
INDEX(WingXFLR5!$C$8:$C$150,MATCH(I74,WingXFLR5!$C$8:$C$150,1)):INDEX(WingXFLR5!$C$8:$C$150,MATCH(I74,WingXFLR5!$C$8:$C$150,1)+1))</f>
        <v>1.6339838496635957E-2</v>
      </c>
      <c r="L74">
        <f>FORECAST(I74,
INDEX(WingXFLR5!$E$8:$E$150,MATCH(I74,WingXFLR5!$C$8:$C$150,1)):INDEX(WingXFLR5!$E$8:$E$150,MATCH(I74,WingXFLR5!$C$8:$C$150,1)+1),
INDEX(WingXFLR5!$C$8:$C$150,MATCH(I74,WingXFLR5!$C$8:$C$150,1)):INDEX(WingXFLR5!$C$8:$C$150,MATCH(I74,WingXFLR5!$C$8:$C$150,1)+1))</f>
        <v>1.9447380834404081E-2</v>
      </c>
      <c r="M74">
        <f>FORECAST(I74,
INDEX(WingXFLR5!$I$8:$I$150,MATCH(I74,WingXFLR5!$C$8:$C$150,1)):INDEX(WingXFLR5!$I$8:$I$150,MATCH(I74,WingXFLR5!$C$8:$C$150,1)+1),
INDEX(WingXFLR5!$C$8:$C$150,MATCH(I74,WingXFLR5!$C$8:$C$150,1)):INDEX(WingXFLR5!$C$8:$C$150,MATCH(I74,WingXFLR5!$C$8:$C$150,1)+1))</f>
        <v>-5.5854518380514001E-2</v>
      </c>
      <c r="N74">
        <f t="shared" si="16"/>
        <v>-1.974985581585641E-2</v>
      </c>
      <c r="O74">
        <f>FORECAST(ABS(N74),
INDEX(HStabXFLR5!$F$8:$F$106,MATCH(ABS(N74),HStabXFLR5!$C$8:$C$106,1)):INDEX(HStabXFLR5!$F$8:$F$106,MATCH(ABS(N74),HStabXFLR5!$C$8:$C$106,1)+1),
INDEX(HStabXFLR5!$C$8:$C$106,MATCH(ABS(N74),HStabXFLR5!$C$8:$C$106,1)):INDEX(HStabXFLR5!$C$8:$C$106,MATCH(ABS(N74),HStabXFLR5!$C$8:$C$106,1)+1))</f>
        <v>1.5854170378196777E-2</v>
      </c>
      <c r="P74">
        <f>N74*B74*'AC Param'!$B$9</f>
        <v>-0.27864303682581404</v>
      </c>
      <c r="Q74">
        <f>(B74*'AC Param'!$B$8*TrimCalc!I74)+TrimCalc!P74</f>
        <v>123.59851162873916</v>
      </c>
      <c r="R74">
        <f>('AC Param'!$B$2*9.807)-TrimCalc!Q74</f>
        <v>-3.0311628739156049E-2</v>
      </c>
      <c r="S74">
        <f>O74*B74*'AC Param'!$B$9</f>
        <v>0.22368032565523072</v>
      </c>
      <c r="T74">
        <f>(J74*B74*'AC Param'!$B$8)</f>
        <v>5.1121416064226439</v>
      </c>
      <c r="U74">
        <f>(K74*B74*'AC Param'!$B$8)</f>
        <v>2.3341173128929862</v>
      </c>
      <c r="V74">
        <f>(L74*B74*'AC Param'!$B$8)</f>
        <v>2.7780242935296582</v>
      </c>
      <c r="X74" s="6">
        <f t="shared" si="21"/>
        <v>2.4530282661037426E-4</v>
      </c>
      <c r="Y74">
        <f t="shared" si="19"/>
        <v>3.3028918903687497E-3</v>
      </c>
      <c r="Z74" s="7">
        <f t="shared" si="20"/>
        <v>3.3028918903687497E-3</v>
      </c>
    </row>
    <row r="75" spans="1:26" x14ac:dyDescent="0.2">
      <c r="A75" s="1">
        <f>WingXFLR5!L81</f>
        <v>9.6456</v>
      </c>
      <c r="B75" s="1">
        <f t="shared" si="17"/>
        <v>56.985529608000007</v>
      </c>
      <c r="C75">
        <f>WingXFLR5!C81</f>
        <v>0.87442500000000001</v>
      </c>
      <c r="D75">
        <f>WingXFLR5!I81</f>
        <v>-5.5260999999999998E-2</v>
      </c>
      <c r="E75">
        <f t="shared" si="14"/>
        <v>-2.241640897501182E-2</v>
      </c>
      <c r="F75">
        <f t="shared" si="15"/>
        <v>-0.31296567965089039</v>
      </c>
      <c r="G75">
        <f>'AC Param'!$B$2*9.807 + F75</f>
        <v>123.25523432034912</v>
      </c>
      <c r="H75">
        <f t="shared" si="18"/>
        <v>0.31296567965089039</v>
      </c>
      <c r="I75">
        <f>C75+(H75/(B75*'AC Param'!$B$8))</f>
        <v>0.87663898863133027</v>
      </c>
      <c r="J75">
        <f>FORECAST(I75,
INDEX(WingXFLR5!$F$8:$F$150,MATCH(I75,WingXFLR5!$C$8:$C$150,1)):INDEX(WingXFLR5!$F$8:$F$150,MATCH(I75,WingXFLR5!$C$8:$C$150,1)+1),
INDEX(WingXFLR5!$C$8:$C$150,MATCH(I75,WingXFLR5!$C$8:$C$150,1)):INDEX(WingXFLR5!$C$8:$C$150,MATCH(I75,WingXFLR5!$C$8:$C$150,1)+1))</f>
        <v>3.6236932491524189E-2</v>
      </c>
      <c r="K75">
        <f>FORECAST(I75,
INDEX(WingXFLR5!$D$8:$D$150,MATCH(I75,WingXFLR5!$C$8:$C$150,1)):INDEX(WingXFLR5!$D$8:$D$150,MATCH(I75,WingXFLR5!$C$8:$C$150,1)+1),
INDEX(WingXFLR5!$C$8:$C$150,MATCH(I75,WingXFLR5!$C$8:$C$150,1)):INDEX(WingXFLR5!$C$8:$C$150,MATCH(I75,WingXFLR5!$C$8:$C$150,1)+1))</f>
        <v>1.6696330851270206E-2</v>
      </c>
      <c r="L75">
        <f>FORECAST(I75,
INDEX(WingXFLR5!$E$8:$E$150,MATCH(I75,WingXFLR5!$C$8:$C$150,1)):INDEX(WingXFLR5!$E$8:$E$150,MATCH(I75,WingXFLR5!$C$8:$C$150,1)+1),
INDEX(WingXFLR5!$C$8:$C$150,MATCH(I75,WingXFLR5!$C$8:$C$150,1)):INDEX(WingXFLR5!$C$8:$C$150,MATCH(I75,WingXFLR5!$C$8:$C$150,1)+1))</f>
        <v>1.9540601640253973E-2</v>
      </c>
      <c r="M75">
        <f>FORECAST(I75,
INDEX(WingXFLR5!$I$8:$I$150,MATCH(I75,WingXFLR5!$C$8:$C$150,1)):INDEX(WingXFLR5!$I$8:$I$150,MATCH(I75,WingXFLR5!$C$8:$C$150,1)+1),
INDEX(WingXFLR5!$C$8:$C$150,MATCH(I75,WingXFLR5!$C$8:$C$150,1)):INDEX(WingXFLR5!$C$8:$C$150,MATCH(I75,WingXFLR5!$C$8:$C$150,1)+1))</f>
        <v>-5.5079214764408885E-2</v>
      </c>
      <c r="N75">
        <f t="shared" si="16"/>
        <v>-2.3233004257488331E-2</v>
      </c>
      <c r="O75">
        <f>FORECAST(ABS(N75),
INDEX(HStabXFLR5!$F$8:$F$106,MATCH(ABS(N75),HStabXFLR5!$C$8:$C$106,1)):INDEX(HStabXFLR5!$F$8:$F$106,MATCH(ABS(N75),HStabXFLR5!$C$8:$C$106,1)+1),
INDEX(HStabXFLR5!$C$8:$C$106,MATCH(ABS(N75),HStabXFLR5!$C$8:$C$106,1)):INDEX(HStabXFLR5!$C$8:$C$106,MATCH(ABS(N75),HStabXFLR5!$C$8:$C$106,1)+1))</f>
        <v>1.5867076903223667E-2</v>
      </c>
      <c r="P75">
        <f>N75*B75*'AC Param'!$B$9</f>
        <v>-0.32436653773948343</v>
      </c>
      <c r="Q75">
        <f>(B75*'AC Param'!$B$8*TrimCalc!I75)+TrimCalc!P75</f>
        <v>123.59583476908692</v>
      </c>
      <c r="R75">
        <f>('AC Param'!$B$2*9.807)-TrimCalc!Q75</f>
        <v>-2.7634769086915867E-2</v>
      </c>
      <c r="S75">
        <f>O75*B75*'AC Param'!$B$9</f>
        <v>0.22152747626196101</v>
      </c>
      <c r="T75">
        <f>(J75*B75*'AC Param'!$B$8)</f>
        <v>5.1223913461827859</v>
      </c>
      <c r="U75">
        <f>(K75*B75*'AC Param'!$B$8)</f>
        <v>2.3601650246072978</v>
      </c>
      <c r="V75">
        <f>(L75*B75*'AC Param'!$B$8)</f>
        <v>2.7622263215754868</v>
      </c>
      <c r="X75" s="6">
        <f t="shared" si="21"/>
        <v>2.2363981256436419E-4</v>
      </c>
      <c r="Y75">
        <f t="shared" si="19"/>
        <v>3.8854005855249001E-3</v>
      </c>
      <c r="Z75" s="7">
        <f t="shared" si="20"/>
        <v>3.8854005855249001E-3</v>
      </c>
    </row>
    <row r="76" spans="1:26" x14ac:dyDescent="0.2">
      <c r="A76" s="1">
        <f>WingXFLR5!L82</f>
        <v>9.5958000000000006</v>
      </c>
      <c r="B76" s="1">
        <f t="shared" si="17"/>
        <v>56.398618804500003</v>
      </c>
      <c r="C76">
        <f>WingXFLR5!C82</f>
        <v>0.88353499999999996</v>
      </c>
      <c r="D76">
        <f>WingXFLR5!I82</f>
        <v>-5.4512999999999999E-2</v>
      </c>
      <c r="E76">
        <f t="shared" si="14"/>
        <v>-2.5776490828228506E-2</v>
      </c>
      <c r="F76">
        <f t="shared" si="15"/>
        <v>-0.35617082768304276</v>
      </c>
      <c r="G76">
        <f>'AC Param'!$B$2*9.807 + F76</f>
        <v>123.21202917231696</v>
      </c>
      <c r="H76">
        <f t="shared" si="18"/>
        <v>0.35617082768304276</v>
      </c>
      <c r="I76">
        <f>C76+(H76/(B76*'AC Param'!$B$8))</f>
        <v>0.88608085191200348</v>
      </c>
      <c r="J76">
        <f>FORECAST(I76,
INDEX(WingXFLR5!$F$8:$F$150,MATCH(I76,WingXFLR5!$C$8:$C$150,1)):INDEX(WingXFLR5!$F$8:$F$150,MATCH(I76,WingXFLR5!$C$8:$C$150,1)+1),
INDEX(WingXFLR5!$C$8:$C$150,MATCH(I76,WingXFLR5!$C$8:$C$150,1)):INDEX(WingXFLR5!$C$8:$C$150,MATCH(I76,WingXFLR5!$C$8:$C$150,1)+1))</f>
        <v>3.6695810823676865E-2</v>
      </c>
      <c r="K76">
        <f>FORECAST(I76,
INDEX(WingXFLR5!$D$8:$D$150,MATCH(I76,WingXFLR5!$C$8:$C$150,1)):INDEX(WingXFLR5!$D$8:$D$150,MATCH(I76,WingXFLR5!$C$8:$C$150,1)+1),
INDEX(WingXFLR5!$C$8:$C$150,MATCH(I76,WingXFLR5!$C$8:$C$150,1)):INDEX(WingXFLR5!$C$8:$C$150,MATCH(I76,WingXFLR5!$C$8:$C$150,1)+1))</f>
        <v>1.7056852862859784E-2</v>
      </c>
      <c r="L76">
        <f>FORECAST(I76,
INDEX(WingXFLR5!$E$8:$E$150,MATCH(I76,WingXFLR5!$C$8:$C$150,1)):INDEX(WingXFLR5!$E$8:$E$150,MATCH(I76,WingXFLR5!$C$8:$C$150,1)+1),
INDEX(WingXFLR5!$C$8:$C$150,MATCH(I76,WingXFLR5!$C$8:$C$150,1)):INDEX(WingXFLR5!$C$8:$C$150,MATCH(I76,WingXFLR5!$C$8:$C$150,1)+1))</f>
        <v>1.963923754042525E-2</v>
      </c>
      <c r="M76">
        <f>FORECAST(I76,
INDEX(WingXFLR5!$I$8:$I$150,MATCH(I76,WingXFLR5!$C$8:$C$150,1)):INDEX(WingXFLR5!$I$8:$I$150,MATCH(I76,WingXFLR5!$C$8:$C$150,1)+1),
INDEX(WingXFLR5!$C$8:$C$150,MATCH(I76,WingXFLR5!$C$8:$C$150,1)):INDEX(WingXFLR5!$C$8:$C$150,MATCH(I76,WingXFLR5!$C$8:$C$150,1)+1))</f>
        <v>-5.4303594873480063E-2</v>
      </c>
      <c r="N76">
        <f t="shared" si="16"/>
        <v>-2.6716365946665072E-2</v>
      </c>
      <c r="O76">
        <f>FORECAST(ABS(N76),
INDEX(HStabXFLR5!$F$8:$F$106,MATCH(ABS(N76),HStabXFLR5!$C$8:$C$106,1)):INDEX(HStabXFLR5!$F$8:$F$106,MATCH(ABS(N76),HStabXFLR5!$C$8:$C$106,1)+1),
INDEX(HStabXFLR5!$C$8:$C$106,MATCH(ABS(N76),HStabXFLR5!$C$8:$C$106,1)):INDEX(HStabXFLR5!$C$8:$C$106,MATCH(ABS(N76),HStabXFLR5!$C$8:$C$106,1)+1))</f>
        <v>1.5880978343669847E-2</v>
      </c>
      <c r="P76">
        <f>N76*B76*'AC Param'!$B$9</f>
        <v>-0.36915770402253462</v>
      </c>
      <c r="Q76">
        <f>(B76*'AC Param'!$B$8*TrimCalc!I76)+TrimCalc!P76</f>
        <v>123.59569230613586</v>
      </c>
      <c r="R76">
        <f>('AC Param'!$B$2*9.807)-TrimCalc!Q76</f>
        <v>-2.749230613585496E-2</v>
      </c>
      <c r="S76">
        <f>O76*B76*'AC Param'!$B$9</f>
        <v>0.2194379847425531</v>
      </c>
      <c r="T76">
        <f>(J76*B76*'AC Param'!$B$8)</f>
        <v>5.1338325108169816</v>
      </c>
      <c r="U76">
        <f>(K76*B76*'AC Param'!$B$8)</f>
        <v>2.3862948874554171</v>
      </c>
      <c r="V76">
        <f>(L76*B76*'AC Param'!$B$8)</f>
        <v>2.7475767372235977</v>
      </c>
      <c r="X76" s="6">
        <f t="shared" si="21"/>
        <v>2.2248690306935731E-4</v>
      </c>
      <c r="Y76">
        <f t="shared" si="19"/>
        <v>4.4679449434014765E-3</v>
      </c>
      <c r="Z76" s="7">
        <f t="shared" si="20"/>
        <v>4.4679449434014765E-3</v>
      </c>
    </row>
    <row r="77" spans="1:26" x14ac:dyDescent="0.2">
      <c r="A77" s="1">
        <f>WingXFLR5!L83</f>
        <v>9.5466999999999995</v>
      </c>
      <c r="B77" s="1">
        <f t="shared" si="17"/>
        <v>55.822932045124993</v>
      </c>
      <c r="C77">
        <f>WingXFLR5!C83</f>
        <v>0.89264100000000002</v>
      </c>
      <c r="D77">
        <f>WingXFLR5!I83</f>
        <v>-5.3763999999999999E-2</v>
      </c>
      <c r="E77">
        <f t="shared" si="14"/>
        <v>-2.9138235000436899E-2</v>
      </c>
      <c r="F77">
        <f t="shared" si="15"/>
        <v>-0.39851251952434652</v>
      </c>
      <c r="G77">
        <f>'AC Param'!$B$2*9.807 + F77</f>
        <v>123.16968748047566</v>
      </c>
      <c r="H77">
        <f t="shared" si="18"/>
        <v>0.39851251952434652</v>
      </c>
      <c r="I77">
        <f>C77+(H77/(B77*'AC Param'!$B$8))</f>
        <v>0.895518879373985</v>
      </c>
      <c r="J77">
        <f>FORECAST(I77,
INDEX(WingXFLR5!$F$8:$F$150,MATCH(I77,WingXFLR5!$C$8:$C$150,1)):INDEX(WingXFLR5!$F$8:$F$150,MATCH(I77,WingXFLR5!$C$8:$C$150,1)+1),
INDEX(WingXFLR5!$C$8:$C$150,MATCH(I77,WingXFLR5!$C$8:$C$150,1)):INDEX(WingXFLR5!$C$8:$C$150,MATCH(I77,WingXFLR5!$C$8:$C$150,1)+1))</f>
        <v>3.7164178531590548E-2</v>
      </c>
      <c r="K77">
        <f>FORECAST(I77,
INDEX(WingXFLR5!$D$8:$D$150,MATCH(I77,WingXFLR5!$C$8:$C$150,1)):INDEX(WingXFLR5!$D$8:$D$150,MATCH(I77,WingXFLR5!$C$8:$C$150,1)+1),
INDEX(WingXFLR5!$C$8:$C$150,MATCH(I77,WingXFLR5!$C$8:$C$150,1)):INDEX(WingXFLR5!$C$8:$C$150,MATCH(I77,WingXFLR5!$C$8:$C$150,1)+1))</f>
        <v>1.7420611889586539E-2</v>
      </c>
      <c r="L77">
        <f>FORECAST(I77,
INDEX(WingXFLR5!$E$8:$E$150,MATCH(I77,WingXFLR5!$C$8:$C$150,1)):INDEX(WingXFLR5!$E$8:$E$150,MATCH(I77,WingXFLR5!$C$8:$C$150,1)+1),
INDEX(WingXFLR5!$C$8:$C$150,MATCH(I77,WingXFLR5!$C$8:$C$150,1)):INDEX(WingXFLR5!$C$8:$C$150,MATCH(I77,WingXFLR5!$C$8:$C$150,1)+1))</f>
        <v>1.9744250461013677E-2</v>
      </c>
      <c r="M77">
        <f>FORECAST(I77,
INDEX(WingXFLR5!$I$8:$I$150,MATCH(I77,WingXFLR5!$C$8:$C$150,1)):INDEX(WingXFLR5!$I$8:$I$150,MATCH(I77,WingXFLR5!$C$8:$C$150,1)+1),
INDEX(WingXFLR5!$C$8:$C$150,MATCH(I77,WingXFLR5!$C$8:$C$150,1)):INDEX(WingXFLR5!$C$8:$C$150,MATCH(I77,WingXFLR5!$C$8:$C$150,1)+1))</f>
        <v>-5.352686425725238E-2</v>
      </c>
      <c r="N77">
        <f t="shared" si="16"/>
        <v>-3.0201680195707396E-2</v>
      </c>
      <c r="O77">
        <f>FORECAST(ABS(N77),
INDEX(HStabXFLR5!$F$8:$F$106,MATCH(ABS(N77),HStabXFLR5!$C$8:$C$106,1)):INDEX(HStabXFLR5!$F$8:$F$106,MATCH(ABS(N77),HStabXFLR5!$C$8:$C$106,1)+1),
INDEX(HStabXFLR5!$C$8:$C$106,MATCH(ABS(N77),HStabXFLR5!$C$8:$C$106,1)):INDEX(HStabXFLR5!$C$8:$C$106,MATCH(ABS(N77),HStabXFLR5!$C$8:$C$106,1)+1))</f>
        <v>1.5898195085869499E-2</v>
      </c>
      <c r="P77">
        <f>N77*B77*'AC Param'!$B$9</f>
        <v>-0.41305685359732497</v>
      </c>
      <c r="Q77">
        <f>(B77*'AC Param'!$B$8*TrimCalc!I77)+TrimCalc!P77</f>
        <v>123.59335152021447</v>
      </c>
      <c r="R77">
        <f>('AC Param'!$B$2*9.807)-TrimCalc!Q77</f>
        <v>-2.515152021446454E-2</v>
      </c>
      <c r="S77">
        <f>O77*B77*'AC Param'!$B$9</f>
        <v>0.21743354666006512</v>
      </c>
      <c r="T77">
        <f>(J77*B77*'AC Param'!$B$8)</f>
        <v>5.1462860314986534</v>
      </c>
      <c r="U77">
        <f>(K77*B77*'AC Param'!$B$8)</f>
        <v>2.4123081733484955</v>
      </c>
      <c r="V77">
        <f>(L77*B77*'AC Param'!$B$8)</f>
        <v>2.7340725495534546</v>
      </c>
      <c r="X77" s="6">
        <f t="shared" si="21"/>
        <v>2.0354363189286999E-4</v>
      </c>
      <c r="Y77">
        <f t="shared" si="19"/>
        <v>5.0508158400743679E-3</v>
      </c>
      <c r="Z77" s="7">
        <f t="shared" si="20"/>
        <v>5.0508158400743679E-3</v>
      </c>
    </row>
    <row r="78" spans="1:26" x14ac:dyDescent="0.2">
      <c r="A78" s="1">
        <f>WingXFLR5!L84</f>
        <v>9.4984000000000002</v>
      </c>
      <c r="B78" s="1">
        <f t="shared" si="17"/>
        <v>55.259506568000006</v>
      </c>
      <c r="C78">
        <f>WingXFLR5!C84</f>
        <v>0.90174299999999996</v>
      </c>
      <c r="D78">
        <f>WingXFLR5!I84</f>
        <v>-5.3013999999999999E-2</v>
      </c>
      <c r="E78">
        <f t="shared" si="14"/>
        <v>-3.2501641491636972E-2</v>
      </c>
      <c r="F78">
        <f t="shared" si="15"/>
        <v>-0.44002604451208421</v>
      </c>
      <c r="G78">
        <f>'AC Param'!$B$2*9.807 + F78</f>
        <v>123.12817395548792</v>
      </c>
      <c r="H78">
        <f t="shared" si="18"/>
        <v>0.44002604451208421</v>
      </c>
      <c r="I78">
        <f>C78+(H78/(B78*'AC Param'!$B$8))</f>
        <v>0.9049530710172744</v>
      </c>
      <c r="J78">
        <f>FORECAST(I78,
INDEX(WingXFLR5!$F$8:$F$150,MATCH(I78,WingXFLR5!$C$8:$C$150,1)):INDEX(WingXFLR5!$F$8:$F$150,MATCH(I78,WingXFLR5!$C$8:$C$150,1)+1),
INDEX(WingXFLR5!$C$8:$C$150,MATCH(I78,WingXFLR5!$C$8:$C$150,1)):INDEX(WingXFLR5!$C$8:$C$150,MATCH(I78,WingXFLR5!$C$8:$C$150,1)+1))</f>
        <v>3.7638302997136323E-2</v>
      </c>
      <c r="K78">
        <f>FORECAST(I78,
INDEX(WingXFLR5!$D$8:$D$150,MATCH(I78,WingXFLR5!$C$8:$C$150,1)):INDEX(WingXFLR5!$D$8:$D$150,MATCH(I78,WingXFLR5!$C$8:$C$150,1)+1),
INDEX(WingXFLR5!$C$8:$C$150,MATCH(I78,WingXFLR5!$C$8:$C$150,1)):INDEX(WingXFLR5!$C$8:$C$150,MATCH(I78,WingXFLR5!$C$8:$C$150,1)+1))</f>
        <v>1.7787961239081884E-2</v>
      </c>
      <c r="L78">
        <f>FORECAST(I78,
INDEX(WingXFLR5!$E$8:$E$150,MATCH(I78,WingXFLR5!$C$8:$C$150,1)):INDEX(WingXFLR5!$E$8:$E$150,MATCH(I78,WingXFLR5!$C$8:$C$150,1)+1),
INDEX(WingXFLR5!$C$8:$C$150,MATCH(I78,WingXFLR5!$C$8:$C$150,1)):INDEX(WingXFLR5!$C$8:$C$150,MATCH(I78,WingXFLR5!$C$8:$C$150,1)+1))</f>
        <v>1.9850341758054439E-2</v>
      </c>
      <c r="M78">
        <f>FORECAST(I78,
INDEX(WingXFLR5!$I$8:$I$150,MATCH(I78,WingXFLR5!$C$8:$C$150,1)):INDEX(WingXFLR5!$I$8:$I$150,MATCH(I78,WingXFLR5!$C$8:$C$150,1)+1),
INDEX(WingXFLR5!$C$8:$C$150,MATCH(I78,WingXFLR5!$C$8:$C$150,1)):INDEX(WingXFLR5!$C$8:$C$150,MATCH(I78,WingXFLR5!$C$8:$C$150,1)+1))</f>
        <v>-5.2749375548147293E-2</v>
      </c>
      <c r="N78">
        <f t="shared" si="16"/>
        <v>-3.3688114112202863E-2</v>
      </c>
      <c r="O78">
        <f>FORECAST(ABS(N78),
INDEX(HStabXFLR5!$F$8:$F$106,MATCH(ABS(N78),HStabXFLR5!$C$8:$C$106,1)):INDEX(HStabXFLR5!$F$8:$F$106,MATCH(ABS(N78),HStabXFLR5!$C$8:$C$106,1)+1),
INDEX(HStabXFLR5!$C$8:$C$106,MATCH(ABS(N78),HStabXFLR5!$C$8:$C$106,1)):INDEX(HStabXFLR5!$C$8:$C$106,MATCH(ABS(N78),HStabXFLR5!$C$8:$C$106,1)+1))</f>
        <v>1.5916421216944802E-2</v>
      </c>
      <c r="P78">
        <f>N78*B78*'AC Param'!$B$9</f>
        <v>-0.45608919794646791</v>
      </c>
      <c r="Q78">
        <f>(B78*'AC Param'!$B$8*TrimCalc!I78)+TrimCalc!P78</f>
        <v>123.59192038375144</v>
      </c>
      <c r="R78">
        <f>('AC Param'!$B$2*9.807)-TrimCalc!Q78</f>
        <v>-2.372038375143859E-2</v>
      </c>
      <c r="S78">
        <f>O78*B78*'AC Param'!$B$9</f>
        <v>0.21548572778031991</v>
      </c>
      <c r="T78">
        <f>(J78*B78*'AC Param'!$B$8)</f>
        <v>5.1593355725940082</v>
      </c>
      <c r="U78">
        <f>(K78*B78*'AC Param'!$B$8)</f>
        <v>2.4383155954640436</v>
      </c>
      <c r="V78">
        <f>(L78*B78*'AC Param'!$B$8)</f>
        <v>2.7210199771299641</v>
      </c>
      <c r="X78" s="6">
        <f t="shared" si="21"/>
        <v>1.9196187814857373E-4</v>
      </c>
      <c r="Y78">
        <f t="shared" si="19"/>
        <v>5.6338739857370937E-3</v>
      </c>
      <c r="Z78" s="7">
        <f t="shared" si="20"/>
        <v>5.6338739857370937E-3</v>
      </c>
    </row>
    <row r="79" spans="1:26" x14ac:dyDescent="0.2">
      <c r="A79" s="1">
        <f>WingXFLR5!L85</f>
        <v>9.4507999999999992</v>
      </c>
      <c r="B79" s="1">
        <f t="shared" si="17"/>
        <v>54.707042641999998</v>
      </c>
      <c r="C79">
        <f>WingXFLR5!C85</f>
        <v>0.91084100000000001</v>
      </c>
      <c r="D79">
        <f>WingXFLR5!I85</f>
        <v>-5.2263999999999998E-2</v>
      </c>
      <c r="E79">
        <f t="shared" si="14"/>
        <v>-3.5864348373764975E-2</v>
      </c>
      <c r="F79">
        <f t="shared" si="15"/>
        <v>-0.48069794677372041</v>
      </c>
      <c r="G79">
        <f>'AC Param'!$B$2*9.807 + F79</f>
        <v>123.08750205322629</v>
      </c>
      <c r="H79">
        <f t="shared" si="18"/>
        <v>0.48069794677372041</v>
      </c>
      <c r="I79">
        <f>C79+(H79/(B79*'AC Param'!$B$8))</f>
        <v>0.91438319356267539</v>
      </c>
      <c r="J79">
        <f>FORECAST(I79,
INDEX(WingXFLR5!$F$8:$F$150,MATCH(I79,WingXFLR5!$C$8:$C$150,1)):INDEX(WingXFLR5!$F$8:$F$150,MATCH(I79,WingXFLR5!$C$8:$C$150,1)+1),
INDEX(WingXFLR5!$C$8:$C$150,MATCH(I79,WingXFLR5!$C$8:$C$150,1)):INDEX(WingXFLR5!$C$8:$C$150,MATCH(I79,WingXFLR5!$C$8:$C$150,1)+1))</f>
        <v>3.8117121619380252E-2</v>
      </c>
      <c r="K79">
        <f>FORECAST(I79,
INDEX(WingXFLR5!$D$8:$D$150,MATCH(I79,WingXFLR5!$C$8:$C$150,1)):INDEX(WingXFLR5!$D$8:$D$150,MATCH(I79,WingXFLR5!$C$8:$C$150,1)+1),
INDEX(WingXFLR5!$C$8:$C$150,MATCH(I79,WingXFLR5!$C$8:$C$150,1)):INDEX(WingXFLR5!$C$8:$C$150,MATCH(I79,WingXFLR5!$C$8:$C$150,1)+1))</f>
        <v>1.8159223189197618E-2</v>
      </c>
      <c r="L79">
        <f>FORECAST(I79,
INDEX(WingXFLR5!$E$8:$E$150,MATCH(I79,WingXFLR5!$C$8:$C$150,1)):INDEX(WingXFLR5!$E$8:$E$150,MATCH(I79,WingXFLR5!$C$8:$C$150,1)+1),
INDEX(WingXFLR5!$C$8:$C$150,MATCH(I79,WingXFLR5!$C$8:$C$150,1)):INDEX(WingXFLR5!$C$8:$C$150,MATCH(I79,WingXFLR5!$C$8:$C$150,1)+1))</f>
        <v>1.9957508921323759E-2</v>
      </c>
      <c r="M79">
        <f>FORECAST(I79,
INDEX(WingXFLR5!$I$8:$I$150,MATCH(I79,WingXFLR5!$C$8:$C$150,1)):INDEX(WingXFLR5!$I$8:$I$150,MATCH(I79,WingXFLR5!$C$8:$C$150,1)+1),
INDEX(WingXFLR5!$C$8:$C$150,MATCH(I79,WingXFLR5!$C$8:$C$150,1)):INDEX(WingXFLR5!$C$8:$C$150,MATCH(I79,WingXFLR5!$C$8:$C$150,1)+1))</f>
        <v>-5.1971868355838308E-2</v>
      </c>
      <c r="N79">
        <f t="shared" si="16"/>
        <v>-3.7173879990246878E-2</v>
      </c>
      <c r="O79">
        <f>FORECAST(ABS(N79),
INDEX(HStabXFLR5!$F$8:$F$106,MATCH(ABS(N79),HStabXFLR5!$C$8:$C$106,1)):INDEX(HStabXFLR5!$F$8:$F$106,MATCH(ABS(N79),HStabXFLR5!$C$8:$C$106,1)+1),
INDEX(HStabXFLR5!$C$8:$C$106,MATCH(ABS(N79),HStabXFLR5!$C$8:$C$106,1)):INDEX(HStabXFLR5!$C$8:$C$106,MATCH(ABS(N79),HStabXFLR5!$C$8:$C$106,1)+1))</f>
        <v>1.5936333728522326E-2</v>
      </c>
      <c r="P79">
        <f>N79*B79*'AC Param'!$B$9</f>
        <v>-0.4982498942597815</v>
      </c>
      <c r="Q79">
        <f>(B79*'AC Param'!$B$8*TrimCalc!I79)+TrimCalc!P79</f>
        <v>123.58930092213336</v>
      </c>
      <c r="R79">
        <f>('AC Param'!$B$2*9.807)-TrimCalc!Q79</f>
        <v>-2.1100922133356903E-2</v>
      </c>
      <c r="S79">
        <f>O79*B79*'AC Param'!$B$9</f>
        <v>0.21359827376663637</v>
      </c>
      <c r="T79">
        <f>(J79*B79*'AC Param'!$B$8)</f>
        <v>5.1727331595965982</v>
      </c>
      <c r="U79">
        <f>(K79*B79*'AC Param'!$B$8)</f>
        <v>2.4643208078838472</v>
      </c>
      <c r="V79">
        <f>(L79*B79*'AC Param'!$B$8)</f>
        <v>2.7083594929105992</v>
      </c>
      <c r="X79" s="6">
        <f t="shared" si="21"/>
        <v>1.7076336900073726E-4</v>
      </c>
      <c r="Y79">
        <f t="shared" si="19"/>
        <v>6.2168204111521207E-3</v>
      </c>
      <c r="Z79" s="7">
        <f t="shared" si="20"/>
        <v>6.2168204111521207E-3</v>
      </c>
    </row>
    <row r="80" spans="1:26" x14ac:dyDescent="0.2">
      <c r="A80" s="1">
        <f>WingXFLR5!L86</f>
        <v>9.4039999999999999</v>
      </c>
      <c r="B80" s="1">
        <f t="shared" si="17"/>
        <v>54.166569800000005</v>
      </c>
      <c r="C80">
        <f>WingXFLR5!C86</f>
        <v>0.91993499999999995</v>
      </c>
      <c r="D80">
        <f>WingXFLR5!I86</f>
        <v>-5.1513999999999997E-2</v>
      </c>
      <c r="E80">
        <f t="shared" si="14"/>
        <v>-3.9226355646820962E-2</v>
      </c>
      <c r="F80">
        <f t="shared" si="15"/>
        <v>-0.52056549713007227</v>
      </c>
      <c r="G80">
        <f>'AC Param'!$B$2*9.807 + F80</f>
        <v>123.04763450286993</v>
      </c>
      <c r="H80">
        <f t="shared" si="18"/>
        <v>0.52056549713007227</v>
      </c>
      <c r="I80">
        <f>C80+(H80/(B80*'AC Param'!$B$8))</f>
        <v>0.92380924701018741</v>
      </c>
      <c r="J80">
        <f>FORECAST(I80,
INDEX(WingXFLR5!$F$8:$F$150,MATCH(I80,WingXFLR5!$C$8:$C$150,1)):INDEX(WingXFLR5!$F$8:$F$150,MATCH(I80,WingXFLR5!$C$8:$C$150,1)+1),
INDEX(WingXFLR5!$C$8:$C$150,MATCH(I80,WingXFLR5!$C$8:$C$150,1)):INDEX(WingXFLR5!$C$8:$C$150,MATCH(I80,WingXFLR5!$C$8:$C$150,1)+1))</f>
        <v>3.8600914385276484E-2</v>
      </c>
      <c r="K80">
        <f>FORECAST(I80,
INDEX(WingXFLR5!$D$8:$D$150,MATCH(I80,WingXFLR5!$C$8:$C$150,1)):INDEX(WingXFLR5!$D$8:$D$150,MATCH(I80,WingXFLR5!$C$8:$C$150,1)+1),
INDEX(WingXFLR5!$C$8:$C$150,MATCH(I80,WingXFLR5!$C$8:$C$150,1)):INDEX(WingXFLR5!$C$8:$C$150,MATCH(I80,WingXFLR5!$C$8:$C$150,1)+1))</f>
        <v>1.8534157433348915E-2</v>
      </c>
      <c r="L80">
        <f>FORECAST(I80,
INDEX(WingXFLR5!$E$8:$E$150,MATCH(I80,WingXFLR5!$C$8:$C$150,1)):INDEX(WingXFLR5!$E$8:$E$150,MATCH(I80,WingXFLR5!$C$8:$C$150,1)+1),
INDEX(WingXFLR5!$C$8:$C$150,MATCH(I80,WingXFLR5!$C$8:$C$150,1)):INDEX(WingXFLR5!$C$8:$C$150,MATCH(I80,WingXFLR5!$C$8:$C$150,1)+1))</f>
        <v>2.0066183208612597E-2</v>
      </c>
      <c r="M80">
        <f>FORECAST(I80,
INDEX(WingXFLR5!$I$8:$I$150,MATCH(I80,WingXFLR5!$C$8:$C$150,1)):INDEX(WingXFLR5!$I$8:$I$150,MATCH(I80,WingXFLR5!$C$8:$C$150,1)+1),
INDEX(WingXFLR5!$C$8:$C$150,MATCH(I80,WingXFLR5!$C$8:$C$150,1)):INDEX(WingXFLR5!$C$8:$C$150,MATCH(I80,WingXFLR5!$C$8:$C$150,1)+1))</f>
        <v>-5.1193881229546601E-2</v>
      </c>
      <c r="N80">
        <f t="shared" si="16"/>
        <v>-4.066006774338389E-2</v>
      </c>
      <c r="O80">
        <f>FORECAST(ABS(N80),
INDEX(HStabXFLR5!$F$8:$F$106,MATCH(ABS(N80),HStabXFLR5!$C$8:$C$106,1)):INDEX(HStabXFLR5!$F$8:$F$106,MATCH(ABS(N80),HStabXFLR5!$C$8:$C$106,1)+1),
INDEX(HStabXFLR5!$C$8:$C$106,MATCH(ABS(N80),HStabXFLR5!$C$8:$C$106,1)):INDEX(HStabXFLR5!$C$8:$C$106,MATCH(ABS(N80),HStabXFLR5!$C$8:$C$106,1)+1))</f>
        <v>1.5958187583867359E-2</v>
      </c>
      <c r="P80">
        <f>N80*B80*'AC Param'!$B$9</f>
        <v>-0.53959201738620932</v>
      </c>
      <c r="Q80">
        <f>(B80*'AC Param'!$B$8*TrimCalc!I80)+TrimCalc!P80</f>
        <v>123.58858531840548</v>
      </c>
      <c r="R80">
        <f>('AC Param'!$B$2*9.807)-TrimCalc!Q80</f>
        <v>-2.038531840547364E-2</v>
      </c>
      <c r="S80">
        <f>O80*B80*'AC Param'!$B$9</f>
        <v>0.21177806900254595</v>
      </c>
      <c r="T80">
        <f>(J80*B80*'AC Param'!$B$8)</f>
        <v>5.1866347534909156</v>
      </c>
      <c r="U80">
        <f>(K80*B80*'AC Param'!$B$8)</f>
        <v>2.4903530551376325</v>
      </c>
      <c r="V80">
        <f>(L80*B80*'AC Param'!$B$8)</f>
        <v>2.6962046069925116</v>
      </c>
      <c r="X80" s="6">
        <f t="shared" si="21"/>
        <v>1.6497220486722021E-4</v>
      </c>
      <c r="Y80">
        <f t="shared" si="19"/>
        <v>6.7998373893770718E-3</v>
      </c>
      <c r="Z80" s="7">
        <f t="shared" si="20"/>
        <v>6.7998373893770727E-3</v>
      </c>
    </row>
    <row r="81" spans="1:26" x14ac:dyDescent="0.2">
      <c r="A81" s="1">
        <f>WingXFLR5!L87</f>
        <v>9.3579000000000008</v>
      </c>
      <c r="B81" s="1">
        <f t="shared" si="17"/>
        <v>53.636804101125009</v>
      </c>
      <c r="C81">
        <f>WingXFLR5!C87</f>
        <v>0.92902399999999996</v>
      </c>
      <c r="D81">
        <f>WingXFLR5!I87</f>
        <v>-5.0763000000000003E-2</v>
      </c>
      <c r="E81">
        <f t="shared" si="14"/>
        <v>-4.25898503366006E-2</v>
      </c>
      <c r="F81">
        <f t="shared" si="15"/>
        <v>-0.55967394750411747</v>
      </c>
      <c r="G81">
        <f>'AC Param'!$B$2*9.807 + F81</f>
        <v>123.00852605249588</v>
      </c>
      <c r="H81">
        <f t="shared" si="18"/>
        <v>0.55967394750411747</v>
      </c>
      <c r="I81">
        <f>C81+(H81/(B81*'AC Param'!$B$8))</f>
        <v>0.93323044736453564</v>
      </c>
      <c r="J81">
        <f>FORECAST(I81,
INDEX(WingXFLR5!$F$8:$F$150,MATCH(I81,WingXFLR5!$C$8:$C$150,1)):INDEX(WingXFLR5!$F$8:$F$150,MATCH(I81,WingXFLR5!$C$8:$C$150,1)+1),
INDEX(WingXFLR5!$C$8:$C$150,MATCH(I81,WingXFLR5!$C$8:$C$150,1)):INDEX(WingXFLR5!$C$8:$C$150,MATCH(I81,WingXFLR5!$C$8:$C$150,1)+1))</f>
        <v>3.9090368583041928E-2</v>
      </c>
      <c r="K81">
        <f>FORECAST(I81,
INDEX(WingXFLR5!$D$8:$D$150,MATCH(I81,WingXFLR5!$C$8:$C$150,1)):INDEX(WingXFLR5!$D$8:$D$150,MATCH(I81,WingXFLR5!$C$8:$C$150,1)+1),
INDEX(WingXFLR5!$C$8:$C$150,MATCH(I81,WingXFLR5!$C$8:$C$150,1)):INDEX(WingXFLR5!$C$8:$C$150,MATCH(I81,WingXFLR5!$C$8:$C$150,1)+1))</f>
        <v>1.8912906029362152E-2</v>
      </c>
      <c r="L81">
        <f>FORECAST(I81,
INDEX(WingXFLR5!$E$8:$E$150,MATCH(I81,WingXFLR5!$C$8:$C$150,1)):INDEX(WingXFLR5!$E$8:$E$150,MATCH(I81,WingXFLR5!$C$8:$C$150,1)+1),
INDEX(WingXFLR5!$C$8:$C$150,MATCH(I81,WingXFLR5!$C$8:$C$150,1)):INDEX(WingXFLR5!$C$8:$C$150,MATCH(I81,WingXFLR5!$C$8:$C$150,1)+1))</f>
        <v>2.0177462553679769E-2</v>
      </c>
      <c r="M81">
        <f>FORECAST(I81,
INDEX(WingXFLR5!$I$8:$I$150,MATCH(I81,WingXFLR5!$C$8:$C$150,1)):INDEX(WingXFLR5!$I$8:$I$150,MATCH(I81,WingXFLR5!$C$8:$C$150,1)+1),
INDEX(WingXFLR5!$C$8:$C$150,MATCH(I81,WingXFLR5!$C$8:$C$150,1)):INDEX(WingXFLR5!$C$8:$C$150,MATCH(I81,WingXFLR5!$C$8:$C$150,1)+1))</f>
        <v>-5.0415317634738471E-2</v>
      </c>
      <c r="N81">
        <f t="shared" si="16"/>
        <v>-4.4146768256686481E-2</v>
      </c>
      <c r="O81">
        <f>FORECAST(ABS(N81),
INDEX(HStabXFLR5!$F$8:$F$106,MATCH(ABS(N81),HStabXFLR5!$C$8:$C$106,1)):INDEX(HStabXFLR5!$F$8:$F$106,MATCH(ABS(N81),HStabXFLR5!$C$8:$C$106,1)+1),
INDEX(HStabXFLR5!$C$8:$C$106,MATCH(ABS(N81),HStabXFLR5!$C$8:$C$106,1)):INDEX(HStabXFLR5!$C$8:$C$106,MATCH(ABS(N81),HStabXFLR5!$C$8:$C$106,1)+1))</f>
        <v>1.5981873676593209E-2</v>
      </c>
      <c r="P81">
        <f>N81*B81*'AC Param'!$B$9</f>
        <v>-0.58013343236700587</v>
      </c>
      <c r="Q81">
        <f>(B81*'AC Param'!$B$8*TrimCalc!I81)+TrimCalc!P81</f>
        <v>123.58753660935709</v>
      </c>
      <c r="R81">
        <f>('AC Param'!$B$2*9.807)-TrimCalc!Q81</f>
        <v>-1.9336609357083034E-2</v>
      </c>
      <c r="S81">
        <f>O81*B81*'AC Param'!$B$9</f>
        <v>0.21001807375228732</v>
      </c>
      <c r="T81">
        <f>(J81*B81*'AC Param'!$B$8)</f>
        <v>5.2010304654500485</v>
      </c>
      <c r="U81">
        <f>(K81*B81*'AC Param'!$B$8)</f>
        <v>2.5163896891875197</v>
      </c>
      <c r="V81">
        <f>(L81*B81*'AC Param'!$B$8)</f>
        <v>2.6846407762625284</v>
      </c>
      <c r="X81" s="6">
        <f t="shared" si="21"/>
        <v>1.5648532030961877E-4</v>
      </c>
      <c r="Y81">
        <f t="shared" si="19"/>
        <v>7.38294011969097E-3</v>
      </c>
      <c r="Z81" s="7">
        <f t="shared" si="20"/>
        <v>7.38294011969097E-3</v>
      </c>
    </row>
    <row r="82" spans="1:26" x14ac:dyDescent="0.2">
      <c r="A82" s="1">
        <f>WingXFLR5!L88</f>
        <v>9.3125</v>
      </c>
      <c r="B82" s="1">
        <f t="shared" si="17"/>
        <v>53.117626953125004</v>
      </c>
      <c r="C82">
        <f>WingXFLR5!C88</f>
        <v>0.93811</v>
      </c>
      <c r="D82">
        <f>WingXFLR5!I88</f>
        <v>-5.0012000000000001E-2</v>
      </c>
      <c r="E82">
        <f t="shared" si="14"/>
        <v>-4.5952820319576232E-2</v>
      </c>
      <c r="F82">
        <f t="shared" si="15"/>
        <v>-0.59802166795891198</v>
      </c>
      <c r="G82">
        <f>'AC Param'!$B$2*9.807 + F82</f>
        <v>122.97017833204109</v>
      </c>
      <c r="H82">
        <f t="shared" si="18"/>
        <v>0.59802166795891198</v>
      </c>
      <c r="I82">
        <f>C82+(H82/(B82*'AC Param'!$B$8))</f>
        <v>0.94264859589546734</v>
      </c>
      <c r="J82">
        <f>FORECAST(I82,
INDEX(WingXFLR5!$F$8:$F$150,MATCH(I82,WingXFLR5!$C$8:$C$150,1)):INDEX(WingXFLR5!$F$8:$F$150,MATCH(I82,WingXFLR5!$C$8:$C$150,1)+1),
INDEX(WingXFLR5!$C$8:$C$150,MATCH(I82,WingXFLR5!$C$8:$C$150,1)):INDEX(WingXFLR5!$C$8:$C$150,MATCH(I82,WingXFLR5!$C$8:$C$150,1)+1))</f>
        <v>3.9586872409338822E-2</v>
      </c>
      <c r="K82">
        <f>FORECAST(I82,
INDEX(WingXFLR5!$D$8:$D$150,MATCH(I82,WingXFLR5!$C$8:$C$150,1)):INDEX(WingXFLR5!$D$8:$D$150,MATCH(I82,WingXFLR5!$C$8:$C$150,1)+1),
INDEX(WingXFLR5!$C$8:$C$150,MATCH(I82,WingXFLR5!$C$8:$C$150,1)):INDEX(WingXFLR5!$C$8:$C$150,MATCH(I82,WingXFLR5!$C$8:$C$150,1)+1))</f>
        <v>1.9295401792250429E-2</v>
      </c>
      <c r="L82">
        <f>FORECAST(I82,
INDEX(WingXFLR5!$E$8:$E$150,MATCH(I82,WingXFLR5!$C$8:$C$150,1)):INDEX(WingXFLR5!$E$8:$E$150,MATCH(I82,WingXFLR5!$C$8:$C$150,1)+1),
INDEX(WingXFLR5!$C$8:$C$150,MATCH(I82,WingXFLR5!$C$8:$C$150,1)):INDEX(WingXFLR5!$C$8:$C$150,MATCH(I82,WingXFLR5!$C$8:$C$150,1)+1))</f>
        <v>2.0291470617088404E-2</v>
      </c>
      <c r="M82">
        <f>FORECAST(I82,
INDEX(WingXFLR5!$I$8:$I$150,MATCH(I82,WingXFLR5!$C$8:$C$150,1)):INDEX(WingXFLR5!$I$8:$I$150,MATCH(I82,WingXFLR5!$C$8:$C$150,1)+1),
INDEX(WingXFLR5!$C$8:$C$150,MATCH(I82,WingXFLR5!$C$8:$C$150,1)):INDEX(WingXFLR5!$C$8:$C$150,MATCH(I82,WingXFLR5!$C$8:$C$150,1)+1))</f>
        <v>-4.9636199062608299E-2</v>
      </c>
      <c r="N82">
        <f t="shared" si="16"/>
        <v>-4.7634245815663605E-2</v>
      </c>
      <c r="O82">
        <f>FORECAST(ABS(N82),
INDEX(HStabXFLR5!$F$8:$F$106,MATCH(ABS(N82),HStabXFLR5!$C$8:$C$106,1)):INDEX(HStabXFLR5!$F$8:$F$106,MATCH(ABS(N82),HStabXFLR5!$C$8:$C$106,1)+1),
INDEX(HStabXFLR5!$C$8:$C$106,MATCH(ABS(N82),HStabXFLR5!$C$8:$C$106,1)):INDEX(HStabXFLR5!$C$8:$C$106,MATCH(ABS(N82),HStabXFLR5!$C$8:$C$106,1)+1))</f>
        <v>1.600875170293857E-2</v>
      </c>
      <c r="P82">
        <f>N82*B82*'AC Param'!$B$9</f>
        <v>-0.61990343436031936</v>
      </c>
      <c r="Q82">
        <f>(B82*'AC Param'!$B$8*TrimCalc!I82)+TrimCalc!P82</f>
        <v>123.58685535188152</v>
      </c>
      <c r="R82">
        <f>('AC Param'!$B$2*9.807)-TrimCalc!Q82</f>
        <v>-1.8655351881520232E-2</v>
      </c>
      <c r="S82">
        <f>O82*B82*'AC Param'!$B$9</f>
        <v>0.20833499073076442</v>
      </c>
      <c r="T82">
        <f>(J82*B82*'AC Param'!$B$8)</f>
        <v>5.2161082442154658</v>
      </c>
      <c r="U82">
        <f>(K82*B82*'AC Param'!$B$8)</f>
        <v>2.5424313222649038</v>
      </c>
      <c r="V82">
        <f>(L82*B82*'AC Param'!$B$8)</f>
        <v>2.6736769219505634</v>
      </c>
      <c r="X82" s="6">
        <f t="shared" si="21"/>
        <v>1.5097210998881778E-4</v>
      </c>
      <c r="Y82">
        <f t="shared" si="19"/>
        <v>7.9661728002121401E-3</v>
      </c>
      <c r="Z82" s="7">
        <f t="shared" si="20"/>
        <v>7.9661728002121401E-3</v>
      </c>
    </row>
    <row r="83" spans="1:26" x14ac:dyDescent="0.2">
      <c r="A83" s="1">
        <f>WingXFLR5!L89</f>
        <v>9.2676999999999996</v>
      </c>
      <c r="B83" s="1">
        <f t="shared" si="17"/>
        <v>52.607786265125</v>
      </c>
      <c r="C83">
        <f>WingXFLR5!C89</f>
        <v>0.94719200000000003</v>
      </c>
      <c r="D83">
        <f>WingXFLR5!I89</f>
        <v>-4.9259999999999998E-2</v>
      </c>
      <c r="E83">
        <f t="shared" si="14"/>
        <v>-4.9317452621543516E-2</v>
      </c>
      <c r="F83">
        <f t="shared" si="15"/>
        <v>-0.6356480916303745</v>
      </c>
      <c r="G83">
        <f>'AC Param'!$B$2*9.807 + F83</f>
        <v>122.93255190836963</v>
      </c>
      <c r="H83">
        <f t="shared" si="18"/>
        <v>0.6356480916303745</v>
      </c>
      <c r="I83">
        <f>C83+(H83/(B83*'AC Param'!$B$8))</f>
        <v>0.95206290860770715</v>
      </c>
      <c r="J83">
        <f>FORECAST(I83,
INDEX(WingXFLR5!$F$8:$F$150,MATCH(I83,WingXFLR5!$C$8:$C$150,1)):INDEX(WingXFLR5!$F$8:$F$150,MATCH(I83,WingXFLR5!$C$8:$C$150,1)+1),
INDEX(WingXFLR5!$C$8:$C$150,MATCH(I83,WingXFLR5!$C$8:$C$150,1)):INDEX(WingXFLR5!$C$8:$C$150,MATCH(I83,WingXFLR5!$C$8:$C$150,1)+1))</f>
        <v>4.0088797794794059E-2</v>
      </c>
      <c r="K83">
        <f>FORECAST(I83,
INDEX(WingXFLR5!$D$8:$D$150,MATCH(I83,WingXFLR5!$C$8:$C$150,1)):INDEX(WingXFLR5!$D$8:$D$150,MATCH(I83,WingXFLR5!$C$8:$C$150,1)+1),
INDEX(WingXFLR5!$C$8:$C$150,MATCH(I83,WingXFLR5!$C$8:$C$150,1)):INDEX(WingXFLR5!$C$8:$C$150,MATCH(I83,WingXFLR5!$C$8:$C$150,1)+1))</f>
        <v>1.968115962439955E-2</v>
      </c>
      <c r="L83">
        <f>FORECAST(I83,
INDEX(WingXFLR5!$E$8:$E$150,MATCH(I83,WingXFLR5!$C$8:$C$150,1)):INDEX(WingXFLR5!$E$8:$E$150,MATCH(I83,WingXFLR5!$C$8:$C$150,1)+1),
INDEX(WingXFLR5!$C$8:$C$150,MATCH(I83,WingXFLR5!$C$8:$C$150,1)):INDEX(WingXFLR5!$C$8:$C$150,MATCH(I83,WingXFLR5!$C$8:$C$150,1)+1))</f>
        <v>2.0407638170394503E-2</v>
      </c>
      <c r="M83">
        <f>FORECAST(I83,
INDEX(WingXFLR5!$I$8:$I$150,MATCH(I83,WingXFLR5!$C$8:$C$150,1)):INDEX(WingXFLR5!$I$8:$I$150,MATCH(I83,WingXFLR5!$C$8:$C$150,1)+1),
INDEX(WingXFLR5!$C$8:$C$150,MATCH(I83,WingXFLR5!$C$8:$C$150,1)):INDEX(WingXFLR5!$C$8:$C$150,MATCH(I83,WingXFLR5!$C$8:$C$150,1)+1))</f>
        <v>-4.8856461025339221E-2</v>
      </c>
      <c r="N83">
        <f t="shared" si="16"/>
        <v>-5.1122515613347914E-2</v>
      </c>
      <c r="O83">
        <f>FORECAST(ABS(N83),
INDEX(HStabXFLR5!$F$8:$F$106,MATCH(ABS(N83),HStabXFLR5!$C$8:$C$106,1)):INDEX(HStabXFLR5!$F$8:$F$106,MATCH(ABS(N83),HStabXFLR5!$C$8:$C$106,1)+1),
INDEX(HStabXFLR5!$C$8:$C$106,MATCH(ABS(N83),HStabXFLR5!$C$8:$C$106,1)):INDEX(HStabXFLR5!$C$8:$C$106,MATCH(ABS(N83),HStabXFLR5!$C$8:$C$106,1)+1))</f>
        <v>1.6037299927039447E-2</v>
      </c>
      <c r="P83">
        <f>N83*B83*'AC Param'!$B$9</f>
        <v>-0.65891338180701808</v>
      </c>
      <c r="Q83">
        <f>(B83*'AC Param'!$B$8*TrimCalc!I83)+TrimCalc!P83</f>
        <v>123.58422474872617</v>
      </c>
      <c r="R83">
        <f>('AC Param'!$B$2*9.807)-TrimCalc!Q83</f>
        <v>-1.6024748726167104E-2</v>
      </c>
      <c r="S83">
        <f>O83*B83*'AC Param'!$B$9</f>
        <v>0.20670327747369199</v>
      </c>
      <c r="T83">
        <f>(J83*B83*'AC Param'!$B$8)</f>
        <v>5.2315429966591731</v>
      </c>
      <c r="U83">
        <f>(K83*B83*'AC Param'!$B$8)</f>
        <v>2.5683691819895267</v>
      </c>
      <c r="V83">
        <f>(L83*B83*'AC Param'!$B$8)</f>
        <v>2.6631738146696464</v>
      </c>
      <c r="X83" s="6">
        <f t="shared" si="21"/>
        <v>1.2968343575585874E-4</v>
      </c>
      <c r="Y83">
        <f t="shared" si="19"/>
        <v>8.5495379717664376E-3</v>
      </c>
      <c r="Z83" s="7">
        <f t="shared" si="20"/>
        <v>8.5495379717664393E-3</v>
      </c>
    </row>
    <row r="84" spans="1:26" x14ac:dyDescent="0.2">
      <c r="A84" s="1">
        <f>WingXFLR5!L90</f>
        <v>9.2235999999999994</v>
      </c>
      <c r="B84" s="1">
        <f t="shared" si="17"/>
        <v>52.108313137999993</v>
      </c>
      <c r="C84">
        <f>WingXFLR5!C90</f>
        <v>0.95626900000000004</v>
      </c>
      <c r="D84">
        <f>WingXFLR5!I90</f>
        <v>-4.8508000000000003E-2</v>
      </c>
      <c r="E84">
        <f t="shared" si="14"/>
        <v>-5.2681210412170769E-2</v>
      </c>
      <c r="F84">
        <f t="shared" si="15"/>
        <v>-0.67255660711833376</v>
      </c>
      <c r="G84">
        <f>'AC Param'!$B$2*9.807 + F84</f>
        <v>122.89564339288167</v>
      </c>
      <c r="H84">
        <f t="shared" si="18"/>
        <v>0.67255660711833376</v>
      </c>
      <c r="I84">
        <f>C84+(H84/(B84*'AC Param'!$B$8))</f>
        <v>0.96147213494758599</v>
      </c>
      <c r="J84">
        <f>FORECAST(I84,
INDEX(WingXFLR5!$F$8:$F$150,MATCH(I84,WingXFLR5!$C$8:$C$150,1)):INDEX(WingXFLR5!$F$8:$F$150,MATCH(I84,WingXFLR5!$C$8:$C$150,1)+1),
INDEX(WingXFLR5!$C$8:$C$150,MATCH(I84,WingXFLR5!$C$8:$C$150,1)):INDEX(WingXFLR5!$C$8:$C$150,MATCH(I84,WingXFLR5!$C$8:$C$150,1)+1))</f>
        <v>4.0595576023284993E-2</v>
      </c>
      <c r="K84">
        <f>FORECAST(I84,
INDEX(WingXFLR5!$D$8:$D$150,MATCH(I84,WingXFLR5!$C$8:$C$150,1)):INDEX(WingXFLR5!$D$8:$D$150,MATCH(I84,WingXFLR5!$C$8:$C$150,1)+1),
INDEX(WingXFLR5!$C$8:$C$150,MATCH(I84,WingXFLR5!$C$8:$C$150,1)):INDEX(WingXFLR5!$C$8:$C$150,MATCH(I84,WingXFLR5!$C$8:$C$150,1)+1))</f>
        <v>2.0070773394708197E-2</v>
      </c>
      <c r="L84">
        <f>FORECAST(I84,
INDEX(WingXFLR5!$E$8:$E$150,MATCH(I84,WingXFLR5!$C$8:$C$150,1)):INDEX(WingXFLR5!$E$8:$E$150,MATCH(I84,WingXFLR5!$C$8:$C$150,1)+1),
INDEX(WingXFLR5!$C$8:$C$150,MATCH(I84,WingXFLR5!$C$8:$C$150,1)):INDEX(WingXFLR5!$C$8:$C$150,MATCH(I84,WingXFLR5!$C$8:$C$150,1)+1))</f>
        <v>2.052480262857679E-2</v>
      </c>
      <c r="M84">
        <f>FORECAST(I84,
INDEX(WingXFLR5!$I$8:$I$150,MATCH(I84,WingXFLR5!$C$8:$C$150,1)):INDEX(WingXFLR5!$I$8:$I$150,MATCH(I84,WingXFLR5!$C$8:$C$150,1)+1),
INDEX(WingXFLR5!$C$8:$C$150,MATCH(I84,WingXFLR5!$C$8:$C$150,1)):INDEX(WingXFLR5!$C$8:$C$150,MATCH(I84,WingXFLR5!$C$8:$C$150,1)+1))</f>
        <v>-4.8076173634351127E-2</v>
      </c>
      <c r="N84">
        <f t="shared" si="16"/>
        <v>-5.4611193326936203E-2</v>
      </c>
      <c r="O84">
        <f>FORECAST(ABS(N84),
INDEX(HStabXFLR5!$F$8:$F$106,MATCH(ABS(N84),HStabXFLR5!$C$8:$C$106,1)):INDEX(HStabXFLR5!$F$8:$F$106,MATCH(ABS(N84),HStabXFLR5!$C$8:$C$106,1)+1),
INDEX(HStabXFLR5!$C$8:$C$106,MATCH(ABS(N84),HStabXFLR5!$C$8:$C$106,1)):INDEX(HStabXFLR5!$C$8:$C$106,MATCH(ABS(N84),HStabXFLR5!$C$8:$C$106,1)+1))</f>
        <v>1.6068865616738641E-2</v>
      </c>
      <c r="P84">
        <f>N84*B84*'AC Param'!$B$9</f>
        <v>-0.69719580486636257</v>
      </c>
      <c r="Q84">
        <f>(B84*'AC Param'!$B$8*TrimCalc!I84)+TrimCalc!P84</f>
        <v>123.5825784914317</v>
      </c>
      <c r="R84">
        <f>('AC Param'!$B$2*9.807)-TrimCalc!Q84</f>
        <v>-1.4378491431699558E-2</v>
      </c>
      <c r="S84">
        <f>O84*B84*'AC Param'!$B$9</f>
        <v>0.20514376292571732</v>
      </c>
      <c r="T84">
        <f>(J84*B84*'AC Param'!$B$8)</f>
        <v>5.2473793490407354</v>
      </c>
      <c r="U84">
        <f>(K84*B84*'AC Param'!$B$8)</f>
        <v>2.5943457920207531</v>
      </c>
      <c r="V84">
        <f>(L84*B84*'AC Param'!$B$8)</f>
        <v>2.653033557019981</v>
      </c>
      <c r="X84" s="6">
        <f t="shared" si="21"/>
        <v>1.1636077430681646E-4</v>
      </c>
      <c r="Y84">
        <f t="shared" si="19"/>
        <v>9.1329713616481907E-3</v>
      </c>
      <c r="Z84" s="7">
        <f t="shared" si="20"/>
        <v>9.1329713616481907E-3</v>
      </c>
    </row>
    <row r="85" spans="1:26" x14ac:dyDescent="0.2">
      <c r="A85" s="1">
        <f>WingXFLR5!L91</f>
        <v>9.1801999999999992</v>
      </c>
      <c r="B85" s="1">
        <f t="shared" si="17"/>
        <v>51.619094124499995</v>
      </c>
      <c r="C85">
        <f>WingXFLR5!C91</f>
        <v>0.96534200000000003</v>
      </c>
      <c r="D85">
        <f>WingXFLR5!I91</f>
        <v>-4.7754999999999999E-2</v>
      </c>
      <c r="E85">
        <f t="shared" si="14"/>
        <v>-5.6046630521789702E-2</v>
      </c>
      <c r="F85">
        <f t="shared" si="15"/>
        <v>-0.70880369258500753</v>
      </c>
      <c r="G85">
        <f>'AC Param'!$B$2*9.807 + F85</f>
        <v>122.859396307415</v>
      </c>
      <c r="H85">
        <f t="shared" si="18"/>
        <v>0.70880369258500753</v>
      </c>
      <c r="I85">
        <f>C85+(H85/(B85*'AC Param'!$B$8))</f>
        <v>0.97087752546877315</v>
      </c>
      <c r="J85">
        <f>FORECAST(I85,
INDEX(WingXFLR5!$F$8:$F$150,MATCH(I85,WingXFLR5!$C$8:$C$150,1)):INDEX(WingXFLR5!$F$8:$F$150,MATCH(I85,WingXFLR5!$C$8:$C$150,1)+1),
INDEX(WingXFLR5!$C$8:$C$150,MATCH(I85,WingXFLR5!$C$8:$C$150,1)):INDEX(WingXFLR5!$C$8:$C$150,MATCH(I85,WingXFLR5!$C$8:$C$150,1)+1))</f>
        <v>4.1107137513181471E-2</v>
      </c>
      <c r="K85">
        <f>FORECAST(I85,
INDEX(WingXFLR5!$D$8:$D$150,MATCH(I85,WingXFLR5!$C$8:$C$150,1)):INDEX(WingXFLR5!$D$8:$D$150,MATCH(I85,WingXFLR5!$C$8:$C$150,1)+1),
INDEX(WingXFLR5!$C$8:$C$150,MATCH(I85,WingXFLR5!$C$8:$C$150,1)):INDEX(WingXFLR5!$C$8:$C$150,MATCH(I85,WingXFLR5!$C$8:$C$150,1)+1))</f>
        <v>2.0463943949513039E-2</v>
      </c>
      <c r="L85">
        <f>FORECAST(I85,
INDEX(WingXFLR5!$E$8:$E$150,MATCH(I85,WingXFLR5!$C$8:$C$150,1)):INDEX(WingXFLR5!$E$8:$E$150,MATCH(I85,WingXFLR5!$C$8:$C$150,1)+1),
INDEX(WingXFLR5!$C$8:$C$150,MATCH(I85,WingXFLR5!$C$8:$C$150,1)):INDEX(WingXFLR5!$C$8:$C$150,MATCH(I85,WingXFLR5!$C$8:$C$150,1)+1))</f>
        <v>2.0643193563668425E-2</v>
      </c>
      <c r="M85">
        <f>FORECAST(I85,
INDEX(WingXFLR5!$I$8:$I$150,MATCH(I85,WingXFLR5!$C$8:$C$150,1)):INDEX(WingXFLR5!$I$8:$I$150,MATCH(I85,WingXFLR5!$C$8:$C$150,1)+1),
INDEX(WingXFLR5!$C$8:$C$150,MATCH(I85,WingXFLR5!$C$8:$C$150,1)):INDEX(WingXFLR5!$C$8:$C$150,MATCH(I85,WingXFLR5!$C$8:$C$150,1)+1))</f>
        <v>-4.7295384752675473E-2</v>
      </c>
      <c r="N85">
        <f t="shared" si="16"/>
        <v>-5.8100384632064288E-2</v>
      </c>
      <c r="O85">
        <f>FORECAST(ABS(N85),
INDEX(HStabXFLR5!$F$8:$F$106,MATCH(ABS(N85),HStabXFLR5!$C$8:$C$106,1)):INDEX(HStabXFLR5!$F$8:$F$106,MATCH(ABS(N85),HStabXFLR5!$C$8:$C$106,1)+1),
INDEX(HStabXFLR5!$C$8:$C$106,MATCH(ABS(N85),HStabXFLR5!$C$8:$C$106,1)):INDEX(HStabXFLR5!$C$8:$C$106,MATCH(ABS(N85),HStabXFLR5!$C$8:$C$106,1)+1))</f>
        <v>1.610118790766155E-2</v>
      </c>
      <c r="P85">
        <f>N85*B85*'AC Param'!$B$9</f>
        <v>-0.73477685963308392</v>
      </c>
      <c r="Q85">
        <f>(B85*'AC Param'!$B$8*TrimCalc!I85)+TrimCalc!P85</f>
        <v>123.58252219031417</v>
      </c>
      <c r="R85">
        <f>('AC Param'!$B$2*9.807)-TrimCalc!Q85</f>
        <v>-1.4322190314160821E-2</v>
      </c>
      <c r="S85">
        <f>O85*B85*'AC Param'!$B$9</f>
        <v>0.20362653985985144</v>
      </c>
      <c r="T85">
        <f>(J85*B85*'AC Param'!$B$8)</f>
        <v>5.2636178851148534</v>
      </c>
      <c r="U85">
        <f>(K85*B85*'AC Param'!$B$8)</f>
        <v>2.6203328153925796</v>
      </c>
      <c r="V85">
        <f>(L85*B85*'AC Param'!$B$8)</f>
        <v>2.643285069722273</v>
      </c>
      <c r="X85" s="6">
        <f t="shared" si="21"/>
        <v>1.1590514642246809E-4</v>
      </c>
      <c r="Y85">
        <f t="shared" si="19"/>
        <v>9.7164906426547987E-3</v>
      </c>
      <c r="Z85" s="7">
        <f t="shared" si="20"/>
        <v>9.7164906426547987E-3</v>
      </c>
    </row>
    <row r="86" spans="1:26" x14ac:dyDescent="0.2">
      <c r="A86" s="1">
        <f>WingXFLR5!L92</f>
        <v>9.1373999999999995</v>
      </c>
      <c r="B86" s="1">
        <f t="shared" si="17"/>
        <v>51.138898240500005</v>
      </c>
      <c r="C86">
        <f>WingXFLR5!C92</f>
        <v>0.97441100000000003</v>
      </c>
      <c r="D86">
        <f>WingXFLR5!I92</f>
        <v>-4.7002000000000002E-2</v>
      </c>
      <c r="E86">
        <f t="shared" si="14"/>
        <v>-5.9411351022336578E-2</v>
      </c>
      <c r="F86">
        <f t="shared" si="15"/>
        <v>-0.74436660339416449</v>
      </c>
      <c r="G86">
        <f>'AC Param'!$B$2*9.807 + F86</f>
        <v>122.82383339660583</v>
      </c>
      <c r="H86">
        <f t="shared" si="18"/>
        <v>0.74436660339416449</v>
      </c>
      <c r="I86">
        <f>C86+(H86/(B86*'AC Param'!$B$8))</f>
        <v>0.98027884689207145</v>
      </c>
      <c r="J86">
        <f>FORECAST(I86,
INDEX(WingXFLR5!$F$8:$F$150,MATCH(I86,WingXFLR5!$C$8:$C$150,1)):INDEX(WingXFLR5!$F$8:$F$150,MATCH(I86,WingXFLR5!$C$8:$C$150,1)+1),
INDEX(WingXFLR5!$C$8:$C$150,MATCH(I86,WingXFLR5!$C$8:$C$150,1)):INDEX(WingXFLR5!$C$8:$C$150,MATCH(I86,WingXFLR5!$C$8:$C$150,1)+1))</f>
        <v>4.162563183878111E-2</v>
      </c>
      <c r="K86">
        <f>FORECAST(I86,
INDEX(WingXFLR5!$D$8:$D$150,MATCH(I86,WingXFLR5!$C$8:$C$150,1)):INDEX(WingXFLR5!$D$8:$D$150,MATCH(I86,WingXFLR5!$C$8:$C$150,1)+1),
INDEX(WingXFLR5!$C$8:$C$150,MATCH(I86,WingXFLR5!$C$8:$C$150,1)):INDEX(WingXFLR5!$C$8:$C$150,MATCH(I86,WingXFLR5!$C$8:$C$150,1)+1))</f>
        <v>2.0860593690043627E-2</v>
      </c>
      <c r="L86">
        <f>FORECAST(I86,
INDEX(WingXFLR5!$E$8:$E$150,MATCH(I86,WingXFLR5!$C$8:$C$150,1)):INDEX(WingXFLR5!$E$8:$E$150,MATCH(I86,WingXFLR5!$C$8:$C$150,1)+1),
INDEX(WingXFLR5!$C$8:$C$150,MATCH(I86,WingXFLR5!$C$8:$C$150,1)):INDEX(WingXFLR5!$C$8:$C$150,MATCH(I86,WingXFLR5!$C$8:$C$150,1)+1))</f>
        <v>2.076503814873748E-2</v>
      </c>
      <c r="M86">
        <f>FORECAST(I86,
INDEX(WingXFLR5!$I$8:$I$150,MATCH(I86,WingXFLR5!$C$8:$C$150,1)):INDEX(WingXFLR5!$I$8:$I$150,MATCH(I86,WingXFLR5!$C$8:$C$150,1)+1),
INDEX(WingXFLR5!$C$8:$C$150,MATCH(I86,WingXFLR5!$C$8:$C$150,1)):INDEX(WingXFLR5!$C$8:$C$150,MATCH(I86,WingXFLR5!$C$8:$C$150,1)+1))</f>
        <v>-4.6514523310930075E-2</v>
      </c>
      <c r="N86">
        <f t="shared" si="16"/>
        <v>-6.158903562440788E-2</v>
      </c>
      <c r="O86">
        <f>FORECAST(ABS(N86),
INDEX(HStabXFLR5!$F$8:$F$106,MATCH(ABS(N86),HStabXFLR5!$C$8:$C$106,1)):INDEX(HStabXFLR5!$F$8:$F$106,MATCH(ABS(N86),HStabXFLR5!$C$8:$C$106,1)+1),
INDEX(HStabXFLR5!$C$8:$C$106,MATCH(ABS(N86),HStabXFLR5!$C$8:$C$106,1)):INDEX(HStabXFLR5!$C$8:$C$106,MATCH(ABS(N86),HStabXFLR5!$C$8:$C$106,1)+1))</f>
        <v>1.6137074654337499E-2</v>
      </c>
      <c r="P86">
        <f>N86*B86*'AC Param'!$B$9</f>
        <v>-0.77165087925414544</v>
      </c>
      <c r="Q86">
        <f>(B86*'AC Param'!$B$8*TrimCalc!I86)+TrimCalc!P86</f>
        <v>123.58177024121525</v>
      </c>
      <c r="R86">
        <f>('AC Param'!$B$2*9.807)-TrimCalc!Q86</f>
        <v>-1.3570241215248302E-2</v>
      </c>
      <c r="S86">
        <f>O86*B86*'AC Param'!$B$9</f>
        <v>0.20218189356864169</v>
      </c>
      <c r="T86">
        <f>(J86*B86*'AC Param'!$B$8)</f>
        <v>5.280425811354343</v>
      </c>
      <c r="U86">
        <f>(K86*B86*'AC Param'!$B$8)</f>
        <v>2.6462737619866341</v>
      </c>
      <c r="V86">
        <f>(L86*B86*'AC Param'!$B$8)</f>
        <v>2.6341520493677084</v>
      </c>
      <c r="X86" s="6">
        <f t="shared" si="21"/>
        <v>1.0981985021428087E-4</v>
      </c>
      <c r="Y86">
        <f t="shared" si="19"/>
        <v>1.0299919563775704E-2</v>
      </c>
      <c r="Z86" s="7">
        <f t="shared" si="20"/>
        <v>1.0299919563775704E-2</v>
      </c>
    </row>
    <row r="87" spans="1:26" x14ac:dyDescent="0.2">
      <c r="A87" s="1">
        <f>WingXFLR5!L93</f>
        <v>9.0952000000000002</v>
      </c>
      <c r="B87" s="1">
        <f t="shared" si="17"/>
        <v>50.667631112000002</v>
      </c>
      <c r="C87">
        <f>WingXFLR5!C93</f>
        <v>0.98347499999999999</v>
      </c>
      <c r="D87">
        <f>WingXFLR5!I93</f>
        <v>-4.6248999999999998E-2</v>
      </c>
      <c r="E87">
        <f t="shared" si="14"/>
        <v>-6.2775197011543438E-2</v>
      </c>
      <c r="F87">
        <f t="shared" si="15"/>
        <v>-0.77926427866518189</v>
      </c>
      <c r="G87">
        <f>'AC Param'!$B$2*9.807 + F87</f>
        <v>122.78893572133482</v>
      </c>
      <c r="H87">
        <f t="shared" si="18"/>
        <v>0.77926427866518189</v>
      </c>
      <c r="I87">
        <f>C87+(H87/(B87*'AC Param'!$B$8))</f>
        <v>0.98967508194300902</v>
      </c>
      <c r="J87">
        <f>FORECAST(I87,
INDEX(WingXFLR5!$F$8:$F$150,MATCH(I87,WingXFLR5!$C$8:$C$150,1)):INDEX(WingXFLR5!$F$8:$F$150,MATCH(I87,WingXFLR5!$C$8:$C$150,1)+1),
INDEX(WingXFLR5!$C$8:$C$150,MATCH(I87,WingXFLR5!$C$8:$C$150,1)):INDEX(WingXFLR5!$C$8:$C$150,MATCH(I87,WingXFLR5!$C$8:$C$150,1)+1))</f>
        <v>4.2151326899447193E-2</v>
      </c>
      <c r="K87">
        <f>FORECAST(I87,
INDEX(WingXFLR5!$D$8:$D$150,MATCH(I87,WingXFLR5!$C$8:$C$150,1)):INDEX(WingXFLR5!$D$8:$D$150,MATCH(I87,WingXFLR5!$C$8:$C$150,1)+1),
INDEX(WingXFLR5!$C$8:$C$150,MATCH(I87,WingXFLR5!$C$8:$C$150,1)):INDEX(WingXFLR5!$C$8:$C$150,MATCH(I87,WingXFLR5!$C$8:$C$150,1)+1))</f>
        <v>2.1260837937300714E-2</v>
      </c>
      <c r="L87">
        <f>FORECAST(I87,
INDEX(WingXFLR5!$E$8:$E$150,MATCH(I87,WingXFLR5!$C$8:$C$150,1)):INDEX(WingXFLR5!$E$8:$E$150,MATCH(I87,WingXFLR5!$C$8:$C$150,1)+1),
INDEX(WingXFLR5!$C$8:$C$150,MATCH(I87,WingXFLR5!$C$8:$C$150,1)):INDEX(WingXFLR5!$C$8:$C$150,MATCH(I87,WingXFLR5!$C$8:$C$150,1)+1))</f>
        <v>2.0889804626391176E-2</v>
      </c>
      <c r="M87">
        <f>FORECAST(I87,
INDEX(WingXFLR5!$I$8:$I$150,MATCH(I87,WingXFLR5!$C$8:$C$150,1)):INDEX(WingXFLR5!$I$8:$I$150,MATCH(I87,WingXFLR5!$C$8:$C$150,1)+1),
INDEX(WingXFLR5!$C$8:$C$150,MATCH(I87,WingXFLR5!$C$8:$C$150,1)):INDEX(WingXFLR5!$C$8:$C$150,MATCH(I87,WingXFLR5!$C$8:$C$150,1)+1))</f>
        <v>-4.5733010840504559E-2</v>
      </c>
      <c r="N87">
        <f t="shared" si="16"/>
        <v>-6.5078334681599515E-2</v>
      </c>
      <c r="O87">
        <f>FORECAST(ABS(N87),
INDEX(HStabXFLR5!$F$8:$F$106,MATCH(ABS(N87),HStabXFLR5!$C$8:$C$106,1)):INDEX(HStabXFLR5!$F$8:$F$106,MATCH(ABS(N87),HStabXFLR5!$C$8:$C$106,1)+1),
INDEX(HStabXFLR5!$C$8:$C$106,MATCH(ABS(N87),HStabXFLR5!$C$8:$C$106,1)):INDEX(HStabXFLR5!$C$8:$C$106,MATCH(ABS(N87),HStabXFLR5!$C$8:$C$106,1)+1))</f>
        <v>1.6173512396361136E-2</v>
      </c>
      <c r="P87">
        <f>N87*B87*'AC Param'!$B$9</f>
        <v>-0.80785443848248728</v>
      </c>
      <c r="Q87">
        <f>(B87*'AC Param'!$B$8*TrimCalc!I87)+TrimCalc!P87</f>
        <v>123.58057234881547</v>
      </c>
      <c r="R87">
        <f>('AC Param'!$B$2*9.807)-TrimCalc!Q87</f>
        <v>-1.237234881546101E-2</v>
      </c>
      <c r="S87">
        <f>O87*B87*'AC Param'!$B$9</f>
        <v>0.20077102217162537</v>
      </c>
      <c r="T87">
        <f>(J87*B87*'AC Param'!$B$8)</f>
        <v>5.2978369726411669</v>
      </c>
      <c r="U87">
        <f>(K87*B87*'AC Param'!$B$8)</f>
        <v>2.6721923502493792</v>
      </c>
      <c r="V87">
        <f>(L87*B87*'AC Param'!$B$8)</f>
        <v>2.6255586108820004</v>
      </c>
      <c r="X87" s="6">
        <f t="shared" si="21"/>
        <v>1.0012566999811448E-4</v>
      </c>
      <c r="Y87">
        <f t="shared" si="19"/>
        <v>1.0883456864833708E-2</v>
      </c>
      <c r="Z87" s="7">
        <f t="shared" si="20"/>
        <v>1.0883456864833708E-2</v>
      </c>
    </row>
    <row r="88" spans="1:26" x14ac:dyDescent="0.2">
      <c r="A88" s="1">
        <f>WingXFLR5!L94</f>
        <v>9.0535999999999994</v>
      </c>
      <c r="B88" s="1">
        <f t="shared" si="17"/>
        <v>50.205199687999993</v>
      </c>
      <c r="C88">
        <f>WingXFLR5!C94</f>
        <v>0.99253499999999995</v>
      </c>
      <c r="D88">
        <f>WingXFLR5!I94</f>
        <v>-4.5495000000000001E-2</v>
      </c>
      <c r="E88">
        <f t="shared" si="14"/>
        <v>-6.6140705319741949E-2</v>
      </c>
      <c r="F88">
        <f t="shared" si="15"/>
        <v>-0.81354879293028792</v>
      </c>
      <c r="G88">
        <f>'AC Param'!$B$2*9.807 + F88</f>
        <v>122.75465120706971</v>
      </c>
      <c r="H88">
        <f t="shared" si="18"/>
        <v>0.81354879293028792</v>
      </c>
      <c r="I88">
        <f>C88+(H88/(B88*'AC Param'!$B$8))</f>
        <v>0.99906748117525468</v>
      </c>
      <c r="J88">
        <f>FORECAST(I88,
INDEX(WingXFLR5!$F$8:$F$150,MATCH(I88,WingXFLR5!$C$8:$C$150,1)):INDEX(WingXFLR5!$F$8:$F$150,MATCH(I88,WingXFLR5!$C$8:$C$150,1)+1),
INDEX(WingXFLR5!$C$8:$C$150,MATCH(I88,WingXFLR5!$C$8:$C$150,1)):INDEX(WingXFLR5!$C$8:$C$150,MATCH(I88,WingXFLR5!$C$8:$C$150,1)+1))</f>
        <v>4.2682048900497545E-2</v>
      </c>
      <c r="K88">
        <f>FORECAST(I88,
INDEX(WingXFLR5!$D$8:$D$150,MATCH(I88,WingXFLR5!$C$8:$C$150,1)):INDEX(WingXFLR5!$D$8:$D$150,MATCH(I88,WingXFLR5!$C$8:$C$150,1)+1),
INDEX(WingXFLR5!$C$8:$C$150,MATCH(I88,WingXFLR5!$C$8:$C$150,1)):INDEX(WingXFLR5!$C$8:$C$150,MATCH(I88,WingXFLR5!$C$8:$C$150,1)+1))</f>
        <v>2.1665045068410403E-2</v>
      </c>
      <c r="L88">
        <f>FORECAST(I88,
INDEX(WingXFLR5!$E$8:$E$150,MATCH(I88,WingXFLR5!$C$8:$C$150,1)):INDEX(WingXFLR5!$E$8:$E$150,MATCH(I88,WingXFLR5!$C$8:$C$150,1)+1),
INDEX(WingXFLR5!$C$8:$C$150,MATCH(I88,WingXFLR5!$C$8:$C$150,1)):INDEX(WingXFLR5!$C$8:$C$150,MATCH(I88,WingXFLR5!$C$8:$C$150,1)+1))</f>
        <v>2.1016725174973095E-2</v>
      </c>
      <c r="M88">
        <f>FORECAST(I88,
INDEX(WingXFLR5!$I$8:$I$150,MATCH(I88,WingXFLR5!$C$8:$C$150,1)):INDEX(WingXFLR5!$I$8:$I$150,MATCH(I88,WingXFLR5!$C$8:$C$150,1)+1),
INDEX(WingXFLR5!$C$8:$C$150,MATCH(I88,WingXFLR5!$C$8:$C$150,1)):INDEX(WingXFLR5!$C$8:$C$150,MATCH(I88,WingXFLR5!$C$8:$C$150,1)+1))</f>
        <v>-4.495110746398609E-2</v>
      </c>
      <c r="N88">
        <f t="shared" si="16"/>
        <v>-6.8567886137473485E-2</v>
      </c>
      <c r="O88">
        <f>FORECAST(ABS(N88),
INDEX(HStabXFLR5!$F$8:$F$106,MATCH(ABS(N88),HStabXFLR5!$C$8:$C$106,1)):INDEX(HStabXFLR5!$F$8:$F$106,MATCH(ABS(N88),HStabXFLR5!$C$8:$C$106,1)+1),
INDEX(HStabXFLR5!$C$8:$C$106,MATCH(ABS(N88),HStabXFLR5!$C$8:$C$106,1)):INDEX(HStabXFLR5!$C$8:$C$106,MATCH(ABS(N88),HStabXFLR5!$C$8:$C$106,1)+1))</f>
        <v>1.6213392984428268E-2</v>
      </c>
      <c r="P88">
        <f>N88*B88*'AC Param'!$B$9</f>
        <v>-0.84340378185039622</v>
      </c>
      <c r="Q88">
        <f>(B88*'AC Param'!$B$8*TrimCalc!I88)+TrimCalc!P88</f>
        <v>123.5794795851794</v>
      </c>
      <c r="R88">
        <f>('AC Param'!$B$2*9.807)-TrimCalc!Q88</f>
        <v>-1.1279585179394758E-2</v>
      </c>
      <c r="S88">
        <f>O88*B88*'AC Param'!$B$9</f>
        <v>0.19942917493879364</v>
      </c>
      <c r="T88">
        <f>(J88*B88*'AC Param'!$B$8)</f>
        <v>5.3155804710661867</v>
      </c>
      <c r="U88">
        <f>(K88*B88*'AC Param'!$B$8)</f>
        <v>2.6981434452428239</v>
      </c>
      <c r="V88">
        <f>(L88*B88*'AC Param'!$B$8)</f>
        <v>2.6174023221399243</v>
      </c>
      <c r="X88" s="6">
        <f t="shared" si="21"/>
        <v>9.1282265011505848E-5</v>
      </c>
      <c r="Y88">
        <f t="shared" si="19"/>
        <v>1.1467036376101691E-2</v>
      </c>
      <c r="Z88" s="7">
        <f t="shared" si="20"/>
        <v>1.1467036376101691E-2</v>
      </c>
    </row>
    <row r="89" spans="1:26" x14ac:dyDescent="0.2">
      <c r="A89" s="1">
        <f>WingXFLR5!L95</f>
        <v>9.0124999999999993</v>
      </c>
      <c r="B89" s="1">
        <f t="shared" si="17"/>
        <v>49.750408203124991</v>
      </c>
      <c r="C89">
        <f>WingXFLR5!C95</f>
        <v>1.0015909999999999</v>
      </c>
      <c r="D89">
        <f>WingXFLR5!I95</f>
        <v>-4.4741000000000003E-2</v>
      </c>
      <c r="E89">
        <f t="shared" si="14"/>
        <v>-6.9505514018868397E-2</v>
      </c>
      <c r="F89">
        <f t="shared" si="15"/>
        <v>-0.84719228522764867</v>
      </c>
      <c r="G89">
        <f>'AC Param'!$B$2*9.807 + F89</f>
        <v>122.72100771477236</v>
      </c>
      <c r="H89">
        <f t="shared" si="18"/>
        <v>0.84719228522764867</v>
      </c>
      <c r="I89">
        <f>C89+(H89/(B89*'AC Param'!$B$8))</f>
        <v>1.0084558113096116</v>
      </c>
      <c r="J89">
        <f>FORECAST(I89,
INDEX(WingXFLR5!$F$8:$F$150,MATCH(I89,WingXFLR5!$C$8:$C$150,1)):INDEX(WingXFLR5!$F$8:$F$150,MATCH(I89,WingXFLR5!$C$8:$C$150,1)+1),
INDEX(WingXFLR5!$C$8:$C$150,MATCH(I89,WingXFLR5!$C$8:$C$150,1)):INDEX(WingXFLR5!$C$8:$C$150,MATCH(I89,WingXFLR5!$C$8:$C$150,1)+1))</f>
        <v>4.3218640157959162E-2</v>
      </c>
      <c r="K89">
        <f>FORECAST(I89,
INDEX(WingXFLR5!$D$8:$D$150,MATCH(I89,WingXFLR5!$C$8:$C$150,1)):INDEX(WingXFLR5!$D$8:$D$150,MATCH(I89,WingXFLR5!$C$8:$C$150,1)+1),
INDEX(WingXFLR5!$C$8:$C$150,MATCH(I89,WingXFLR5!$C$8:$C$150,1)):INDEX(WingXFLR5!$C$8:$C$150,MATCH(I89,WingXFLR5!$C$8:$C$150,1)+1))</f>
        <v>2.2072832798142403E-2</v>
      </c>
      <c r="L89">
        <f>FORECAST(I89,
INDEX(WingXFLR5!$E$8:$E$150,MATCH(I89,WingXFLR5!$C$8:$C$150,1)):INDEX(WingXFLR5!$E$8:$E$150,MATCH(I89,WingXFLR5!$C$8:$C$150,1)+1),
INDEX(WingXFLR5!$C$8:$C$150,MATCH(I89,WingXFLR5!$C$8:$C$150,1)):INDEX(WingXFLR5!$C$8:$C$150,MATCH(I89,WingXFLR5!$C$8:$C$150,1)+1))</f>
        <v>2.1145807359816755E-2</v>
      </c>
      <c r="M89">
        <f>FORECAST(I89,
INDEX(WingXFLR5!$I$8:$I$150,MATCH(I89,WingXFLR5!$C$8:$C$150,1)):INDEX(WingXFLR5!$I$8:$I$150,MATCH(I89,WingXFLR5!$C$8:$C$150,1)+1),
INDEX(WingXFLR5!$C$8:$C$150,MATCH(I89,WingXFLR5!$C$8:$C$150,1)):INDEX(WingXFLR5!$C$8:$C$150,MATCH(I89,WingXFLR5!$C$8:$C$150,1)+1))</f>
        <v>-4.4168363546706807E-2</v>
      </c>
      <c r="N89">
        <f t="shared" si="16"/>
        <v>-7.2058711195709613E-2</v>
      </c>
      <c r="O89">
        <f>FORECAST(ABS(N89),
INDEX(HStabXFLR5!$F$8:$F$106,MATCH(ABS(N89),HStabXFLR5!$C$8:$C$106,1)):INDEX(HStabXFLR5!$F$8:$F$106,MATCH(ABS(N89),HStabXFLR5!$C$8:$C$106,1)+1),
INDEX(HStabXFLR5!$C$8:$C$106,MATCH(ABS(N89),HStabXFLR5!$C$8:$C$106,1)):INDEX(HStabXFLR5!$C$8:$C$106,MATCH(ABS(N89),HStabXFLR5!$C$8:$C$106,1)+1))</f>
        <v>1.6254166734649033E-2</v>
      </c>
      <c r="P89">
        <f>N89*B89*'AC Param'!$B$9</f>
        <v>-0.87831282266152322</v>
      </c>
      <c r="Q89">
        <f>(B89*'AC Param'!$B$8*TrimCalc!I89)+TrimCalc!P89</f>
        <v>123.57608873361656</v>
      </c>
      <c r="R89">
        <f>('AC Param'!$B$2*9.807)-TrimCalc!Q89</f>
        <v>-7.8887336165536226E-3</v>
      </c>
      <c r="S89">
        <f>O89*B89*'AC Param'!$B$9</f>
        <v>0.19811960036235893</v>
      </c>
      <c r="T89">
        <f>(J89*B89*'AC Param'!$B$8)</f>
        <v>5.3336496618031539</v>
      </c>
      <c r="U89">
        <f>(K89*B89*'AC Param'!$B$8)</f>
        <v>2.7240273353942817</v>
      </c>
      <c r="V89">
        <f>(L89*B89*'AC Param'!$B$8)</f>
        <v>2.6096223264088718</v>
      </c>
      <c r="X89" s="6">
        <f t="shared" si="21"/>
        <v>6.3841130780845084E-5</v>
      </c>
      <c r="Y89">
        <f t="shared" si="19"/>
        <v>1.2050828879856947E-2</v>
      </c>
      <c r="Z89" s="7">
        <f t="shared" si="20"/>
        <v>1.2050828879856947E-2</v>
      </c>
    </row>
    <row r="90" spans="1:26" x14ac:dyDescent="0.2">
      <c r="A90" s="1">
        <f>WingXFLR5!L96</f>
        <v>8.9720999999999993</v>
      </c>
      <c r="B90" s="1">
        <f t="shared" si="17"/>
        <v>49.305379276125002</v>
      </c>
      <c r="C90">
        <f>WingXFLR5!C96</f>
        <v>1.010642</v>
      </c>
      <c r="D90">
        <f>WingXFLR5!I96</f>
        <v>-4.3985999999999997E-2</v>
      </c>
      <c r="E90">
        <f t="shared" si="14"/>
        <v>-7.2871810134718606E-2</v>
      </c>
      <c r="F90">
        <f t="shared" si="15"/>
        <v>-0.88027819812136732</v>
      </c>
      <c r="G90">
        <f>'AC Param'!$B$2*9.807 + F90</f>
        <v>122.68792180187863</v>
      </c>
      <c r="H90">
        <f t="shared" si="18"/>
        <v>0.88027819812136732</v>
      </c>
      <c r="I90">
        <f>C90+(H90/(B90*'AC Param'!$B$8))</f>
        <v>1.0178392883508047</v>
      </c>
      <c r="J90">
        <f>FORECAST(I90,
INDEX(WingXFLR5!$F$8:$F$150,MATCH(I90,WingXFLR5!$C$8:$C$150,1)):INDEX(WingXFLR5!$F$8:$F$150,MATCH(I90,WingXFLR5!$C$8:$C$150,1)+1),
INDEX(WingXFLR5!$C$8:$C$150,MATCH(I90,WingXFLR5!$C$8:$C$150,1)):INDEX(WingXFLR5!$C$8:$C$150,MATCH(I90,WingXFLR5!$C$8:$C$150,1)+1))</f>
        <v>4.3760115609934876E-2</v>
      </c>
      <c r="K90">
        <f>FORECAST(I90,
INDEX(WingXFLR5!$D$8:$D$150,MATCH(I90,WingXFLR5!$C$8:$C$150,1)):INDEX(WingXFLR5!$D$8:$D$150,MATCH(I90,WingXFLR5!$C$8:$C$150,1)+1),
INDEX(WingXFLR5!$C$8:$C$150,MATCH(I90,WingXFLR5!$C$8:$C$150,1)):INDEX(WingXFLR5!$C$8:$C$150,MATCH(I90,WingXFLR5!$C$8:$C$150,1)+1))</f>
        <v>2.2483865960122643E-2</v>
      </c>
      <c r="L90">
        <f>FORECAST(I90,
INDEX(WingXFLR5!$E$8:$E$150,MATCH(I90,WingXFLR5!$C$8:$C$150,1)):INDEX(WingXFLR5!$E$8:$E$150,MATCH(I90,WingXFLR5!$C$8:$C$150,1)+1),
INDEX(WingXFLR5!$C$8:$C$150,MATCH(I90,WingXFLR5!$C$8:$C$150,1)):INDEX(WingXFLR5!$C$8:$C$150,MATCH(I90,WingXFLR5!$C$8:$C$150,1)+1))</f>
        <v>2.1276249649812225E-2</v>
      </c>
      <c r="M90">
        <f>FORECAST(I90,
INDEX(WingXFLR5!$I$8:$I$150,MATCH(I90,WingXFLR5!$C$8:$C$150,1)):INDEX(WingXFLR5!$I$8:$I$150,MATCH(I90,WingXFLR5!$C$8:$C$150,1)+1),
INDEX(WingXFLR5!$C$8:$C$150,MATCH(I90,WingXFLR5!$C$8:$C$150,1)):INDEX(WingXFLR5!$C$8:$C$150,MATCH(I90,WingXFLR5!$C$8:$C$150,1)+1))</f>
        <v>-4.3385297733268005E-2</v>
      </c>
      <c r="N90">
        <f t="shared" si="16"/>
        <v>-7.5549447732517289E-2</v>
      </c>
      <c r="O90">
        <f>FORECAST(ABS(N90),
INDEX(HStabXFLR5!$F$8:$F$106,MATCH(ABS(N90),HStabXFLR5!$C$8:$C$106,1)):INDEX(HStabXFLR5!$F$8:$F$106,MATCH(ABS(N90),HStabXFLR5!$C$8:$C$106,1)+1),
INDEX(HStabXFLR5!$C$8:$C$106,MATCH(ABS(N90),HStabXFLR5!$C$8:$C$106,1)):INDEX(HStabXFLR5!$C$8:$C$106,MATCH(ABS(N90),HStabXFLR5!$C$8:$C$106,1)+1))</f>
        <v>1.6297834635727242E-2</v>
      </c>
      <c r="P90">
        <f>N90*B90*'AC Param'!$B$9</f>
        <v>-0.91262357276561901</v>
      </c>
      <c r="Q90">
        <f>(B90*'AC Param'!$B$8*TrimCalc!I90)+TrimCalc!P90</f>
        <v>123.57616874113538</v>
      </c>
      <c r="R90">
        <f>('AC Param'!$B$2*9.807)-TrimCalc!Q90</f>
        <v>-7.9687411353717152E-3</v>
      </c>
      <c r="S90">
        <f>O90*B90*'AC Param'!$B$9</f>
        <v>0.19687487493305406</v>
      </c>
      <c r="T90">
        <f>(J90*B90*'AC Param'!$B$8)</f>
        <v>5.3521651267993846</v>
      </c>
      <c r="U90">
        <f>(K90*B90*'AC Param'!$B$8)</f>
        <v>2.7499324814416153</v>
      </c>
      <c r="V90">
        <f>(L90*B90*'AC Param'!$B$8)</f>
        <v>2.6022326453577684</v>
      </c>
      <c r="X90" s="6">
        <f t="shared" si="21"/>
        <v>6.4488607387432325E-5</v>
      </c>
      <c r="Y90">
        <f t="shared" si="19"/>
        <v>1.2634606579620171E-2</v>
      </c>
      <c r="Z90" s="7">
        <f t="shared" si="20"/>
        <v>1.2634606579620171E-2</v>
      </c>
    </row>
    <row r="91" spans="1:26" x14ac:dyDescent="0.2">
      <c r="A91" s="1">
        <f>WingXFLR5!L97</f>
        <v>8.9321999999999999</v>
      </c>
      <c r="B91" s="1">
        <f t="shared" si="17"/>
        <v>48.867820564500001</v>
      </c>
      <c r="C91">
        <f>WingXFLR5!C97</f>
        <v>1.0196879999999999</v>
      </c>
      <c r="D91">
        <f>WingXFLR5!I97</f>
        <v>-4.3230999999999999E-2</v>
      </c>
      <c r="E91">
        <f t="shared" si="14"/>
        <v>-7.6237231739228681E-2</v>
      </c>
      <c r="F91">
        <f t="shared" si="15"/>
        <v>-0.91275910343687361</v>
      </c>
      <c r="G91">
        <f>'AC Param'!$B$2*9.807 + F91</f>
        <v>122.65544089656314</v>
      </c>
      <c r="H91">
        <f t="shared" si="18"/>
        <v>0.91275910343687361</v>
      </c>
      <c r="I91">
        <f>C91+(H91/(B91*'AC Param'!$B$8))</f>
        <v>1.0272176790196368</v>
      </c>
      <c r="J91">
        <f>FORECAST(I91,
INDEX(WingXFLR5!$F$8:$F$150,MATCH(I91,WingXFLR5!$C$8:$C$150,1)):INDEX(WingXFLR5!$F$8:$F$150,MATCH(I91,WingXFLR5!$C$8:$C$150,1)+1),
INDEX(WingXFLR5!$C$8:$C$150,MATCH(I91,WingXFLR5!$C$8:$C$150,1)):INDEX(WingXFLR5!$C$8:$C$150,MATCH(I91,WingXFLR5!$C$8:$C$150,1)+1))</f>
        <v>4.4309187520396733E-2</v>
      </c>
      <c r="K91">
        <f>FORECAST(I91,
INDEX(WingXFLR5!$D$8:$D$150,MATCH(I91,WingXFLR5!$C$8:$C$150,1)):INDEX(WingXFLR5!$D$8:$D$150,MATCH(I91,WingXFLR5!$C$8:$C$150,1)+1),
INDEX(WingXFLR5!$C$8:$C$150,MATCH(I91,WingXFLR5!$C$8:$C$150,1)):INDEX(WingXFLR5!$C$8:$C$150,MATCH(I91,WingXFLR5!$C$8:$C$150,1)+1))</f>
        <v>2.2898930688661182E-2</v>
      </c>
      <c r="L91">
        <f>FORECAST(I91,
INDEX(WingXFLR5!$E$8:$E$150,MATCH(I91,WingXFLR5!$C$8:$C$150,1)):INDEX(WingXFLR5!$E$8:$E$150,MATCH(I91,WingXFLR5!$C$8:$C$150,1)+1),
INDEX(WingXFLR5!$C$8:$C$150,MATCH(I91,WingXFLR5!$C$8:$C$150,1)):INDEX(WingXFLR5!$C$8:$C$150,MATCH(I91,WingXFLR5!$C$8:$C$150,1)+1))</f>
        <v>2.1410256831735544E-2</v>
      </c>
      <c r="M91">
        <f>FORECAST(I91,
INDEX(WingXFLR5!$I$8:$I$150,MATCH(I91,WingXFLR5!$C$8:$C$150,1)):INDEX(WingXFLR5!$I$8:$I$150,MATCH(I91,WingXFLR5!$C$8:$C$150,1)+1),
INDEX(WingXFLR5!$C$8:$C$150,MATCH(I91,WingXFLR5!$C$8:$C$150,1)):INDEX(WingXFLR5!$C$8:$C$150,MATCH(I91,WingXFLR5!$C$8:$C$150,1)+1))</f>
        <v>-4.2601444886214826E-2</v>
      </c>
      <c r="N91">
        <f t="shared" si="16"/>
        <v>-7.904115356804399E-2</v>
      </c>
      <c r="O91">
        <f>FORECAST(ABS(N91),
INDEX(HStabXFLR5!$F$8:$F$106,MATCH(ABS(N91),HStabXFLR5!$C$8:$C$106,1)):INDEX(HStabXFLR5!$F$8:$F$106,MATCH(ABS(N91),HStabXFLR5!$C$8:$C$106,1)+1),
INDEX(HStabXFLR5!$C$8:$C$106,MATCH(ABS(N91),HStabXFLR5!$C$8:$C$106,1)):INDEX(HStabXFLR5!$C$8:$C$106,MATCH(ABS(N91),HStabXFLR5!$C$8:$C$106,1)+1))</f>
        <v>1.6342743451323936E-2</v>
      </c>
      <c r="P91">
        <f>N91*B91*'AC Param'!$B$9</f>
        <v>-0.94632938289469437</v>
      </c>
      <c r="Q91">
        <f>(B91*'AC Param'!$B$8*TrimCalc!I91)+TrimCalc!P91</f>
        <v>123.57455461379088</v>
      </c>
      <c r="R91">
        <f>('AC Param'!$B$2*9.807)-TrimCalc!Q91</f>
        <v>-6.3546137908758737E-3</v>
      </c>
      <c r="S91">
        <f>O91*B91*'AC Param'!$B$9</f>
        <v>0.19566539235518413</v>
      </c>
      <c r="T91">
        <f>(J91*B91*'AC Param'!$B$8)</f>
        <v>5.3712268703167787</v>
      </c>
      <c r="U91">
        <f>(K91*B91*'AC Param'!$B$8)</f>
        <v>2.7758430858124021</v>
      </c>
      <c r="V91">
        <f>(L91*B91*'AC Param'!$B$8)</f>
        <v>2.5953837845043761</v>
      </c>
      <c r="X91" s="6">
        <f t="shared" si="21"/>
        <v>5.1425963887762978E-5</v>
      </c>
      <c r="Y91">
        <f t="shared" si="19"/>
        <v>1.3218546381269517E-2</v>
      </c>
      <c r="Z91" s="7">
        <f t="shared" si="20"/>
        <v>1.3218546381269517E-2</v>
      </c>
    </row>
    <row r="92" spans="1:26" x14ac:dyDescent="0.2">
      <c r="A92" s="1">
        <f>WingXFLR5!L98</f>
        <v>8.8928999999999991</v>
      </c>
      <c r="B92" s="1">
        <f t="shared" si="17"/>
        <v>48.438748126124992</v>
      </c>
      <c r="C92">
        <f>WingXFLR5!C98</f>
        <v>1.0287299999999999</v>
      </c>
      <c r="D92">
        <f>WingXFLR5!I98</f>
        <v>-4.2474999999999999E-2</v>
      </c>
      <c r="E92">
        <f t="shared" si="14"/>
        <v>-7.9604315662730463E-2</v>
      </c>
      <c r="F92">
        <f t="shared" si="15"/>
        <v>-0.9447036820541892</v>
      </c>
      <c r="G92">
        <f>'AC Param'!$B$2*9.807 + F92</f>
        <v>122.62349631794582</v>
      </c>
      <c r="H92">
        <f t="shared" si="18"/>
        <v>0.9447036820541892</v>
      </c>
      <c r="I92">
        <f>C92+(H92/(B92*'AC Param'!$B$8))</f>
        <v>1.0365922338697771</v>
      </c>
      <c r="J92">
        <f>FORECAST(I92,
INDEX(WingXFLR5!$F$8:$F$150,MATCH(I92,WingXFLR5!$C$8:$C$150,1)):INDEX(WingXFLR5!$F$8:$F$150,MATCH(I92,WingXFLR5!$C$8:$C$150,1)+1),
INDEX(WingXFLR5!$C$8:$C$150,MATCH(I92,WingXFLR5!$C$8:$C$150,1)):INDEX(WingXFLR5!$C$8:$C$150,MATCH(I92,WingXFLR5!$C$8:$C$150,1)+1))</f>
        <v>4.4866880731999313E-2</v>
      </c>
      <c r="K92">
        <f>FORECAST(I92,
INDEX(WingXFLR5!$D$8:$D$150,MATCH(I92,WingXFLR5!$C$8:$C$150,1)):INDEX(WingXFLR5!$D$8:$D$150,MATCH(I92,WingXFLR5!$C$8:$C$150,1)+1),
INDEX(WingXFLR5!$C$8:$C$150,MATCH(I92,WingXFLR5!$C$8:$C$150,1)):INDEX(WingXFLR5!$C$8:$C$150,MATCH(I92,WingXFLR5!$C$8:$C$150,1)+1))</f>
        <v>2.3316573163257366E-2</v>
      </c>
      <c r="L92">
        <f>FORECAST(I92,
INDEX(WingXFLR5!$E$8:$E$150,MATCH(I92,WingXFLR5!$C$8:$C$150,1)):INDEX(WingXFLR5!$E$8:$E$150,MATCH(I92,WingXFLR5!$C$8:$C$150,1)+1),
INDEX(WingXFLR5!$C$8:$C$150,MATCH(I92,WingXFLR5!$C$8:$C$150,1)):INDEX(WingXFLR5!$C$8:$C$150,MATCH(I92,WingXFLR5!$C$8:$C$150,1)+1))</f>
        <v>2.155030756874194E-2</v>
      </c>
      <c r="M92">
        <f>FORECAST(I92,
INDEX(WingXFLR5!$I$8:$I$150,MATCH(I92,WingXFLR5!$C$8:$C$150,1)):INDEX(WingXFLR5!$I$8:$I$150,MATCH(I92,WingXFLR5!$C$8:$C$150,1)+1),
INDEX(WingXFLR5!$C$8:$C$150,MATCH(I92,WingXFLR5!$C$8:$C$150,1)):INDEX(WingXFLR5!$C$8:$C$150,MATCH(I92,WingXFLR5!$C$8:$C$150,1)+1))</f>
        <v>-4.1818219011763483E-2</v>
      </c>
      <c r="N92">
        <f t="shared" si="16"/>
        <v>-8.2530707645998347E-2</v>
      </c>
      <c r="O92">
        <f>FORECAST(ABS(N92),
INDEX(HStabXFLR5!$F$8:$F$106,MATCH(ABS(N92),HStabXFLR5!$C$8:$C$106,1)):INDEX(HStabXFLR5!$F$8:$F$106,MATCH(ABS(N92),HStabXFLR5!$C$8:$C$106,1)+1),
INDEX(HStabXFLR5!$C$8:$C$106,MATCH(ABS(N92),HStabXFLR5!$C$8:$C$106,1)):INDEX(HStabXFLR5!$C$8:$C$106,MATCH(ABS(N92),HStabXFLR5!$C$8:$C$106,1)+1))</f>
        <v>1.6389644610721746E-2</v>
      </c>
      <c r="P92">
        <f>N92*B92*'AC Param'!$B$9</f>
        <v>-0.97943261928216618</v>
      </c>
      <c r="Q92">
        <f>(B92*'AC Param'!$B$8*TrimCalc!I92)+TrimCalc!P92</f>
        <v>123.57454483106355</v>
      </c>
      <c r="R92">
        <f>('AC Param'!$B$2*9.807)-TrimCalc!Q92</f>
        <v>-6.3448310635436656E-3</v>
      </c>
      <c r="S92">
        <f>O92*B92*'AC Param'!$B$9</f>
        <v>0.19450399745798586</v>
      </c>
      <c r="T92">
        <f>(J92*B92*'AC Param'!$B$8)</f>
        <v>5.3910769040768587</v>
      </c>
      <c r="U92">
        <f>(K92*B92*'AC Param'!$B$8)</f>
        <v>2.8016531796248567</v>
      </c>
      <c r="V92">
        <f>(L92*B92*'AC Param'!$B$8)</f>
        <v>2.5894237244520015</v>
      </c>
      <c r="X92" s="6">
        <f t="shared" si="21"/>
        <v>5.134679523974344E-5</v>
      </c>
      <c r="Y92">
        <f t="shared" si="19"/>
        <v>1.3802126331044398E-2</v>
      </c>
      <c r="Z92" s="7">
        <f t="shared" si="20"/>
        <v>1.3802126331044398E-2</v>
      </c>
    </row>
    <row r="93" spans="1:26" x14ac:dyDescent="0.2">
      <c r="A93" s="1">
        <f>WingXFLR5!L99</f>
        <v>8.8541000000000007</v>
      </c>
      <c r="B93" s="1">
        <f t="shared" si="17"/>
        <v>48.016990671125008</v>
      </c>
      <c r="C93">
        <f>WingXFLR5!C99</f>
        <v>1.037768</v>
      </c>
      <c r="D93">
        <f>WingXFLR5!I99</f>
        <v>-4.172E-2</v>
      </c>
      <c r="E93">
        <f t="shared" si="14"/>
        <v>-8.2968338049096493E-2</v>
      </c>
      <c r="F93">
        <f t="shared" si="15"/>
        <v>-0.97605302895504198</v>
      </c>
      <c r="G93">
        <f>'AC Param'!$B$2*9.807 + F93</f>
        <v>122.59214697104497</v>
      </c>
      <c r="H93">
        <f t="shared" si="18"/>
        <v>0.97605302895504198</v>
      </c>
      <c r="I93">
        <f>C93+(H93/(B93*'AC Param'!$B$8))</f>
        <v>1.0459624863428318</v>
      </c>
      <c r="J93">
        <f>FORECAST(I93,
INDEX(WingXFLR5!$F$8:$F$150,MATCH(I93,WingXFLR5!$C$8:$C$150,1)):INDEX(WingXFLR5!$F$8:$F$150,MATCH(I93,WingXFLR5!$C$8:$C$150,1)+1),
INDEX(WingXFLR5!$C$8:$C$150,MATCH(I93,WingXFLR5!$C$8:$C$150,1)):INDEX(WingXFLR5!$C$8:$C$150,MATCH(I93,WingXFLR5!$C$8:$C$150,1)+1))</f>
        <v>4.543237085287713E-2</v>
      </c>
      <c r="K93">
        <f>FORECAST(I93,
INDEX(WingXFLR5!$D$8:$D$150,MATCH(I93,WingXFLR5!$C$8:$C$150,1)):INDEX(WingXFLR5!$D$8:$D$150,MATCH(I93,WingXFLR5!$C$8:$C$150,1)+1),
INDEX(WingXFLR5!$C$8:$C$150,MATCH(I93,WingXFLR5!$C$8:$C$150,1)):INDEX(WingXFLR5!$C$8:$C$150,MATCH(I93,WingXFLR5!$C$8:$C$150,1)+1))</f>
        <v>2.3739167230721368E-2</v>
      </c>
      <c r="L93">
        <f>FORECAST(I93,
INDEX(WingXFLR5!$E$8:$E$150,MATCH(I93,WingXFLR5!$C$8:$C$150,1)):INDEX(WingXFLR5!$E$8:$E$150,MATCH(I93,WingXFLR5!$C$8:$C$150,1)+1),
INDEX(WingXFLR5!$C$8:$C$150,MATCH(I93,WingXFLR5!$C$8:$C$150,1)):INDEX(WingXFLR5!$C$8:$C$150,MATCH(I93,WingXFLR5!$C$8:$C$150,1)+1))</f>
        <v>2.1694110894780076E-2</v>
      </c>
      <c r="M93">
        <f>FORECAST(I93,
INDEX(WingXFLR5!$I$8:$I$150,MATCH(I93,WingXFLR5!$C$8:$C$150,1)):INDEX(WingXFLR5!$I$8:$I$150,MATCH(I93,WingXFLR5!$C$8:$C$150,1)+1),
INDEX(WingXFLR5!$C$8:$C$150,MATCH(I93,WingXFLR5!$C$8:$C$150,1)):INDEX(WingXFLR5!$C$8:$C$150,MATCH(I93,WingXFLR5!$C$8:$C$150,1)+1))</f>
        <v>-4.1034101896016306E-2</v>
      </c>
      <c r="N93">
        <f t="shared" si="16"/>
        <v>-8.6021614276270808E-2</v>
      </c>
      <c r="O93">
        <f>FORECAST(ABS(N93),
INDEX(HStabXFLR5!$F$8:$F$106,MATCH(ABS(N93),HStabXFLR5!$C$8:$C$106,1)):INDEX(HStabXFLR5!$F$8:$F$106,MATCH(ABS(N93),HStabXFLR5!$C$8:$C$106,1)+1),
INDEX(HStabXFLR5!$C$8:$C$106,MATCH(ABS(N93),HStabXFLR5!$C$8:$C$106,1)):INDEX(HStabXFLR5!$C$8:$C$106,MATCH(ABS(N93),HStabXFLR5!$C$8:$C$106,1)+1))</f>
        <v>1.6438253958556255E-2</v>
      </c>
      <c r="P93">
        <f>N93*B93*'AC Param'!$B$9</f>
        <v>-1.0119722673036082</v>
      </c>
      <c r="Q93">
        <f>(B93*'AC Param'!$B$8*TrimCalc!I93)+TrimCalc!P93</f>
        <v>123.57361006896063</v>
      </c>
      <c r="R93">
        <f>('AC Param'!$B$2*9.807)-TrimCalc!Q93</f>
        <v>-5.4100689606286778E-3</v>
      </c>
      <c r="S93">
        <f>O93*B93*'AC Param'!$B$9</f>
        <v>0.19338229430950696</v>
      </c>
      <c r="T93">
        <f>(J93*B93*'AC Param'!$B$8)</f>
        <v>5.4114927194124842</v>
      </c>
      <c r="U93">
        <f>(K93*B93*'AC Param'!$B$8)</f>
        <v>2.8275946912382799</v>
      </c>
      <c r="V93">
        <f>(L93*B93*'AC Param'!$B$8)</f>
        <v>2.5840060942757277</v>
      </c>
      <c r="X93" s="6">
        <f t="shared" si="21"/>
        <v>4.3782048784628066E-5</v>
      </c>
      <c r="Y93">
        <f t="shared" si="19"/>
        <v>1.4385932476601387E-2</v>
      </c>
      <c r="Z93" s="7">
        <f t="shared" si="20"/>
        <v>1.4385932476601387E-2</v>
      </c>
    </row>
    <row r="94" spans="1:26" x14ac:dyDescent="0.2">
      <c r="A94" s="1">
        <f>WingXFLR5!L100</f>
        <v>8.8157999999999994</v>
      </c>
      <c r="B94" s="1">
        <f t="shared" si="17"/>
        <v>47.602476904500001</v>
      </c>
      <c r="C94">
        <f>WingXFLR5!C100</f>
        <v>1.0468</v>
      </c>
      <c r="D94">
        <f>WingXFLR5!I100</f>
        <v>-4.0964E-2</v>
      </c>
      <c r="E94">
        <f t="shared" si="14"/>
        <v>-8.6333672949918186E-2</v>
      </c>
      <c r="F94">
        <f t="shared" si="15"/>
        <v>-1.0068756848063884</v>
      </c>
      <c r="G94">
        <f>'AC Param'!$B$2*9.807 + F94</f>
        <v>122.56132431519362</v>
      </c>
      <c r="H94">
        <f t="shared" si="18"/>
        <v>1.0068756848063884</v>
      </c>
      <c r="I94">
        <f>C94+(H94/(B94*'AC Param'!$B$8))</f>
        <v>1.0553268684482504</v>
      </c>
      <c r="J94">
        <f>FORECAST(I94,
INDEX(WingXFLR5!$F$8:$F$150,MATCH(I94,WingXFLR5!$C$8:$C$150,1)):INDEX(WingXFLR5!$F$8:$F$150,MATCH(I94,WingXFLR5!$C$8:$C$150,1)+1),
INDEX(WingXFLR5!$C$8:$C$150,MATCH(I94,WingXFLR5!$C$8:$C$150,1)):INDEX(WingXFLR5!$C$8:$C$150,MATCH(I94,WingXFLR5!$C$8:$C$150,1)+1))</f>
        <v>4.6003414766834956E-2</v>
      </c>
      <c r="K94">
        <f>FORECAST(I94,
INDEX(WingXFLR5!$D$8:$D$150,MATCH(I94,WingXFLR5!$C$8:$C$150,1)):INDEX(WingXFLR5!$D$8:$D$150,MATCH(I94,WingXFLR5!$C$8:$C$150,1)+1),
INDEX(WingXFLR5!$C$8:$C$150,MATCH(I94,WingXFLR5!$C$8:$C$150,1)):INDEX(WingXFLR5!$C$8:$C$150,MATCH(I94,WingXFLR5!$C$8:$C$150,1)+1))</f>
        <v>2.4164241478044152E-2</v>
      </c>
      <c r="L94">
        <f>FORECAST(I94,
INDEX(WingXFLR5!$E$8:$E$150,MATCH(I94,WingXFLR5!$C$8:$C$150,1)):INDEX(WingXFLR5!$E$8:$E$150,MATCH(I94,WingXFLR5!$C$8:$C$150,1)+1),
INDEX(WingXFLR5!$C$8:$C$150,MATCH(I94,WingXFLR5!$C$8:$C$150,1)):INDEX(WingXFLR5!$C$8:$C$150,MATCH(I94,WingXFLR5!$C$8:$C$150,1)+1))</f>
        <v>2.1839228797380927E-2</v>
      </c>
      <c r="M94">
        <f>FORECAST(I94,
INDEX(WingXFLR5!$I$8:$I$150,MATCH(I94,WingXFLR5!$C$8:$C$150,1)):INDEX(WingXFLR5!$I$8:$I$150,MATCH(I94,WingXFLR5!$C$8:$C$150,1)+1),
INDEX(WingXFLR5!$C$8:$C$150,MATCH(I94,WingXFLR5!$C$8:$C$150,1)):INDEX(WingXFLR5!$C$8:$C$150,MATCH(I94,WingXFLR5!$C$8:$C$150,1)+1))</f>
        <v>-4.0249964494142976E-2</v>
      </c>
      <c r="N94">
        <f t="shared" si="16"/>
        <v>-8.9511542080300294E-2</v>
      </c>
      <c r="O94">
        <f>FORECAST(ABS(N94),
INDEX(HStabXFLR5!$F$8:$F$106,MATCH(ABS(N94),HStabXFLR5!$C$8:$C$106,1)):INDEX(HStabXFLR5!$F$8:$F$106,MATCH(ABS(N94),HStabXFLR5!$C$8:$C$106,1)+1),
INDEX(HStabXFLR5!$C$8:$C$106,MATCH(ABS(N94),HStabXFLR5!$C$8:$C$106,1)):INDEX(HStabXFLR5!$C$8:$C$106,MATCH(ABS(N94),HStabXFLR5!$C$8:$C$106,1)+1))</f>
        <v>1.6488387305138699E-2</v>
      </c>
      <c r="P94">
        <f>N94*B94*'AC Param'!$B$9</f>
        <v>-1.0439379230681003</v>
      </c>
      <c r="Q94">
        <f>(B94*'AC Param'!$B$8*TrimCalc!I94)+TrimCalc!P94</f>
        <v>123.57191252803638</v>
      </c>
      <c r="R94">
        <f>('AC Param'!$B$2*9.807)-TrimCalc!Q94</f>
        <v>-3.7125280363738966E-3</v>
      </c>
      <c r="S94">
        <f>O94*B94*'AC Param'!$B$9</f>
        <v>0.19229757859190241</v>
      </c>
      <c r="T94">
        <f>(J94*B94*'AC Param'!$B$8)</f>
        <v>5.4322076185300414</v>
      </c>
      <c r="U94">
        <f>(K94*B94*'AC Param'!$B$8)</f>
        <v>2.8533789788940518</v>
      </c>
      <c r="V94">
        <f>(L94*B94*'AC Param'!$B$8)</f>
        <v>2.5788351942404182</v>
      </c>
      <c r="X94" s="6">
        <f t="shared" si="21"/>
        <v>3.0044364459253242E-5</v>
      </c>
      <c r="Y94">
        <f t="shared" si="19"/>
        <v>1.4969574926924845E-2</v>
      </c>
      <c r="Z94" s="7">
        <f t="shared" si="20"/>
        <v>1.4969574926924845E-2</v>
      </c>
    </row>
    <row r="95" spans="1:26" x14ac:dyDescent="0.2">
      <c r="A95" s="1">
        <f>WingXFLR5!L101</f>
        <v>8.7780000000000005</v>
      </c>
      <c r="B95" s="1">
        <f t="shared" si="17"/>
        <v>47.195136450000007</v>
      </c>
      <c r="C95">
        <f>WingXFLR5!C101</f>
        <v>1.055828</v>
      </c>
      <c r="D95">
        <f>WingXFLR5!I101</f>
        <v>-4.0208000000000001E-2</v>
      </c>
      <c r="E95">
        <f t="shared" si="14"/>
        <v>-8.9698308241667857E-2</v>
      </c>
      <c r="F95">
        <f t="shared" si="15"/>
        <v>-1.0371643547159204</v>
      </c>
      <c r="G95">
        <f>'AC Param'!$B$2*9.807 + F95</f>
        <v>122.53103564528408</v>
      </c>
      <c r="H95">
        <f t="shared" si="18"/>
        <v>1.0371643547159204</v>
      </c>
      <c r="I95">
        <f>C95+(H95/(B95*'AC Param'!$B$8))</f>
        <v>1.0646871814557803</v>
      </c>
      <c r="J95">
        <f>FORECAST(I95,
INDEX(WingXFLR5!$F$8:$F$150,MATCH(I95,WingXFLR5!$C$8:$C$150,1)):INDEX(WingXFLR5!$F$8:$F$150,MATCH(I95,WingXFLR5!$C$8:$C$150,1)+1),
INDEX(WingXFLR5!$C$8:$C$150,MATCH(I95,WingXFLR5!$C$8:$C$150,1)):INDEX(WingXFLR5!$C$8:$C$150,MATCH(I95,WingXFLR5!$C$8:$C$150,1)+1))</f>
        <v>4.6580826692250617E-2</v>
      </c>
      <c r="K95">
        <f>FORECAST(I95,
INDEX(WingXFLR5!$D$8:$D$150,MATCH(I95,WingXFLR5!$C$8:$C$150,1)):INDEX(WingXFLR5!$D$8:$D$150,MATCH(I95,WingXFLR5!$C$8:$C$150,1)+1),
INDEX(WingXFLR5!$C$8:$C$150,MATCH(I95,WingXFLR5!$C$8:$C$150,1)):INDEX(WingXFLR5!$C$8:$C$150,MATCH(I95,WingXFLR5!$C$8:$C$150,1)+1))</f>
        <v>2.4593438510936733E-2</v>
      </c>
      <c r="L95">
        <f>FORECAST(I95,
INDEX(WingXFLR5!$E$8:$E$150,MATCH(I95,WingXFLR5!$C$8:$C$150,1)):INDEX(WingXFLR5!$E$8:$E$150,MATCH(I95,WingXFLR5!$C$8:$C$150,1)+1),
INDEX(WingXFLR5!$C$8:$C$150,MATCH(I95,WingXFLR5!$C$8:$C$150,1)):INDEX(WingXFLR5!$C$8:$C$150,MATCH(I95,WingXFLR5!$C$8:$C$150,1)+1))</f>
        <v>2.1987388181313895E-2</v>
      </c>
      <c r="M95">
        <f>FORECAST(I95,
INDEX(WingXFLR5!$I$8:$I$150,MATCH(I95,WingXFLR5!$C$8:$C$150,1)):INDEX(WingXFLR5!$I$8:$I$150,MATCH(I95,WingXFLR5!$C$8:$C$150,1)+1),
INDEX(WingXFLR5!$C$8:$C$150,MATCH(I95,WingXFLR5!$C$8:$C$150,1)):INDEX(WingXFLR5!$C$8:$C$150,MATCH(I95,WingXFLR5!$C$8:$C$150,1)+1))</f>
        <v>-3.946482620101667E-2</v>
      </c>
      <c r="N95">
        <f t="shared" si="16"/>
        <v>-9.3003122223019458E-2</v>
      </c>
      <c r="O95">
        <f>FORECAST(ABS(N95),
INDEX(HStabXFLR5!$F$8:$F$106,MATCH(ABS(N95),HStabXFLR5!$C$8:$C$106,1)):INDEX(HStabXFLR5!$F$8:$F$106,MATCH(ABS(N95),HStabXFLR5!$C$8:$C$106,1)+1),
INDEX(HStabXFLR5!$C$8:$C$106,MATCH(ABS(N95),HStabXFLR5!$C$8:$C$106,1)):INDEX(HStabXFLR5!$C$8:$C$106,MATCH(ABS(N95),HStabXFLR5!$C$8:$C$106,1)+1))</f>
        <v>1.6541441184259112E-2</v>
      </c>
      <c r="P95">
        <f>N95*B95*'AC Param'!$B$9</f>
        <v>-1.0753772856799007</v>
      </c>
      <c r="Q95">
        <f>(B95*'AC Param'!$B$8*TrimCalc!I95)+TrimCalc!P95</f>
        <v>123.56995242572458</v>
      </c>
      <c r="R95">
        <f>('AC Param'!$B$2*9.807)-TrimCalc!Q95</f>
        <v>-1.7524257245753461E-3</v>
      </c>
      <c r="S95">
        <f>O95*B95*'AC Param'!$B$9</f>
        <v>0.19126551557383581</v>
      </c>
      <c r="T95">
        <f>(J95*B95*'AC Param'!$B$8)</f>
        <v>5.4533224428855522</v>
      </c>
      <c r="U95">
        <f>(K95*B95*'AC Param'!$B$8)</f>
        <v>2.8792093164316728</v>
      </c>
      <c r="V95">
        <f>(L95*B95*'AC Param'!$B$8)</f>
        <v>2.5741131264538808</v>
      </c>
      <c r="X95" s="6">
        <f t="shared" si="21"/>
        <v>1.4181850383637101E-5</v>
      </c>
      <c r="Y95">
        <f t="shared" si="19"/>
        <v>1.5553493708179988E-2</v>
      </c>
      <c r="Z95" s="7">
        <f t="shared" si="20"/>
        <v>1.5553493708179988E-2</v>
      </c>
    </row>
    <row r="96" spans="1:26" x14ac:dyDescent="0.2">
      <c r="A96" s="1">
        <f>WingXFLR5!L102</f>
        <v>8.7407000000000004</v>
      </c>
      <c r="B96" s="1">
        <f t="shared" si="17"/>
        <v>46.794899850125013</v>
      </c>
      <c r="C96">
        <f>WingXFLR5!C102</f>
        <v>1.0648519999999999</v>
      </c>
      <c r="D96">
        <f>WingXFLR5!I102</f>
        <v>-3.9451E-2</v>
      </c>
      <c r="E96">
        <f t="shared" si="14"/>
        <v>-9.3064605852409152E-2</v>
      </c>
      <c r="F96">
        <f t="shared" si="15"/>
        <v>-1.0669624830614368</v>
      </c>
      <c r="G96">
        <f>'AC Param'!$B$2*9.807 + F96</f>
        <v>122.50123751693857</v>
      </c>
      <c r="H96">
        <f t="shared" si="18"/>
        <v>1.0669624830614368</v>
      </c>
      <c r="I96">
        <f>C96+(H96/(B96*'AC Param'!$B$8))</f>
        <v>1.0740436586446183</v>
      </c>
      <c r="J96">
        <f>FORECAST(I96,
INDEX(WingXFLR5!$F$8:$F$150,MATCH(I96,WingXFLR5!$C$8:$C$150,1)):INDEX(WingXFLR5!$F$8:$F$150,MATCH(I96,WingXFLR5!$C$8:$C$150,1)+1),
INDEX(WingXFLR5!$C$8:$C$150,MATCH(I96,WingXFLR5!$C$8:$C$150,1)):INDEX(WingXFLR5!$C$8:$C$150,MATCH(I96,WingXFLR5!$C$8:$C$150,1)+1))</f>
        <v>4.7168019829678443E-2</v>
      </c>
      <c r="K96">
        <f>FORECAST(I96,
INDEX(WingXFLR5!$D$8:$D$150,MATCH(I96,WingXFLR5!$C$8:$C$150,1)):INDEX(WingXFLR5!$D$8:$D$150,MATCH(I96,WingXFLR5!$C$8:$C$150,1)+1),
INDEX(WingXFLR5!$C$8:$C$150,MATCH(I96,WingXFLR5!$C$8:$C$150,1)):INDEX(WingXFLR5!$C$8:$C$150,MATCH(I96,WingXFLR5!$C$8:$C$150,1)+1))</f>
        <v>2.5026091483330327E-2</v>
      </c>
      <c r="L96">
        <f>FORECAST(I96,
INDEX(WingXFLR5!$E$8:$E$150,MATCH(I96,WingXFLR5!$C$8:$C$150,1)):INDEX(WingXFLR5!$E$8:$E$150,MATCH(I96,WingXFLR5!$C$8:$C$150,1)+1),
INDEX(WingXFLR5!$C$8:$C$150,MATCH(I96,WingXFLR5!$C$8:$C$150,1)):INDEX(WingXFLR5!$C$8:$C$150,MATCH(I96,WingXFLR5!$C$8:$C$150,1)+1))</f>
        <v>2.2141928346348119E-2</v>
      </c>
      <c r="M96">
        <f>FORECAST(I96,
INDEX(WingXFLR5!$I$8:$I$150,MATCH(I96,WingXFLR5!$C$8:$C$150,1)):INDEX(WingXFLR5!$I$8:$I$150,MATCH(I96,WingXFLR5!$C$8:$C$150,1)+1),
INDEX(WingXFLR5!$C$8:$C$150,MATCH(I96,WingXFLR5!$C$8:$C$150,1)):INDEX(WingXFLR5!$C$8:$C$150,MATCH(I96,WingXFLR5!$C$8:$C$150,1)+1))</f>
        <v>-3.8679416064568886E-2</v>
      </c>
      <c r="N96">
        <f t="shared" si="16"/>
        <v>-9.6494673546719659E-2</v>
      </c>
      <c r="O96">
        <f>FORECAST(ABS(N96),
INDEX(HStabXFLR5!$F$8:$F$106,MATCH(ABS(N96),HStabXFLR5!$C$8:$C$106,1)):INDEX(HStabXFLR5!$F$8:$F$106,MATCH(ABS(N96),HStabXFLR5!$C$8:$C$106,1)+1),
INDEX(HStabXFLR5!$C$8:$C$106,MATCH(ABS(N96),HStabXFLR5!$C$8:$C$106,1)):INDEX(HStabXFLR5!$C$8:$C$106,MATCH(ABS(N96),HStabXFLR5!$C$8:$C$106,1)+1))</f>
        <v>1.6595929237981876E-2</v>
      </c>
      <c r="P96">
        <f>N96*B96*'AC Param'!$B$9</f>
        <v>-1.1062873532488673</v>
      </c>
      <c r="Q96">
        <f>(B96*'AC Param'!$B$8*TrimCalc!I96)+TrimCalc!P96</f>
        <v>123.56808679953889</v>
      </c>
      <c r="R96">
        <f>('AC Param'!$B$2*9.807)-TrimCalc!Q96</f>
        <v>1.1320046111507054E-4</v>
      </c>
      <c r="S96">
        <f>O96*B96*'AC Param'!$B$9</f>
        <v>0.19026818741972523</v>
      </c>
      <c r="T96">
        <f>(J96*B96*'AC Param'!$B$8)</f>
        <v>5.4752367885235493</v>
      </c>
      <c r="U96">
        <f>(K96*B96*'AC Param'!$B$8)</f>
        <v>2.9050143986809847</v>
      </c>
      <c r="V96">
        <f>(L96*B96*'AC Param'!$B$8)</f>
        <v>2.5702223898425647</v>
      </c>
      <c r="X96" s="6">
        <f t="shared" si="21"/>
        <v>-9.1609703074958226E-7</v>
      </c>
      <c r="Y96">
        <f t="shared" si="19"/>
        <v>1.6137407669850376E-2</v>
      </c>
      <c r="Z96" s="7">
        <f t="shared" si="20"/>
        <v>1.6137407669850376E-2</v>
      </c>
    </row>
    <row r="97" spans="1:26" x14ac:dyDescent="0.2">
      <c r="A97" s="1">
        <f>WingXFLR5!L103</f>
        <v>8.7039000000000009</v>
      </c>
      <c r="B97" s="1">
        <f t="shared" si="17"/>
        <v>46.401698566125006</v>
      </c>
      <c r="C97">
        <f>WingXFLR5!C103</f>
        <v>1.0738700000000001</v>
      </c>
      <c r="D97">
        <f>WingXFLR5!I103</f>
        <v>-3.8693999999999999E-2</v>
      </c>
      <c r="E97">
        <f t="shared" si="14"/>
        <v>-9.6429854049542491E-2</v>
      </c>
      <c r="F97">
        <f t="shared" si="15"/>
        <v>-1.0962547099936635</v>
      </c>
      <c r="G97">
        <f>'AC Param'!$B$2*9.807 + F97</f>
        <v>122.47194529000635</v>
      </c>
      <c r="H97">
        <f t="shared" si="18"/>
        <v>1.0962547099936635</v>
      </c>
      <c r="I97">
        <f>C97+(H97/(B97*'AC Param'!$B$8))</f>
        <v>1.0833940321866236</v>
      </c>
      <c r="J97">
        <f>FORECAST(I97,
INDEX(WingXFLR5!$F$8:$F$150,MATCH(I97,WingXFLR5!$C$8:$C$150,1)):INDEX(WingXFLR5!$F$8:$F$150,MATCH(I97,WingXFLR5!$C$8:$C$150,1)+1),
INDEX(WingXFLR5!$C$8:$C$150,MATCH(I97,WingXFLR5!$C$8:$C$150,1)):INDEX(WingXFLR5!$C$8:$C$150,MATCH(I97,WingXFLR5!$C$8:$C$150,1)+1))</f>
        <v>4.776172631037616E-2</v>
      </c>
      <c r="K97">
        <f>FORECAST(I97,
INDEX(WingXFLR5!$D$8:$D$150,MATCH(I97,WingXFLR5!$C$8:$C$150,1)):INDEX(WingXFLR5!$D$8:$D$150,MATCH(I97,WingXFLR5!$C$8:$C$150,1)+1),
INDEX(WingXFLR5!$C$8:$C$150,MATCH(I97,WingXFLR5!$C$8:$C$150,1)):INDEX(WingXFLR5!$C$8:$C$150,MATCH(I97,WingXFLR5!$C$8:$C$150,1)+1))</f>
        <v>2.546195022368359E-2</v>
      </c>
      <c r="L97">
        <f>FORECAST(I97,
INDEX(WingXFLR5!$E$8:$E$150,MATCH(I97,WingXFLR5!$C$8:$C$150,1)):INDEX(WingXFLR5!$E$8:$E$150,MATCH(I97,WingXFLR5!$C$8:$C$150,1)+1),
INDEX(WingXFLR5!$C$8:$C$150,MATCH(I97,WingXFLR5!$C$8:$C$150,1)):INDEX(WingXFLR5!$C$8:$C$150,MATCH(I97,WingXFLR5!$C$8:$C$150,1)+1))</f>
        <v>2.2299776086692567E-2</v>
      </c>
      <c r="M97">
        <f>FORECAST(I97,
INDEX(WingXFLR5!$I$8:$I$150,MATCH(I97,WingXFLR5!$C$8:$C$150,1)):INDEX(WingXFLR5!$I$8:$I$150,MATCH(I97,WingXFLR5!$C$8:$C$150,1)+1),
INDEX(WingXFLR5!$C$8:$C$150,MATCH(I97,WingXFLR5!$C$8:$C$150,1)):INDEX(WingXFLR5!$C$8:$C$150,MATCH(I97,WingXFLR5!$C$8:$C$150,1)+1))</f>
        <v>-3.7894138724991769E-2</v>
      </c>
      <c r="N97">
        <f t="shared" si="16"/>
        <v>-9.9984843672090082E-2</v>
      </c>
      <c r="O97">
        <f>FORECAST(ABS(N97),
INDEX(HStabXFLR5!$F$8:$F$106,MATCH(ABS(N97),HStabXFLR5!$C$8:$C$106,1)):INDEX(HStabXFLR5!$F$8:$F$106,MATCH(ABS(N97),HStabXFLR5!$C$8:$C$106,1)+1),
INDEX(HStabXFLR5!$C$8:$C$106,MATCH(ABS(N97),HStabXFLR5!$C$8:$C$106,1)):INDEX(HStabXFLR5!$C$8:$C$106,MATCH(ABS(N97),HStabXFLR5!$C$8:$C$106,1)+1))</f>
        <v>1.6653912231189404E-2</v>
      </c>
      <c r="P97">
        <f>N97*B97*'AC Param'!$B$9</f>
        <v>-1.1366693114270965</v>
      </c>
      <c r="Q97">
        <f>(B97*'AC Param'!$B$8*TrimCalc!I97)+TrimCalc!P97</f>
        <v>123.56637529101768</v>
      </c>
      <c r="R97">
        <f>('AC Param'!$B$2*9.807)-TrimCalc!Q97</f>
        <v>1.8247089823262286E-3</v>
      </c>
      <c r="S97">
        <f>O97*B97*'AC Param'!$B$9</f>
        <v>0.18932860474809651</v>
      </c>
      <c r="T97">
        <f>(J97*B97*'AC Param'!$B$8)</f>
        <v>5.4975682987209069</v>
      </c>
      <c r="U97">
        <f>(K97*B97*'AC Param'!$B$8)</f>
        <v>2.9307736798224231</v>
      </c>
      <c r="V97">
        <f>(L97*B97*'AC Param'!$B$8)</f>
        <v>2.5667946188984825</v>
      </c>
      <c r="X97" s="6">
        <f t="shared" si="21"/>
        <v>-1.4766816885948234E-5</v>
      </c>
      <c r="Y97">
        <f t="shared" si="19"/>
        <v>1.6721090645086992E-2</v>
      </c>
      <c r="Z97" s="7">
        <f t="shared" si="20"/>
        <v>1.6721090645086992E-2</v>
      </c>
    </row>
    <row r="98" spans="1:26" x14ac:dyDescent="0.2">
      <c r="A98" s="1">
        <f>WingXFLR5!L104</f>
        <v>8.6676000000000002</v>
      </c>
      <c r="B98" s="1">
        <f t="shared" si="17"/>
        <v>46.015464978000004</v>
      </c>
      <c r="C98">
        <f>WingXFLR5!C104</f>
        <v>1.082884</v>
      </c>
      <c r="D98">
        <f>WingXFLR5!I104</f>
        <v>-3.7936999999999999E-2</v>
      </c>
      <c r="E98">
        <f t="shared" ref="E98:E129" si="22">(((D98*Chord_Wing)+(C98*(Xcg-Xwing_AC)))/(Xcg - Xtail_AC)) * (S_Wing/S_Hstab)</f>
        <v>-9.979440263760371E-2</v>
      </c>
      <c r="F98">
        <f t="shared" ref="F98:F129" si="23">E98*B98*S_Hstab</f>
        <v>-1.1250610306949158</v>
      </c>
      <c r="G98">
        <f>'AC Param'!$B$2*9.807 + F98</f>
        <v>122.44313896930508</v>
      </c>
      <c r="H98">
        <f t="shared" si="18"/>
        <v>1.1250610306949158</v>
      </c>
      <c r="I98">
        <f>C98+(H98/(B98*'AC Param'!$B$8))</f>
        <v>1.0927403366307396</v>
      </c>
      <c r="J98">
        <f>FORECAST(I98,
INDEX(WingXFLR5!$F$8:$F$150,MATCH(I98,WingXFLR5!$C$8:$C$150,1)):INDEX(WingXFLR5!$F$8:$F$150,MATCH(I98,WingXFLR5!$C$8:$C$150,1)+1),
INDEX(WingXFLR5!$C$8:$C$150,MATCH(I98,WingXFLR5!$C$8:$C$150,1)):INDEX(WingXFLR5!$C$8:$C$150,MATCH(I98,WingXFLR5!$C$8:$C$150,1)+1))</f>
        <v>4.8361928948880625E-2</v>
      </c>
      <c r="K98">
        <f>FORECAST(I98,
INDEX(WingXFLR5!$D$8:$D$150,MATCH(I98,WingXFLR5!$C$8:$C$150,1)):INDEX(WingXFLR5!$D$8:$D$150,MATCH(I98,WingXFLR5!$C$8:$C$150,1)+1),
INDEX(WingXFLR5!$C$8:$C$150,MATCH(I98,WingXFLR5!$C$8:$C$150,1)):INDEX(WingXFLR5!$C$8:$C$150,MATCH(I98,WingXFLR5!$C$8:$C$150,1)+1))</f>
        <v>2.5901230979711885E-2</v>
      </c>
      <c r="L98">
        <f>FORECAST(I98,
INDEX(WingXFLR5!$E$8:$E$150,MATCH(I98,WingXFLR5!$C$8:$C$150,1)):INDEX(WingXFLR5!$E$8:$E$150,MATCH(I98,WingXFLR5!$C$8:$C$150,1)+1),
INDEX(WingXFLR5!$C$8:$C$150,MATCH(I98,WingXFLR5!$C$8:$C$150,1)):INDEX(WingXFLR5!$C$8:$C$150,MATCH(I98,WingXFLR5!$C$8:$C$150,1)+1))</f>
        <v>2.2460697969168747E-2</v>
      </c>
      <c r="M98">
        <f>FORECAST(I98,
INDEX(WingXFLR5!$I$8:$I$150,MATCH(I98,WingXFLR5!$C$8:$C$150,1)):INDEX(WingXFLR5!$I$8:$I$150,MATCH(I98,WingXFLR5!$C$8:$C$150,1)+1),
INDEX(WingXFLR5!$C$8:$C$150,MATCH(I98,WingXFLR5!$C$8:$C$150,1)):INDEX(WingXFLR5!$C$8:$C$150,MATCH(I98,WingXFLR5!$C$8:$C$150,1)+1))</f>
        <v>-3.7108582944680085E-2</v>
      </c>
      <c r="N98">
        <f t="shared" ref="N98:N129" si="24">(((M98*Chord_Wing)+(I98*(Xcg-Xwing_AC)))/(Xcg - Xtail_AC)) * (S_Wing/S_Hstab)</f>
        <v>-0.10347495975999596</v>
      </c>
      <c r="O98">
        <f>FORECAST(ABS(N98),
INDEX(HStabXFLR5!$F$8:$F$106,MATCH(ABS(N98),HStabXFLR5!$C$8:$C$106,1)):INDEX(HStabXFLR5!$F$8:$F$106,MATCH(ABS(N98),HStabXFLR5!$C$8:$C$106,1)+1),
INDEX(HStabXFLR5!$C$8:$C$106,MATCH(ABS(N98),HStabXFLR5!$C$8:$C$106,1)):INDEX(HStabXFLR5!$C$8:$C$106,MATCH(ABS(N98),HStabXFLR5!$C$8:$C$106,1)+1))</f>
        <v>1.6712691998430094E-2</v>
      </c>
      <c r="P98">
        <f>N98*B98*'AC Param'!$B$9</f>
        <v>-1.1665548547993332</v>
      </c>
      <c r="Q98">
        <f>(B98*'AC Param'!$B$8*TrimCalc!I98)+TrimCalc!P98</f>
        <v>123.56534254990859</v>
      </c>
      <c r="R98">
        <f>('AC Param'!$B$2*9.807)-TrimCalc!Q98</f>
        <v>2.8574500914118062E-3</v>
      </c>
      <c r="S98">
        <f>O98*B98*'AC Param'!$B$9</f>
        <v>0.18841536186875593</v>
      </c>
      <c r="T98">
        <f>(J98*B98*'AC Param'!$B$8)</f>
        <v>5.5203189245717281</v>
      </c>
      <c r="U98">
        <f>(K98*B98*'AC Param'!$B$8)</f>
        <v>2.9565209381565931</v>
      </c>
      <c r="V98">
        <f>(L98*B98*'AC Param'!$B$8)</f>
        <v>2.5637979864151359</v>
      </c>
      <c r="X98" s="6">
        <f t="shared" si="21"/>
        <v>-2.3124477749225174E-5</v>
      </c>
      <c r="Y98">
        <f t="shared" si="19"/>
        <v>1.7304764583300498E-2</v>
      </c>
      <c r="Z98" s="7">
        <f t="shared" si="20"/>
        <v>1.7304764583300498E-2</v>
      </c>
    </row>
    <row r="99" spans="1:26" x14ac:dyDescent="0.2">
      <c r="A99" s="1">
        <f>WingXFLR5!L105</f>
        <v>8.6318000000000001</v>
      </c>
      <c r="B99" s="1">
        <f t="shared" si="17"/>
        <v>45.636132384500009</v>
      </c>
      <c r="C99">
        <f>WingXFLR5!C105</f>
        <v>1.0918920000000001</v>
      </c>
      <c r="D99">
        <f>WingXFLR5!I105</f>
        <v>-3.7179999999999998E-2</v>
      </c>
      <c r="E99">
        <f t="shared" si="22"/>
        <v>-0.1031579018120569</v>
      </c>
      <c r="F99">
        <f t="shared" si="23"/>
        <v>-1.1533932775825591</v>
      </c>
      <c r="G99">
        <f>'AC Param'!$B$2*9.807 + F99</f>
        <v>122.41480672241744</v>
      </c>
      <c r="H99">
        <f t="shared" si="18"/>
        <v>1.1533932775825591</v>
      </c>
      <c r="I99">
        <f>C99+(H99/(B99*'AC Param'!$B$8))</f>
        <v>1.1020805374280231</v>
      </c>
      <c r="J99">
        <f>FORECAST(I99,
INDEX(WingXFLR5!$F$8:$F$150,MATCH(I99,WingXFLR5!$C$8:$C$150,1)):INDEX(WingXFLR5!$F$8:$F$150,MATCH(I99,WingXFLR5!$C$8:$C$150,1)+1),
INDEX(WingXFLR5!$C$8:$C$150,MATCH(I99,WingXFLR5!$C$8:$C$150,1)):INDEX(WingXFLR5!$C$8:$C$150,MATCH(I99,WingXFLR5!$C$8:$C$150,1)+1))</f>
        <v>4.8968056527927274E-2</v>
      </c>
      <c r="K99">
        <f>FORECAST(I99,
INDEX(WingXFLR5!$D$8:$D$150,MATCH(I99,WingXFLR5!$C$8:$C$150,1)):INDEX(WingXFLR5!$D$8:$D$150,MATCH(I99,WingXFLR5!$C$8:$C$150,1)+1),
INDEX(WingXFLR5!$C$8:$C$150,MATCH(I99,WingXFLR5!$C$8:$C$150,1)):INDEX(WingXFLR5!$C$8:$C$150,MATCH(I99,WingXFLR5!$C$8:$C$150,1)+1))</f>
        <v>2.6344600854989429E-2</v>
      </c>
      <c r="L99">
        <f>FORECAST(I99,
INDEX(WingXFLR5!$E$8:$E$150,MATCH(I99,WingXFLR5!$C$8:$C$150,1)):INDEX(WingXFLR5!$E$8:$E$150,MATCH(I99,WingXFLR5!$C$8:$C$150,1)+1),
INDEX(WingXFLR5!$C$8:$C$150,MATCH(I99,WingXFLR5!$C$8:$C$150,1)):INDEX(WingXFLR5!$C$8:$C$150,MATCH(I99,WingXFLR5!$C$8:$C$150,1)+1))</f>
        <v>2.2623455672937852E-2</v>
      </c>
      <c r="M99">
        <f>FORECAST(I99,
INDEX(WingXFLR5!$I$8:$I$150,MATCH(I99,WingXFLR5!$C$8:$C$150,1)):INDEX(WingXFLR5!$I$8:$I$150,MATCH(I99,WingXFLR5!$C$8:$C$150,1)+1),
INDEX(WingXFLR5!$C$8:$C$150,MATCH(I99,WingXFLR5!$C$8:$C$150,1)):INDEX(WingXFLR5!$C$8:$C$150,MATCH(I99,WingXFLR5!$C$8:$C$150,1)+1))</f>
        <v>-3.6322224539344222E-2</v>
      </c>
      <c r="N99">
        <f t="shared" si="24"/>
        <v>-0.10696590404879695</v>
      </c>
      <c r="O99">
        <f>FORECAST(ABS(N99),
INDEX(HStabXFLR5!$F$8:$F$106,MATCH(ABS(N99),HStabXFLR5!$C$8:$C$106,1)):INDEX(HStabXFLR5!$F$8:$F$106,MATCH(ABS(N99),HStabXFLR5!$C$8:$C$106,1)+1),
INDEX(HStabXFLR5!$C$8:$C$106,MATCH(ABS(N99),HStabXFLR5!$C$8:$C$106,1)):INDEX(HStabXFLR5!$C$8:$C$106,MATCH(ABS(N99),HStabXFLR5!$C$8:$C$106,1)+1))</f>
        <v>1.6775131819112898E-2</v>
      </c>
      <c r="P99">
        <f>N99*B99*'AC Param'!$B$9</f>
        <v>-1.1959699886606627</v>
      </c>
      <c r="Q99">
        <f>(B99*'AC Param'!$B$8*TrimCalc!I99)+TrimCalc!P99</f>
        <v>123.56504622234854</v>
      </c>
      <c r="R99">
        <f>('AC Param'!$B$2*9.807)-TrimCalc!Q99</f>
        <v>3.1537776514625193E-3</v>
      </c>
      <c r="S99">
        <f>O99*B99*'AC Param'!$B$9</f>
        <v>0.18756027343379628</v>
      </c>
      <c r="T99">
        <f>(J99*B99*'AC Param'!$B$8)</f>
        <v>5.5434283492202114</v>
      </c>
      <c r="U99">
        <f>(K99*B99*'AC Param'!$B$8)</f>
        <v>2.9823402761584137</v>
      </c>
      <c r="V99">
        <f>(L99*B99*'AC Param'!$B$8)</f>
        <v>2.5610880730617991</v>
      </c>
      <c r="X99" s="6">
        <f t="shared" si="21"/>
        <v>-2.5522566902022681E-5</v>
      </c>
      <c r="Y99">
        <f t="shared" si="19"/>
        <v>1.7888577026728705E-2</v>
      </c>
      <c r="Z99" s="7">
        <f t="shared" si="20"/>
        <v>1.7888577026728705E-2</v>
      </c>
    </row>
    <row r="100" spans="1:26" x14ac:dyDescent="0.2">
      <c r="A100" s="1">
        <f>WingXFLR5!L106</f>
        <v>8.5963999999999992</v>
      </c>
      <c r="B100" s="1">
        <f t="shared" si="17"/>
        <v>45.262581937999997</v>
      </c>
      <c r="C100">
        <f>WingXFLR5!C106</f>
        <v>1.1008960000000001</v>
      </c>
      <c r="D100">
        <f>WingXFLR5!I106</f>
        <v>-3.6422000000000003E-2</v>
      </c>
      <c r="E100">
        <f t="shared" si="22"/>
        <v>-0.10652306330550176</v>
      </c>
      <c r="F100">
        <f t="shared" si="23"/>
        <v>-1.1812696758822485</v>
      </c>
      <c r="G100">
        <f>'AC Param'!$B$2*9.807 + F100</f>
        <v>122.38693032411776</v>
      </c>
      <c r="H100">
        <f t="shared" si="18"/>
        <v>1.1812696758822485</v>
      </c>
      <c r="I100">
        <f>C100+(H100/(B100*'AC Param'!$B$8))</f>
        <v>1.1114169024066145</v>
      </c>
      <c r="J100">
        <f>FORECAST(I100,
INDEX(WingXFLR5!$F$8:$F$150,MATCH(I100,WingXFLR5!$C$8:$C$150,1)):INDEX(WingXFLR5!$F$8:$F$150,MATCH(I100,WingXFLR5!$C$8:$C$150,1)+1),
INDEX(WingXFLR5!$C$8:$C$150,MATCH(I100,WingXFLR5!$C$8:$C$150,1)):INDEX(WingXFLR5!$C$8:$C$150,MATCH(I100,WingXFLR5!$C$8:$C$150,1)+1))</f>
        <v>4.9584866271823638E-2</v>
      </c>
      <c r="K100">
        <f>FORECAST(I100,
INDEX(WingXFLR5!$D$8:$D$150,MATCH(I100,WingXFLR5!$C$8:$C$150,1)):INDEX(WingXFLR5!$D$8:$D$150,MATCH(I100,WingXFLR5!$C$8:$C$150,1)+1),
INDEX(WingXFLR5!$C$8:$C$150,MATCH(I100,WingXFLR5!$C$8:$C$150,1)):INDEX(WingXFLR5!$C$8:$C$150,MATCH(I100,WingXFLR5!$C$8:$C$150,1)+1))</f>
        <v>2.6791269261959537E-2</v>
      </c>
      <c r="L100">
        <f>FORECAST(I100,
INDEX(WingXFLR5!$E$8:$E$150,MATCH(I100,WingXFLR5!$C$8:$C$150,1)):INDEX(WingXFLR5!$E$8:$E$150,MATCH(I100,WingXFLR5!$C$8:$C$150,1)+1),
INDEX(WingXFLR5!$C$8:$C$150,MATCH(I100,WingXFLR5!$C$8:$C$150,1)):INDEX(WingXFLR5!$C$8:$C$150,MATCH(I100,WingXFLR5!$C$8:$C$150,1)+1))</f>
        <v>2.2793597009864115E-2</v>
      </c>
      <c r="M100">
        <f>FORECAST(I100,
INDEX(WingXFLR5!$I$8:$I$150,MATCH(I100,WingXFLR5!$C$8:$C$150,1)):INDEX(WingXFLR5!$I$8:$I$150,MATCH(I100,WingXFLR5!$C$8:$C$150,1)+1),
INDEX(WingXFLR5!$C$8:$C$150,MATCH(I100,WingXFLR5!$C$8:$C$150,1)):INDEX(WingXFLR5!$C$8:$C$150,MATCH(I100,WingXFLR5!$C$8:$C$150,1)+1))</f>
        <v>-3.55357364883018E-2</v>
      </c>
      <c r="N100">
        <f t="shared" si="24"/>
        <v>-0.11045648365804171</v>
      </c>
      <c r="O100">
        <f>FORECAST(ABS(N100),
INDEX(HStabXFLR5!$F$8:$F$106,MATCH(ABS(N100),HStabXFLR5!$C$8:$C$106,1)):INDEX(HStabXFLR5!$F$8:$F$106,MATCH(ABS(N100),HStabXFLR5!$C$8:$C$106,1)+1),
INDEX(HStabXFLR5!$C$8:$C$106,MATCH(ABS(N100),HStabXFLR5!$C$8:$C$106,1)):INDEX(HStabXFLR5!$C$8:$C$106,MATCH(ABS(N100),HStabXFLR5!$C$8:$C$106,1)+1))</f>
        <v>1.6838119241103417E-2</v>
      </c>
      <c r="P100">
        <f>N100*B100*'AC Param'!$B$9</f>
        <v>-1.2248886823280902</v>
      </c>
      <c r="Q100">
        <f>(B100*'AC Param'!$B$8*TrimCalc!I100)+TrimCalc!P100</f>
        <v>123.5631792357341</v>
      </c>
      <c r="R100">
        <f>('AC Param'!$B$2*9.807)-TrimCalc!Q100</f>
        <v>5.0207642659074736E-3</v>
      </c>
      <c r="S100">
        <f>O100*B100*'AC Param'!$B$9</f>
        <v>0.18672350419890313</v>
      </c>
      <c r="T100">
        <f>(J100*B100*'AC Param'!$B$8)</f>
        <v>5.5673075032762194</v>
      </c>
      <c r="U100">
        <f>(K100*B100*'AC Param'!$B$8)</f>
        <v>3.0080797952894271</v>
      </c>
      <c r="V100">
        <f>(L100*B100*'AC Param'!$B$8)</f>
        <v>2.559227707986794</v>
      </c>
      <c r="X100" s="6">
        <f t="shared" si="21"/>
        <v>-4.0631523854094121E-5</v>
      </c>
      <c r="Y100">
        <f t="shared" si="19"/>
        <v>1.8472328482514261E-2</v>
      </c>
      <c r="Z100" s="7">
        <f t="shared" si="20"/>
        <v>1.8472328482514261E-2</v>
      </c>
    </row>
    <row r="101" spans="1:26" x14ac:dyDescent="0.2">
      <c r="A101" s="1">
        <f>WingXFLR5!L107</f>
        <v>8.5615000000000006</v>
      </c>
      <c r="B101" s="1">
        <f t="shared" si="17"/>
        <v>44.895810378125006</v>
      </c>
      <c r="C101">
        <f>WingXFLR5!C107</f>
        <v>1.1098950000000001</v>
      </c>
      <c r="D101">
        <f>WingXFLR5!I107</f>
        <v>-3.5664000000000001E-2</v>
      </c>
      <c r="E101">
        <f t="shared" si="22"/>
        <v>-0.1098873502876066</v>
      </c>
      <c r="F101">
        <f t="shared" si="23"/>
        <v>-1.2087030021594116</v>
      </c>
      <c r="G101">
        <f>'AC Param'!$B$2*9.807 + F101</f>
        <v>122.35949699784059</v>
      </c>
      <c r="H101">
        <f t="shared" si="18"/>
        <v>1.2087030021594116</v>
      </c>
      <c r="I101">
        <f>C101+(H101/(B101*'AC Param'!$B$8))</f>
        <v>1.1207481810128452</v>
      </c>
      <c r="J101">
        <f>FORECAST(I101,
INDEX(WingXFLR5!$F$8:$F$150,MATCH(I101,WingXFLR5!$C$8:$C$150,1)):INDEX(WingXFLR5!$F$8:$F$150,MATCH(I101,WingXFLR5!$C$8:$C$150,1)+1),
INDEX(WingXFLR5!$C$8:$C$150,MATCH(I101,WingXFLR5!$C$8:$C$150,1)):INDEX(WingXFLR5!$C$8:$C$150,MATCH(I101,WingXFLR5!$C$8:$C$150,1)+1))</f>
        <v>5.0210958531185082E-2</v>
      </c>
      <c r="K101">
        <f>FORECAST(I101,
INDEX(WingXFLR5!$D$8:$D$150,MATCH(I101,WingXFLR5!$C$8:$C$150,1)):INDEX(WingXFLR5!$D$8:$D$150,MATCH(I101,WingXFLR5!$C$8:$C$150,1)+1),
INDEX(WingXFLR5!$C$8:$C$150,MATCH(I101,WingXFLR5!$C$8:$C$150,1)):INDEX(WingXFLR5!$C$8:$C$150,MATCH(I101,WingXFLR5!$C$8:$C$150,1)+1))</f>
        <v>2.724117720787635E-2</v>
      </c>
      <c r="L101">
        <f>FORECAST(I101,
INDEX(WingXFLR5!$E$8:$E$150,MATCH(I101,WingXFLR5!$C$8:$C$150,1)):INDEX(WingXFLR5!$E$8:$E$150,MATCH(I101,WingXFLR5!$C$8:$C$150,1)+1),
INDEX(WingXFLR5!$C$8:$C$150,MATCH(I101,WingXFLR5!$C$8:$C$150,1)):INDEX(WingXFLR5!$C$8:$C$150,MATCH(I101,WingXFLR5!$C$8:$C$150,1)+1))</f>
        <v>2.2969781323308736E-2</v>
      </c>
      <c r="M101">
        <f>FORECAST(I101,
INDEX(WingXFLR5!$I$8:$I$150,MATCH(I101,WingXFLR5!$C$8:$C$150,1)):INDEX(WingXFLR5!$I$8:$I$150,MATCH(I101,WingXFLR5!$C$8:$C$150,1)+1),
INDEX(WingXFLR5!$C$8:$C$150,MATCH(I101,WingXFLR5!$C$8:$C$150,1)):INDEX(WingXFLR5!$C$8:$C$150,MATCH(I101,WingXFLR5!$C$8:$C$150,1)+1))</f>
        <v>-3.4749017200050122E-2</v>
      </c>
      <c r="N101">
        <f t="shared" si="24"/>
        <v>-0.11394671981487857</v>
      </c>
      <c r="O101">
        <f>FORECAST(ABS(N101),
INDEX(HStabXFLR5!$F$8:$F$106,MATCH(ABS(N101),HStabXFLR5!$C$8:$C$106,1)):INDEX(HStabXFLR5!$F$8:$F$106,MATCH(ABS(N101),HStabXFLR5!$C$8:$C$106,1)+1),
INDEX(HStabXFLR5!$C$8:$C$106,MATCH(ABS(N101),HStabXFLR5!$C$8:$C$106,1)):INDEX(HStabXFLR5!$C$8:$C$106,MATCH(ABS(N101),HStabXFLR5!$C$8:$C$106,1)+1))</f>
        <v>1.6904471489525511E-2</v>
      </c>
      <c r="P101">
        <f>N101*B101*'AC Param'!$B$9</f>
        <v>-1.2533539298744412</v>
      </c>
      <c r="Q101">
        <f>(B101*'AC Param'!$B$8*TrimCalc!I101)+TrimCalc!P101</f>
        <v>123.56274279344083</v>
      </c>
      <c r="R101">
        <f>('AC Param'!$B$2*9.807)-TrimCalc!Q101</f>
        <v>5.4572065591713681E-3</v>
      </c>
      <c r="S101">
        <f>O101*B101*'AC Param'!$B$9</f>
        <v>0.18594028690135864</v>
      </c>
      <c r="T101">
        <f>(J101*B101*'AC Param'!$B$8)</f>
        <v>5.5919215063414311</v>
      </c>
      <c r="U101">
        <f>(K101*B101*'AC Param'!$B$8)</f>
        <v>3.0338103303121007</v>
      </c>
      <c r="V101">
        <f>(L101*B101*'AC Param'!$B$8)</f>
        <v>2.5581111760293318</v>
      </c>
      <c r="X101" s="6">
        <f t="shared" si="21"/>
        <v>-4.4163519086394139E-5</v>
      </c>
      <c r="Y101">
        <f t="shared" ref="Y101:Y128" si="25">I101*(Xcg-Xwing_AC)+(Chord_Wing*M101)</f>
        <v>1.9056022500605924E-2</v>
      </c>
      <c r="Z101" s="7">
        <f t="shared" ref="Z101:Z128" si="26">(S_Hstab/S_Wing)*N101*(Xcg - Xtail_AC)</f>
        <v>1.9056022500605927E-2</v>
      </c>
    </row>
    <row r="102" spans="1:26" x14ac:dyDescent="0.2">
      <c r="A102" s="1">
        <f>WingXFLR5!L108</f>
        <v>8.5269999999999992</v>
      </c>
      <c r="B102" s="1">
        <f t="shared" si="17"/>
        <v>44.534709012499995</v>
      </c>
      <c r="C102">
        <f>WingXFLR5!C108</f>
        <v>1.118889</v>
      </c>
      <c r="D102">
        <f>WingXFLR5!I108</f>
        <v>-3.4906E-2</v>
      </c>
      <c r="E102">
        <f t="shared" si="22"/>
        <v>-0.11325076275837134</v>
      </c>
      <c r="F102">
        <f t="shared" si="23"/>
        <v>-1.2356794923974961</v>
      </c>
      <c r="G102">
        <f>'AC Param'!$B$2*9.807 + F102</f>
        <v>122.33252050760251</v>
      </c>
      <c r="H102">
        <f t="shared" si="18"/>
        <v>1.2356794923974961</v>
      </c>
      <c r="I102">
        <f>C102+(H102/(B102*'AC Param'!$B$8))</f>
        <v>1.1300743732467149</v>
      </c>
      <c r="J102">
        <f>FORECAST(I102,
INDEX(WingXFLR5!$F$8:$F$150,MATCH(I102,WingXFLR5!$C$8:$C$150,1)):INDEX(WingXFLR5!$F$8:$F$150,MATCH(I102,WingXFLR5!$C$8:$C$150,1)+1),
INDEX(WingXFLR5!$C$8:$C$150,MATCH(I102,WingXFLR5!$C$8:$C$150,1)):INDEX(WingXFLR5!$C$8:$C$150,MATCH(I102,WingXFLR5!$C$8:$C$150,1)+1))</f>
        <v>5.0844369536539008E-2</v>
      </c>
      <c r="K102">
        <f>FORECAST(I102,
INDEX(WingXFLR5!$D$8:$D$150,MATCH(I102,WingXFLR5!$C$8:$C$150,1)):INDEX(WingXFLR5!$D$8:$D$150,MATCH(I102,WingXFLR5!$C$8:$C$150,1)+1),
INDEX(WingXFLR5!$C$8:$C$150,MATCH(I102,WingXFLR5!$C$8:$C$150,1)):INDEX(WingXFLR5!$C$8:$C$150,MATCH(I102,WingXFLR5!$C$8:$C$150,1)+1))</f>
        <v>2.769458145703603E-2</v>
      </c>
      <c r="L102">
        <f>FORECAST(I102,
INDEX(WingXFLR5!$E$8:$E$150,MATCH(I102,WingXFLR5!$C$8:$C$150,1)):INDEX(WingXFLR5!$E$8:$E$150,MATCH(I102,WingXFLR5!$C$8:$C$150,1)+1),
INDEX(WingXFLR5!$C$8:$C$150,MATCH(I102,WingXFLR5!$C$8:$C$150,1)):INDEX(WingXFLR5!$C$8:$C$150,MATCH(I102,WingXFLR5!$C$8:$C$150,1)+1))</f>
        <v>2.3149788079502964E-2</v>
      </c>
      <c r="M102">
        <f>FORECAST(I102,
INDEX(WingXFLR5!$I$8:$I$150,MATCH(I102,WingXFLR5!$C$8:$C$150,1)):INDEX(WingXFLR5!$I$8:$I$150,MATCH(I102,WingXFLR5!$C$8:$C$150,1)+1),
INDEX(WingXFLR5!$C$8:$C$150,MATCH(I102,WingXFLR5!$C$8:$C$150,1)):INDEX(WingXFLR5!$C$8:$C$150,MATCH(I102,WingXFLR5!$C$8:$C$150,1)+1))</f>
        <v>-3.3961666489924311E-2</v>
      </c>
      <c r="N102">
        <f t="shared" si="24"/>
        <v>-0.11743755772669806</v>
      </c>
      <c r="O102">
        <f>FORECAST(ABS(N102),
INDEX(HStabXFLR5!$F$8:$F$106,MATCH(ABS(N102),HStabXFLR5!$C$8:$C$106,1)):INDEX(HStabXFLR5!$F$8:$F$106,MATCH(ABS(N102),HStabXFLR5!$C$8:$C$106,1)+1),
INDEX(HStabXFLR5!$C$8:$C$106,MATCH(ABS(N102),HStabXFLR5!$C$8:$C$106,1)):INDEX(HStabXFLR5!$C$8:$C$106,MATCH(ABS(N102),HStabXFLR5!$C$8:$C$106,1)+1))</f>
        <v>1.6971659135375489E-2</v>
      </c>
      <c r="P102">
        <f>N102*B102*'AC Param'!$B$9</f>
        <v>-1.2813616278218063</v>
      </c>
      <c r="Q102">
        <f>(B102*'AC Param'!$B$8*TrimCalc!I102)+TrimCalc!P102</f>
        <v>123.56111766226711</v>
      </c>
      <c r="R102">
        <f>('AC Param'!$B$2*9.807)-TrimCalc!Q102</f>
        <v>7.0823377328963488E-3</v>
      </c>
      <c r="S102">
        <f>O102*B102*'AC Param'!$B$9</f>
        <v>0.18517783575805474</v>
      </c>
      <c r="T102">
        <f>(J102*B102*'AC Param'!$B$8)</f>
        <v>5.6169198250611254</v>
      </c>
      <c r="U102">
        <f>(K102*B102*'AC Param'!$B$8)</f>
        <v>3.0594979355778005</v>
      </c>
      <c r="V102">
        <f>(L102*B102*'AC Param'!$B$8)</f>
        <v>2.5574218894833232</v>
      </c>
      <c r="X102" s="6">
        <f t="shared" si="21"/>
        <v>-5.7315213241726824E-5</v>
      </c>
      <c r="Y102">
        <f t="shared" si="25"/>
        <v>1.9639817153946304E-2</v>
      </c>
      <c r="Z102" s="7">
        <f t="shared" si="26"/>
        <v>1.9639817153946304E-2</v>
      </c>
    </row>
    <row r="103" spans="1:26" x14ac:dyDescent="0.2">
      <c r="A103" s="1">
        <f>WingXFLR5!L109</f>
        <v>8.4930000000000003</v>
      </c>
      <c r="B103" s="1">
        <f t="shared" si="17"/>
        <v>44.180267512500009</v>
      </c>
      <c r="C103">
        <f>WingXFLR5!C109</f>
        <v>1.1278779999999999</v>
      </c>
      <c r="D103">
        <f>WingXFLR5!I109</f>
        <v>-3.4146999999999997E-2</v>
      </c>
      <c r="E103">
        <f t="shared" si="22"/>
        <v>-0.11661566264585974</v>
      </c>
      <c r="F103">
        <f t="shared" si="23"/>
        <v>-1.2622672371011767</v>
      </c>
      <c r="G103">
        <f>'AC Param'!$B$2*9.807 + F103</f>
        <v>122.30593276289883</v>
      </c>
      <c r="H103">
        <f t="shared" si="18"/>
        <v>1.2622672371011767</v>
      </c>
      <c r="I103">
        <f>C103+(H103/(B103*'AC Param'!$B$8))</f>
        <v>1.1393957123874205</v>
      </c>
      <c r="J103">
        <f>FORECAST(I103,
INDEX(WingXFLR5!$F$8:$F$150,MATCH(I103,WingXFLR5!$C$8:$C$150,1)):INDEX(WingXFLR5!$F$8:$F$150,MATCH(I103,WingXFLR5!$C$8:$C$150,1)+1),
INDEX(WingXFLR5!$C$8:$C$150,MATCH(I103,WingXFLR5!$C$8:$C$150,1)):INDEX(WingXFLR5!$C$8:$C$150,MATCH(I103,WingXFLR5!$C$8:$C$150,1)+1))</f>
        <v>5.1481198970523064E-2</v>
      </c>
      <c r="K103">
        <f>FORECAST(I103,
INDEX(WingXFLR5!$D$8:$D$150,MATCH(I103,WingXFLR5!$C$8:$C$150,1)):INDEX(WingXFLR5!$D$8:$D$150,MATCH(I103,WingXFLR5!$C$8:$C$150,1)+1),
INDEX(WingXFLR5!$C$8:$C$150,MATCH(I103,WingXFLR5!$C$8:$C$150,1)):INDEX(WingXFLR5!$C$8:$C$150,MATCH(I103,WingXFLR5!$C$8:$C$150,1)+1))</f>
        <v>2.8151773680280642E-2</v>
      </c>
      <c r="L103">
        <f>FORECAST(I103,
INDEX(WingXFLR5!$E$8:$E$150,MATCH(I103,WingXFLR5!$C$8:$C$150,1)):INDEX(WingXFLR5!$E$8:$E$150,MATCH(I103,WingXFLR5!$C$8:$C$150,1)+1),
INDEX(WingXFLR5!$C$8:$C$150,MATCH(I103,WingXFLR5!$C$8:$C$150,1)):INDEX(WingXFLR5!$C$8:$C$150,MATCH(I103,WingXFLR5!$C$8:$C$150,1)+1))</f>
        <v>2.3329425290242418E-2</v>
      </c>
      <c r="M103">
        <f>FORECAST(I103,
INDEX(WingXFLR5!$I$8:$I$150,MATCH(I103,WingXFLR5!$C$8:$C$150,1)):INDEX(WingXFLR5!$I$8:$I$150,MATCH(I103,WingXFLR5!$C$8:$C$150,1)+1),
INDEX(WingXFLR5!$C$8:$C$150,MATCH(I103,WingXFLR5!$C$8:$C$150,1)):INDEX(WingXFLR5!$C$8:$C$150,MATCH(I103,WingXFLR5!$C$8:$C$150,1)+1))</f>
        <v>-3.3174739313726234E-2</v>
      </c>
      <c r="N103">
        <f t="shared" si="24"/>
        <v>-0.12092654646484646</v>
      </c>
      <c r="O103">
        <f>FORECAST(ABS(N103),
INDEX(HStabXFLR5!$F$8:$F$106,MATCH(ABS(N103),HStabXFLR5!$C$8:$C$106,1)):INDEX(HStabXFLR5!$F$8:$F$106,MATCH(ABS(N103),HStabXFLR5!$C$8:$C$106,1)+1),
INDEX(HStabXFLR5!$C$8:$C$106,MATCH(ABS(N103),HStabXFLR5!$C$8:$C$106,1)):INDEX(HStabXFLR5!$C$8:$C$106,MATCH(ABS(N103),HStabXFLR5!$C$8:$C$106,1)+1))</f>
        <v>1.7041233961039601E-2</v>
      </c>
      <c r="P103">
        <f>N103*B103*'AC Param'!$B$9</f>
        <v>-1.3089289571840215</v>
      </c>
      <c r="Q103">
        <f>(B103*'AC Param'!$B$8*TrimCalc!I103)+TrimCalc!P103</f>
        <v>123.56151661940349</v>
      </c>
      <c r="R103">
        <f>('AC Param'!$B$2*9.807)-TrimCalc!Q103</f>
        <v>6.6833805965131887E-3</v>
      </c>
      <c r="S103">
        <f>O103*B103*'AC Param'!$B$9</f>
        <v>0.18445713740974828</v>
      </c>
      <c r="T103">
        <f>(J103*B103*'AC Param'!$B$8)</f>
        <v>5.6420084649926636</v>
      </c>
      <c r="U103">
        <f>(K103*B103*'AC Param'!$B$8)</f>
        <v>3.0852534242577541</v>
      </c>
      <c r="V103">
        <f>(L103*B103*'AC Param'!$B$8)</f>
        <v>2.5567550407349087</v>
      </c>
      <c r="X103" s="6">
        <f t="shared" si="21"/>
        <v>-5.4086574025624624E-5</v>
      </c>
      <c r="Y103">
        <f t="shared" si="25"/>
        <v>2.0223302558410185E-2</v>
      </c>
      <c r="Z103" s="7">
        <f t="shared" si="26"/>
        <v>2.0223302558410185E-2</v>
      </c>
    </row>
    <row r="104" spans="1:26" x14ac:dyDescent="0.2">
      <c r="A104" s="1">
        <f>WingXFLR5!L110</f>
        <v>8.4594000000000005</v>
      </c>
      <c r="B104" s="1">
        <f t="shared" si="17"/>
        <v>43.831387120500011</v>
      </c>
      <c r="C104">
        <f>WingXFLR5!C110</f>
        <v>1.1368609999999999</v>
      </c>
      <c r="D104">
        <f>WingXFLR5!I110</f>
        <v>-3.3389000000000002E-2</v>
      </c>
      <c r="E104">
        <f t="shared" si="22"/>
        <v>-0.11997715119167646</v>
      </c>
      <c r="F104">
        <f t="shared" si="23"/>
        <v>-1.2883974150767967</v>
      </c>
      <c r="G104">
        <f>'AC Param'!$B$2*9.807 + F104</f>
        <v>122.2798025849232</v>
      </c>
      <c r="H104">
        <f t="shared" si="18"/>
        <v>1.2883974150767967</v>
      </c>
      <c r="I104">
        <f>C104+(H104/(B104*'AC Param'!$B$8))</f>
        <v>1.1487107146020965</v>
      </c>
      <c r="J104">
        <f>FORECAST(I104,
INDEX(WingXFLR5!$F$8:$F$150,MATCH(I104,WingXFLR5!$C$8:$C$150,1)):INDEX(WingXFLR5!$F$8:$F$150,MATCH(I104,WingXFLR5!$C$8:$C$150,1)+1),
INDEX(WingXFLR5!$C$8:$C$150,MATCH(I104,WingXFLR5!$C$8:$C$150,1)):INDEX(WingXFLR5!$C$8:$C$150,MATCH(I104,WingXFLR5!$C$8:$C$150,1)+1))</f>
        <v>5.2109357203638407E-2</v>
      </c>
      <c r="K104">
        <f>FORECAST(I104,
INDEX(WingXFLR5!$D$8:$D$150,MATCH(I104,WingXFLR5!$C$8:$C$150,1)):INDEX(WingXFLR5!$D$8:$D$150,MATCH(I104,WingXFLR5!$C$8:$C$150,1)+1),
INDEX(WingXFLR5!$C$8:$C$150,MATCH(I104,WingXFLR5!$C$8:$C$150,1)):INDEX(WingXFLR5!$C$8:$C$150,MATCH(I104,WingXFLR5!$C$8:$C$150,1)+1))</f>
        <v>2.8611687920710477E-2</v>
      </c>
      <c r="L104">
        <f>FORECAST(I104,
INDEX(WingXFLR5!$E$8:$E$150,MATCH(I104,WingXFLR5!$C$8:$C$150,1)):INDEX(WingXFLR5!$E$8:$E$150,MATCH(I104,WingXFLR5!$C$8:$C$150,1)+1),
INDEX(WingXFLR5!$C$8:$C$150,MATCH(I104,WingXFLR5!$C$8:$C$150,1)):INDEX(WingXFLR5!$C$8:$C$150,MATCH(I104,WingXFLR5!$C$8:$C$150,1)+1))</f>
        <v>2.3497349354854594E-2</v>
      </c>
      <c r="M104">
        <f>FORECAST(I104,
INDEX(WingXFLR5!$I$8:$I$150,MATCH(I104,WingXFLR5!$C$8:$C$150,1)):INDEX(WingXFLR5!$I$8:$I$150,MATCH(I104,WingXFLR5!$C$8:$C$150,1)+1),
INDEX(WingXFLR5!$C$8:$C$150,MATCH(I104,WingXFLR5!$C$8:$C$150,1)):INDEX(WingXFLR5!$C$8:$C$150,MATCH(I104,WingXFLR5!$C$8:$C$150,1)+1))</f>
        <v>-3.2386854664260209E-2</v>
      </c>
      <c r="N104">
        <f t="shared" si="24"/>
        <v>-0.12441668834324192</v>
      </c>
      <c r="O104">
        <f>FORECAST(ABS(N104),
INDEX(HStabXFLR5!$F$8:$F$106,MATCH(ABS(N104),HStabXFLR5!$C$8:$C$106,1)):INDEX(HStabXFLR5!$F$8:$F$106,MATCH(ABS(N104),HStabXFLR5!$C$8:$C$106,1)+1),
INDEX(HStabXFLR5!$C$8:$C$106,MATCH(ABS(N104),HStabXFLR5!$C$8:$C$106,1)):INDEX(HStabXFLR5!$C$8:$C$106,MATCH(ABS(N104),HStabXFLR5!$C$8:$C$106,1)+1))</f>
        <v>1.7112346569987769E-2</v>
      </c>
      <c r="P104">
        <f>N104*B104*'AC Param'!$B$9</f>
        <v>-1.3360722276006931</v>
      </c>
      <c r="Q104">
        <f>(B104*'AC Param'!$B$8*TrimCalc!I104)+TrimCalc!P104</f>
        <v>123.56110589536496</v>
      </c>
      <c r="R104">
        <f>('AC Param'!$B$2*9.807)-TrimCalc!Q104</f>
        <v>7.0941046350441184E-3</v>
      </c>
      <c r="S104">
        <f>O104*B104*'AC Param'!$B$9</f>
        <v>0.18376418232707714</v>
      </c>
      <c r="T104">
        <f>(J104*B104*'AC Param'!$B$8)</f>
        <v>5.6657534275637822</v>
      </c>
      <c r="U104">
        <f>(K104*B104*'AC Param'!$B$8)</f>
        <v>3.1108955781521703</v>
      </c>
      <c r="V104">
        <f>(L104*B104*'AC Param'!$B$8)</f>
        <v>2.5548230642276191</v>
      </c>
      <c r="X104" s="6">
        <f t="shared" si="21"/>
        <v>-5.7410439215300686E-5</v>
      </c>
      <c r="Y104">
        <f t="shared" si="25"/>
        <v>2.0806980809728537E-2</v>
      </c>
      <c r="Z104" s="7">
        <f t="shared" si="26"/>
        <v>2.080698080972854E-2</v>
      </c>
    </row>
    <row r="105" spans="1:26" x14ac:dyDescent="0.2">
      <c r="A105" s="1">
        <f>WingXFLR5!L111</f>
        <v>8.4261999999999997</v>
      </c>
      <c r="B105" s="1">
        <f t="shared" si="17"/>
        <v>43.4880184445</v>
      </c>
      <c r="C105">
        <f>WingXFLR5!C111</f>
        <v>1.14584</v>
      </c>
      <c r="D105">
        <f>WingXFLR5!I111</f>
        <v>-3.2629999999999999E-2</v>
      </c>
      <c r="E105">
        <f t="shared" si="22"/>
        <v>-0.12334030205648479</v>
      </c>
      <c r="F105">
        <f t="shared" si="23"/>
        <v>-1.3141372060417398</v>
      </c>
      <c r="G105">
        <f>'AC Param'!$B$2*9.807 + F105</f>
        <v>122.25406279395827</v>
      </c>
      <c r="H105">
        <f t="shared" si="18"/>
        <v>1.3141372060417398</v>
      </c>
      <c r="I105">
        <f>C105+(H105/(B105*'AC Param'!$B$8))</f>
        <v>1.1580218809980807</v>
      </c>
      <c r="J105">
        <f>FORECAST(I105,
INDEX(WingXFLR5!$F$8:$F$150,MATCH(I105,WingXFLR5!$C$8:$C$150,1)):INDEX(WingXFLR5!$F$8:$F$150,MATCH(I105,WingXFLR5!$C$8:$C$150,1)+1),
INDEX(WingXFLR5!$C$8:$C$150,MATCH(I105,WingXFLR5!$C$8:$C$150,1)):INDEX(WingXFLR5!$C$8:$C$150,MATCH(I105,WingXFLR5!$C$8:$C$150,1)+1))</f>
        <v>5.2724037148290957E-2</v>
      </c>
      <c r="K105">
        <f>FORECAST(I105,
INDEX(WingXFLR5!$D$8:$D$150,MATCH(I105,WingXFLR5!$C$8:$C$150,1)):INDEX(WingXFLR5!$D$8:$D$150,MATCH(I105,WingXFLR5!$C$8:$C$150,1)+1),
INDEX(WingXFLR5!$C$8:$C$150,MATCH(I105,WingXFLR5!$C$8:$C$150,1)):INDEX(WingXFLR5!$C$8:$C$150,MATCH(I105,WingXFLR5!$C$8:$C$150,1)+1))</f>
        <v>2.9075658738641631E-2</v>
      </c>
      <c r="L105">
        <f>FORECAST(I105,
INDEX(WingXFLR5!$E$8:$E$150,MATCH(I105,WingXFLR5!$C$8:$C$150,1)):INDEX(WingXFLR5!$E$8:$E$150,MATCH(I105,WingXFLR5!$C$8:$C$150,1)+1),
INDEX(WingXFLR5!$C$8:$C$150,MATCH(I105,WingXFLR5!$C$8:$C$150,1)):INDEX(WingXFLR5!$C$8:$C$150,MATCH(I105,WingXFLR5!$C$8:$C$150,1)+1))</f>
        <v>2.3647736224212002E-2</v>
      </c>
      <c r="M105">
        <f>FORECAST(I105,
INDEX(WingXFLR5!$I$8:$I$150,MATCH(I105,WingXFLR5!$C$8:$C$150,1)):INDEX(WingXFLR5!$I$8:$I$150,MATCH(I105,WingXFLR5!$C$8:$C$150,1)+1),
INDEX(WingXFLR5!$C$8:$C$150,MATCH(I105,WingXFLR5!$C$8:$C$150,1)):INDEX(WingXFLR5!$C$8:$C$150,MATCH(I105,WingXFLR5!$C$8:$C$150,1)+1))</f>
        <v>-3.1597703117803369E-2</v>
      </c>
      <c r="N105">
        <f t="shared" si="24"/>
        <v>-0.12790915164780489</v>
      </c>
      <c r="O105">
        <f>FORECAST(ABS(N105),
INDEX(HStabXFLR5!$F$8:$F$106,MATCH(ABS(N105),HStabXFLR5!$C$8:$C$106,1)):INDEX(HStabXFLR5!$F$8:$F$106,MATCH(ABS(N105),HStabXFLR5!$C$8:$C$106,1)+1),
INDEX(HStabXFLR5!$C$8:$C$106,MATCH(ABS(N105),HStabXFLR5!$C$8:$C$106,1)):INDEX(HStabXFLR5!$C$8:$C$106,MATCH(ABS(N105),HStabXFLR5!$C$8:$C$106,1)+1))</f>
        <v>1.7185781172557431E-2</v>
      </c>
      <c r="P105">
        <f>N105*B105*'AC Param'!$B$9</f>
        <v>-1.3628163087896212</v>
      </c>
      <c r="Q105">
        <f>(B105*'AC Param'!$B$8*TrimCalc!I105)+TrimCalc!P105</f>
        <v>123.56039049891059</v>
      </c>
      <c r="R105">
        <f>('AC Param'!$B$2*9.807)-TrimCalc!Q105</f>
        <v>7.8095010894116967E-3</v>
      </c>
      <c r="S105">
        <f>O105*B105*'AC Param'!$B$9</f>
        <v>0.18310701431075299</v>
      </c>
      <c r="T105">
        <f>(J105*B105*'AC Param'!$B$8)</f>
        <v>5.6876781902739681</v>
      </c>
      <c r="U105">
        <f>(K105*B105*'AC Param'!$B$8)</f>
        <v>3.1365767687799542</v>
      </c>
      <c r="V105">
        <f>(L105*B105*'AC Param'!$B$8)</f>
        <v>2.551032144854676</v>
      </c>
      <c r="X105" s="6">
        <f t="shared" si="21"/>
        <v>-6.3199925947061595E-5</v>
      </c>
      <c r="Y105">
        <f t="shared" si="25"/>
        <v>2.1391047287661523E-2</v>
      </c>
      <c r="Z105" s="7">
        <f t="shared" si="26"/>
        <v>2.1391047287661523E-2</v>
      </c>
    </row>
    <row r="106" spans="1:26" x14ac:dyDescent="0.2">
      <c r="A106" s="1">
        <f>WingXFLR5!L112</f>
        <v>8.3933999999999997</v>
      </c>
      <c r="B106" s="1">
        <f t="shared" si="17"/>
        <v>43.150112680500001</v>
      </c>
      <c r="C106">
        <f>WingXFLR5!C112</f>
        <v>1.1548130000000001</v>
      </c>
      <c r="D106">
        <f>WingXFLR5!I112</f>
        <v>-3.1870000000000002E-2</v>
      </c>
      <c r="E106">
        <f t="shared" si="22"/>
        <v>-0.12670476543574882</v>
      </c>
      <c r="F106">
        <f t="shared" si="23"/>
        <v>-1.3394946018986764</v>
      </c>
      <c r="G106">
        <f>'AC Param'!$B$2*9.807 + F106</f>
        <v>122.22870539810133</v>
      </c>
      <c r="H106">
        <f t="shared" si="18"/>
        <v>1.3394946018986764</v>
      </c>
      <c r="I106">
        <f>C106+(H106/(B106*'AC Param'!$B$8))</f>
        <v>1.1673271770264286</v>
      </c>
      <c r="J106">
        <f>FORECAST(I106,
INDEX(WingXFLR5!$F$8:$F$150,MATCH(I106,WingXFLR5!$C$8:$C$150,1)):INDEX(WingXFLR5!$F$8:$F$150,MATCH(I106,WingXFLR5!$C$8:$C$150,1)+1),
INDEX(WingXFLR5!$C$8:$C$150,MATCH(I106,WingXFLR5!$C$8:$C$150,1)):INDEX(WingXFLR5!$C$8:$C$150,MATCH(I106,WingXFLR5!$C$8:$C$150,1)+1))</f>
        <v>5.3331661743435003E-2</v>
      </c>
      <c r="K106">
        <f>FORECAST(I106,
INDEX(WingXFLR5!$D$8:$D$150,MATCH(I106,WingXFLR5!$C$8:$C$150,1)):INDEX(WingXFLR5!$D$8:$D$150,MATCH(I106,WingXFLR5!$C$8:$C$150,1)+1),
INDEX(WingXFLR5!$C$8:$C$150,MATCH(I106,WingXFLR5!$C$8:$C$150,1)):INDEX(WingXFLR5!$C$8:$C$150,MATCH(I106,WingXFLR5!$C$8:$C$150,1)+1))</f>
        <v>2.9542832089249779E-2</v>
      </c>
      <c r="L106">
        <f>FORECAST(I106,
INDEX(WingXFLR5!$E$8:$E$150,MATCH(I106,WingXFLR5!$C$8:$C$150,1)):INDEX(WingXFLR5!$E$8:$E$150,MATCH(I106,WingXFLR5!$C$8:$C$150,1)+1),
INDEX(WingXFLR5!$C$8:$C$150,MATCH(I106,WingXFLR5!$C$8:$C$150,1)):INDEX(WingXFLR5!$C$8:$C$150,MATCH(I106,WingXFLR5!$C$8:$C$150,1)+1))</f>
        <v>2.378843400797007E-2</v>
      </c>
      <c r="M106">
        <f>FORECAST(I106,
INDEX(WingXFLR5!$I$8:$I$150,MATCH(I106,WingXFLR5!$C$8:$C$150,1)):INDEX(WingXFLR5!$I$8:$I$150,MATCH(I106,WingXFLR5!$C$8:$C$150,1)+1),
INDEX(WingXFLR5!$C$8:$C$150,MATCH(I106,WingXFLR5!$C$8:$C$150,1)):INDEX(WingXFLR5!$C$8:$C$150,MATCH(I106,WingXFLR5!$C$8:$C$150,1)+1))</f>
        <v>-3.080791323026752E-2</v>
      </c>
      <c r="N106">
        <f t="shared" si="24"/>
        <v>-0.13140209592746302</v>
      </c>
      <c r="O106">
        <f>FORECAST(ABS(N106),
INDEX(HStabXFLR5!$F$8:$F$106,MATCH(ABS(N106),HStabXFLR5!$C$8:$C$106,1)):INDEX(HStabXFLR5!$F$8:$F$106,MATCH(ABS(N106),HStabXFLR5!$C$8:$C$106,1)+1),
INDEX(HStabXFLR5!$C$8:$C$106,MATCH(ABS(N106),HStabXFLR5!$C$8:$C$106,1)):INDEX(HStabXFLR5!$C$8:$C$106,MATCH(ABS(N106),HStabXFLR5!$C$8:$C$106,1)+1))</f>
        <v>1.7261007054538386E-2</v>
      </c>
      <c r="P106">
        <f>N106*B106*'AC Param'!$B$9</f>
        <v>-1.3891537352023553</v>
      </c>
      <c r="Q106">
        <f>(B106*'AC Param'!$B$8*TrimCalc!I106)+TrimCalc!P106</f>
        <v>123.55941051910879</v>
      </c>
      <c r="R106">
        <f>('AC Param'!$B$2*9.807)-TrimCalc!Q106</f>
        <v>8.7894808912096778E-3</v>
      </c>
      <c r="S106">
        <f>O106*B106*'AC Param'!$B$9</f>
        <v>0.18247952784864802</v>
      </c>
      <c r="T106">
        <f>(J106*B106*'AC Param'!$B$8)</f>
        <v>5.7085234502236792</v>
      </c>
      <c r="U106">
        <f>(K106*B106*'AC Param'!$B$8)</f>
        <v>3.1622106691296352</v>
      </c>
      <c r="V106">
        <f>(L106*B106*'AC Param'!$B$8)</f>
        <v>2.5462704318473985</v>
      </c>
      <c r="X106" s="6">
        <f t="shared" si="21"/>
        <v>-7.1130605537749017E-5</v>
      </c>
      <c r="Y106">
        <f t="shared" si="25"/>
        <v>2.1975194202067363E-2</v>
      </c>
      <c r="Z106" s="7">
        <f t="shared" si="26"/>
        <v>2.1975194202067363E-2</v>
      </c>
    </row>
    <row r="107" spans="1:26" x14ac:dyDescent="0.2">
      <c r="A107" s="1">
        <f>WingXFLR5!L113</f>
        <v>8.3610000000000007</v>
      </c>
      <c r="B107" s="1">
        <f t="shared" si="17"/>
        <v>42.817621612500005</v>
      </c>
      <c r="C107">
        <f>WingXFLR5!C113</f>
        <v>1.163781</v>
      </c>
      <c r="D107">
        <f>WingXFLR5!I113</f>
        <v>-3.1109000000000001E-2</v>
      </c>
      <c r="E107">
        <f t="shared" si="22"/>
        <v>-0.13007071623173647</v>
      </c>
      <c r="F107">
        <f t="shared" si="23"/>
        <v>-1.3644830840669517</v>
      </c>
      <c r="G107">
        <f>'AC Param'!$B$2*9.807 + F107</f>
        <v>122.20371691593306</v>
      </c>
      <c r="H107">
        <f t="shared" si="18"/>
        <v>1.3644830840669517</v>
      </c>
      <c r="I107">
        <f>C107+(H107/(B107*'AC Param'!$B$8))</f>
        <v>1.1766276199616121</v>
      </c>
      <c r="J107">
        <f>FORECAST(I107,
INDEX(WingXFLR5!$F$8:$F$150,MATCH(I107,WingXFLR5!$C$8:$C$150,1)):INDEX(WingXFLR5!$F$8:$F$150,MATCH(I107,WingXFLR5!$C$8:$C$150,1)+1),
INDEX(WingXFLR5!$C$8:$C$150,MATCH(I107,WingXFLR5!$C$8:$C$150,1)):INDEX(WingXFLR5!$C$8:$C$150,MATCH(I107,WingXFLR5!$C$8:$C$150,1)+1))</f>
        <v>5.3935479242797242E-2</v>
      </c>
      <c r="K107">
        <f>FORECAST(I107,
INDEX(WingXFLR5!$D$8:$D$150,MATCH(I107,WingXFLR5!$C$8:$C$150,1)):INDEX(WingXFLR5!$D$8:$D$150,MATCH(I107,WingXFLR5!$C$8:$C$150,1)+1),
INDEX(WingXFLR5!$C$8:$C$150,MATCH(I107,WingXFLR5!$C$8:$C$150,1)):INDEX(WingXFLR5!$C$8:$C$150,MATCH(I107,WingXFLR5!$C$8:$C$150,1)+1))</f>
        <v>3.0013714715026805E-2</v>
      </c>
      <c r="L107">
        <f>FORECAST(I107,
INDEX(WingXFLR5!$E$8:$E$150,MATCH(I107,WingXFLR5!$C$8:$C$150,1)):INDEX(WingXFLR5!$E$8:$E$150,MATCH(I107,WingXFLR5!$C$8:$C$150,1)+1),
INDEX(WingXFLR5!$C$8:$C$150,MATCH(I107,WingXFLR5!$C$8:$C$150,1)):INDEX(WingXFLR5!$C$8:$C$150,MATCH(I107,WingXFLR5!$C$8:$C$150,1)+1))</f>
        <v>2.3921198112671821E-2</v>
      </c>
      <c r="M107">
        <f>FORECAST(I107,
INDEX(WingXFLR5!$I$8:$I$150,MATCH(I107,WingXFLR5!$C$8:$C$150,1)):INDEX(WingXFLR5!$I$8:$I$150,MATCH(I107,WingXFLR5!$C$8:$C$150,1)+1),
INDEX(WingXFLR5!$C$8:$C$150,MATCH(I107,WingXFLR5!$C$8:$C$150,1)):INDEX(WingXFLR5!$C$8:$C$150,MATCH(I107,WingXFLR5!$C$8:$C$150,1)+1))</f>
        <v>-3.0018041890053943E-2</v>
      </c>
      <c r="N107">
        <f t="shared" si="24"/>
        <v>-0.13489438377548524</v>
      </c>
      <c r="O107">
        <f>FORECAST(ABS(N107),
INDEX(HStabXFLR5!$F$8:$F$106,MATCH(ABS(N107),HStabXFLR5!$C$8:$C$106,1)):INDEX(HStabXFLR5!$F$8:$F$106,MATCH(ABS(N107),HStabXFLR5!$C$8:$C$106,1)+1),
INDEX(HStabXFLR5!$C$8:$C$106,MATCH(ABS(N107),HStabXFLR5!$C$8:$C$106,1)):INDEX(HStabXFLR5!$C$8:$C$106,MATCH(ABS(N107),HStabXFLR5!$C$8:$C$106,1)+1))</f>
        <v>1.7337689422625469E-2</v>
      </c>
      <c r="P107">
        <f>N107*B107*'AC Param'!$B$9</f>
        <v>-1.4150848871267712</v>
      </c>
      <c r="Q107">
        <f>(B107*'AC Param'!$B$8*TrimCalc!I107)+TrimCalc!P107</f>
        <v>123.55852595222471</v>
      </c>
      <c r="R107">
        <f>('AC Param'!$B$2*9.807)-TrimCalc!Q107</f>
        <v>9.6740477752916831E-3</v>
      </c>
      <c r="S107">
        <f>O107*B107*'AC Param'!$B$9</f>
        <v>0.18187786320659013</v>
      </c>
      <c r="T107">
        <f>(J107*B107*'AC Param'!$B$8)</f>
        <v>5.7286702087982375</v>
      </c>
      <c r="U107">
        <f>(K107*B107*'AC Param'!$B$8)</f>
        <v>3.1878584515646948</v>
      </c>
      <c r="V107">
        <f>(L107*B107*'AC Param'!$B$8)</f>
        <v>2.540751596364542</v>
      </c>
      <c r="X107" s="6">
        <f t="shared" si="21"/>
        <v>-7.8289137296583454E-5</v>
      </c>
      <c r="Y107">
        <f t="shared" si="25"/>
        <v>2.2559231337305845E-2</v>
      </c>
      <c r="Z107" s="7">
        <f t="shared" si="26"/>
        <v>2.2559231337305845E-2</v>
      </c>
    </row>
    <row r="108" spans="1:26" x14ac:dyDescent="0.2">
      <c r="A108" s="1">
        <f>WingXFLR5!L114</f>
        <v>8.3290000000000006</v>
      </c>
      <c r="B108" s="1">
        <f t="shared" si="17"/>
        <v>42.490497612500015</v>
      </c>
      <c r="C108">
        <f>WingXFLR5!C114</f>
        <v>1.172744</v>
      </c>
      <c r="D108">
        <f>WingXFLR5!I114</f>
        <v>-3.0348E-2</v>
      </c>
      <c r="E108">
        <f t="shared" si="22"/>
        <v>-0.13343579251638413</v>
      </c>
      <c r="F108">
        <f t="shared" si="23"/>
        <v>-1.3890895397181693</v>
      </c>
      <c r="G108">
        <f>'AC Param'!$B$2*9.807 + F108</f>
        <v>122.17911046028183</v>
      </c>
      <c r="H108">
        <f t="shared" si="18"/>
        <v>1.3890895397181693</v>
      </c>
      <c r="I108">
        <f>C108+(H108/(B108*'AC Param'!$B$8))</f>
        <v>1.1859229765244352</v>
      </c>
      <c r="J108">
        <f>FORECAST(I108,
INDEX(WingXFLR5!$F$8:$F$150,MATCH(I108,WingXFLR5!$C$8:$C$150,1)):INDEX(WingXFLR5!$F$8:$F$150,MATCH(I108,WingXFLR5!$C$8:$C$150,1)+1),
INDEX(WingXFLR5!$C$8:$C$150,MATCH(I108,WingXFLR5!$C$8:$C$150,1)):INDEX(WingXFLR5!$C$8:$C$150,MATCH(I108,WingXFLR5!$C$8:$C$150,1)+1))</f>
        <v>5.4536126949798855E-2</v>
      </c>
      <c r="K108">
        <f>FORECAST(I108,
INDEX(WingXFLR5!$D$8:$D$150,MATCH(I108,WingXFLR5!$C$8:$C$150,1)):INDEX(WingXFLR5!$D$8:$D$150,MATCH(I108,WingXFLR5!$C$8:$C$150,1)+1),
INDEX(WingXFLR5!$C$8:$C$150,MATCH(I108,WingXFLR5!$C$8:$C$150,1)):INDEX(WingXFLR5!$C$8:$C$150,MATCH(I108,WingXFLR5!$C$8:$C$150,1)+1))</f>
        <v>3.0488003714051769E-2</v>
      </c>
      <c r="L108">
        <f>FORECAST(I108,
INDEX(WingXFLR5!$E$8:$E$150,MATCH(I108,WingXFLR5!$C$8:$C$150,1)):INDEX(WingXFLR5!$E$8:$E$150,MATCH(I108,WingXFLR5!$C$8:$C$150,1)+1),
INDEX(WingXFLR5!$C$8:$C$150,MATCH(I108,WingXFLR5!$C$8:$C$150,1)):INDEX(WingXFLR5!$C$8:$C$150,MATCH(I108,WingXFLR5!$C$8:$C$150,1)+1))</f>
        <v>2.4048123235747076E-2</v>
      </c>
      <c r="M108">
        <f>FORECAST(I108,
INDEX(WingXFLR5!$I$8:$I$150,MATCH(I108,WingXFLR5!$C$8:$C$150,1)):INDEX(WingXFLR5!$I$8:$I$150,MATCH(I108,WingXFLR5!$C$8:$C$150,1)+1),
INDEX(WingXFLR5!$C$8:$C$150,MATCH(I108,WingXFLR5!$C$8:$C$150,1)):INDEX(WingXFLR5!$C$8:$C$150,MATCH(I108,WingXFLR5!$C$8:$C$150,1)+1))</f>
        <v>-2.9227622641686796E-2</v>
      </c>
      <c r="N108">
        <f t="shared" si="24"/>
        <v>-0.13838707612508991</v>
      </c>
      <c r="O108">
        <f>FORECAST(ABS(N108),
INDEX(HStabXFLR5!$F$8:$F$106,MATCH(ABS(N108),HStabXFLR5!$C$8:$C$106,1)):INDEX(HStabXFLR5!$F$8:$F$106,MATCH(ABS(N108),HStabXFLR5!$C$8:$C$106,1)+1),
INDEX(HStabXFLR5!$C$8:$C$106,MATCH(ABS(N108),HStabXFLR5!$C$8:$C$106,1)):INDEX(HStabXFLR5!$C$8:$C$106,MATCH(ABS(N108),HStabXFLR5!$C$8:$C$106,1)+1))</f>
        <v>1.7417396755144369E-2</v>
      </c>
      <c r="P108">
        <f>N108*B108*'AC Param'!$B$9</f>
        <v>-1.4406332532850277</v>
      </c>
      <c r="Q108">
        <f>(B108*'AC Param'!$B$8*TrimCalc!I108)+TrimCalc!P108</f>
        <v>123.55793537965522</v>
      </c>
      <c r="R108">
        <f>('AC Param'!$B$2*9.807)-TrimCalc!Q108</f>
        <v>1.0264620344784703E-2</v>
      </c>
      <c r="S108">
        <f>O108*B108*'AC Param'!$B$9</f>
        <v>0.18131809453390468</v>
      </c>
      <c r="T108">
        <f>(J108*B108*'AC Param'!$B$8)</f>
        <v>5.7482129467526306</v>
      </c>
      <c r="U108">
        <f>(K108*B108*'AC Param'!$B$8)</f>
        <v>3.2134943838434977</v>
      </c>
      <c r="V108">
        <f>(L108*B108*'AC Param'!$B$8)</f>
        <v>2.5347185629091311</v>
      </c>
      <c r="X108" s="6">
        <f t="shared" si="21"/>
        <v>-8.3068462151141654E-5</v>
      </c>
      <c r="Y108">
        <f t="shared" si="25"/>
        <v>2.3143336119873445E-2</v>
      </c>
      <c r="Z108" s="7">
        <f t="shared" si="26"/>
        <v>2.3143336119873445E-2</v>
      </c>
    </row>
    <row r="109" spans="1:26" x14ac:dyDescent="0.2">
      <c r="A109" s="1">
        <f>WingXFLR5!L115</f>
        <v>8.2972999999999999</v>
      </c>
      <c r="B109" s="1">
        <f t="shared" si="17"/>
        <v>42.167677215125003</v>
      </c>
      <c r="C109">
        <f>WingXFLR5!C115</f>
        <v>1.1817009999999999</v>
      </c>
      <c r="D109">
        <f>WingXFLR5!I115</f>
        <v>-2.9586999999999999E-2</v>
      </c>
      <c r="E109">
        <f t="shared" si="22"/>
        <v>-0.13679981938742367</v>
      </c>
      <c r="F109">
        <f t="shared" si="23"/>
        <v>-1.4132900036189888</v>
      </c>
      <c r="G109">
        <f>'AC Param'!$B$2*9.807 + F109</f>
        <v>122.15490999638102</v>
      </c>
      <c r="H109">
        <f t="shared" si="18"/>
        <v>1.4132900036189888</v>
      </c>
      <c r="I109">
        <f>C109+(H109/(B109*'AC Param'!$B$8))</f>
        <v>1.195212229440425</v>
      </c>
      <c r="J109">
        <f>FORECAST(I109,
INDEX(WingXFLR5!$F$8:$F$150,MATCH(I109,WingXFLR5!$C$8:$C$150,1)):INDEX(WingXFLR5!$F$8:$F$150,MATCH(I109,WingXFLR5!$C$8:$C$150,1)+1),
INDEX(WingXFLR5!$C$8:$C$150,MATCH(I109,WingXFLR5!$C$8:$C$150,1)):INDEX(WingXFLR5!$C$8:$C$150,MATCH(I109,WingXFLR5!$C$8:$C$150,1)+1))</f>
        <v>5.5134519186060674E-2</v>
      </c>
      <c r="K109">
        <f>FORECAST(I109,
INDEX(WingXFLR5!$D$8:$D$150,MATCH(I109,WingXFLR5!$C$8:$C$150,1)):INDEX(WingXFLR5!$D$8:$D$150,MATCH(I109,WingXFLR5!$C$8:$C$150,1)+1),
INDEX(WingXFLR5!$C$8:$C$150,MATCH(I109,WingXFLR5!$C$8:$C$150,1)):INDEX(WingXFLR5!$C$8:$C$150,MATCH(I109,WingXFLR5!$C$8:$C$150,1)+1))</f>
        <v>3.0965426847152831E-2</v>
      </c>
      <c r="L109">
        <f>FORECAST(I109,
INDEX(WingXFLR5!$E$8:$E$150,MATCH(I109,WingXFLR5!$C$8:$C$150,1)):INDEX(WingXFLR5!$E$8:$E$150,MATCH(I109,WingXFLR5!$C$8:$C$150,1)+1),
INDEX(WingXFLR5!$C$8:$C$150,MATCH(I109,WingXFLR5!$C$8:$C$150,1)):INDEX(WingXFLR5!$C$8:$C$150,MATCH(I109,WingXFLR5!$C$8:$C$150,1)+1))</f>
        <v>2.4169092338907842E-2</v>
      </c>
      <c r="M109">
        <f>FORECAST(I109,
INDEX(WingXFLR5!$I$8:$I$150,MATCH(I109,WingXFLR5!$C$8:$C$150,1)):INDEX(WingXFLR5!$I$8:$I$150,MATCH(I109,WingXFLR5!$C$8:$C$150,1)+1),
INDEX(WingXFLR5!$C$8:$C$150,MATCH(I109,WingXFLR5!$C$8:$C$150,1)):INDEX(WingXFLR5!$C$8:$C$150,MATCH(I109,WingXFLR5!$C$8:$C$150,1)+1))</f>
        <v>-2.8436698576773903E-2</v>
      </c>
      <c r="N109">
        <f t="shared" si="24"/>
        <v>-0.14187989327338671</v>
      </c>
      <c r="O109">
        <f>FORECAST(ABS(N109),
INDEX(HStabXFLR5!$F$8:$F$106,MATCH(ABS(N109),HStabXFLR5!$C$8:$C$106,1)):INDEX(HStabXFLR5!$F$8:$F$106,MATCH(ABS(N109),HStabXFLR5!$C$8:$C$106,1)+1),
INDEX(HStabXFLR5!$C$8:$C$106,MATCH(ABS(N109),HStabXFLR5!$C$8:$C$106,1)):INDEX(HStabXFLR5!$C$8:$C$106,MATCH(ABS(N109),HStabXFLR5!$C$8:$C$106,1)+1))</f>
        <v>1.7498424062945869E-2</v>
      </c>
      <c r="P109">
        <f>N109*B109*'AC Param'!$B$9</f>
        <v>-1.4657726580027961</v>
      </c>
      <c r="Q109">
        <f>(B109*'AC Param'!$B$8*TrimCalc!I109)+TrimCalc!P109</f>
        <v>123.55478920273615</v>
      </c>
      <c r="R109">
        <f>('AC Param'!$B$2*9.807)-TrimCalc!Q109</f>
        <v>1.3410797263858854E-2</v>
      </c>
      <c r="S109">
        <f>O109*B109*'AC Param'!$B$9</f>
        <v>0.18077763492662102</v>
      </c>
      <c r="T109">
        <f>(J109*B109*'AC Param'!$B$8)</f>
        <v>5.7671335657183986</v>
      </c>
      <c r="U109">
        <f>(K109*B109*'AC Param'!$B$8)</f>
        <v>3.239018951890352</v>
      </c>
      <c r="V109">
        <f>(L109*B109*'AC Param'!$B$8)</f>
        <v>2.528114613828047</v>
      </c>
      <c r="X109" s="6">
        <f t="shared" si="21"/>
        <v>-1.0852951862905548E-4</v>
      </c>
      <c r="Y109">
        <f t="shared" si="25"/>
        <v>2.3727461773306736E-2</v>
      </c>
      <c r="Z109" s="7">
        <f t="shared" si="26"/>
        <v>2.3727461773306736E-2</v>
      </c>
    </row>
    <row r="110" spans="1:26" x14ac:dyDescent="0.2">
      <c r="A110" s="1">
        <f>WingXFLR5!L116</f>
        <v>8.2660999999999998</v>
      </c>
      <c r="B110" s="1">
        <f t="shared" si="17"/>
        <v>41.851150641124995</v>
      </c>
      <c r="C110">
        <f>WingXFLR5!C116</f>
        <v>1.190653</v>
      </c>
      <c r="D110">
        <f>WingXFLR5!I116</f>
        <v>-2.8825E-2</v>
      </c>
      <c r="E110">
        <f t="shared" si="22"/>
        <v>-0.14016533367518691</v>
      </c>
      <c r="F110">
        <f t="shared" si="23"/>
        <v>-1.4371897211044302</v>
      </c>
      <c r="G110">
        <f>'AC Param'!$B$2*9.807 + F110</f>
        <v>122.13101027889557</v>
      </c>
      <c r="H110">
        <f t="shared" si="18"/>
        <v>1.4371897211044302</v>
      </c>
      <c r="I110">
        <f>C110+(H110/(B110*'AC Param'!$B$8))</f>
        <v>1.2044966292632511</v>
      </c>
      <c r="J110">
        <f>FORECAST(I110,
INDEX(WingXFLR5!$F$8:$F$150,MATCH(I110,WingXFLR5!$C$8:$C$150,1)):INDEX(WingXFLR5!$F$8:$F$150,MATCH(I110,WingXFLR5!$C$8:$C$150,1)+1),
INDEX(WingXFLR5!$C$8:$C$150,MATCH(I110,WingXFLR5!$C$8:$C$150,1)):INDEX(WingXFLR5!$C$8:$C$150,MATCH(I110,WingXFLR5!$C$8:$C$150,1)+1))</f>
        <v>5.5760382904379638E-2</v>
      </c>
      <c r="K110">
        <f>FORECAST(I110,
INDEX(WingXFLR5!$D$8:$D$150,MATCH(I110,WingXFLR5!$C$8:$C$150,1)):INDEX(WingXFLR5!$D$8:$D$150,MATCH(I110,WingXFLR5!$C$8:$C$150,1)+1),
INDEX(WingXFLR5!$C$8:$C$150,MATCH(I110,WingXFLR5!$C$8:$C$150,1)):INDEX(WingXFLR5!$C$8:$C$150,MATCH(I110,WingXFLR5!$C$8:$C$150,1)+1))</f>
        <v>3.1446114302443623E-2</v>
      </c>
      <c r="L110">
        <f>FORECAST(I110,
INDEX(WingXFLR5!$E$8:$E$150,MATCH(I110,WingXFLR5!$C$8:$C$150,1)):INDEX(WingXFLR5!$E$8:$E$150,MATCH(I110,WingXFLR5!$C$8:$C$150,1)+1),
INDEX(WingXFLR5!$C$8:$C$150,MATCH(I110,WingXFLR5!$C$8:$C$150,1)):INDEX(WingXFLR5!$C$8:$C$150,MATCH(I110,WingXFLR5!$C$8:$C$150,1)+1))</f>
        <v>2.4313720941801439E-2</v>
      </c>
      <c r="M110">
        <f>FORECAST(I110,
INDEX(WingXFLR5!$I$8:$I$150,MATCH(I110,WingXFLR5!$C$8:$C$150,1)):INDEX(WingXFLR5!$I$8:$I$150,MATCH(I110,WingXFLR5!$C$8:$C$150,1)+1),
INDEX(WingXFLR5!$C$8:$C$150,MATCH(I110,WingXFLR5!$C$8:$C$150,1)):INDEX(WingXFLR5!$C$8:$C$150,MATCH(I110,WingXFLR5!$C$8:$C$150,1)+1))</f>
        <v>-2.764623063758706E-2</v>
      </c>
      <c r="N110">
        <f t="shared" si="24"/>
        <v>-0.14537078426852942</v>
      </c>
      <c r="O110">
        <f>FORECAST(ABS(N110),
INDEX(HStabXFLR5!$F$8:$F$106,MATCH(ABS(N110),HStabXFLR5!$C$8:$C$106,1)):INDEX(HStabXFLR5!$F$8:$F$106,MATCH(ABS(N110),HStabXFLR5!$C$8:$C$106,1)+1),
INDEX(HStabXFLR5!$C$8:$C$106,MATCH(ABS(N110),HStabXFLR5!$C$8:$C$106,1)):INDEX(HStabXFLR5!$C$8:$C$106,MATCH(ABS(N110),HStabXFLR5!$C$8:$C$106,1)+1))</f>
        <v>1.7582621152561748E-2</v>
      </c>
      <c r="P110">
        <f>N110*B110*'AC Param'!$B$9</f>
        <v>-1.4905639748539736</v>
      </c>
      <c r="Q110">
        <f>(B110*'AC Param'!$B$8*TrimCalc!I110)+TrimCalc!P110</f>
        <v>123.55541506457139</v>
      </c>
      <c r="R110">
        <f>('AC Param'!$B$2*9.807)-TrimCalc!Q110</f>
        <v>1.2784935428612698E-2</v>
      </c>
      <c r="S110">
        <f>O110*B110*'AC Param'!$B$9</f>
        <v>0.18028396699781468</v>
      </c>
      <c r="T110">
        <f>(J110*B110*'AC Param'!$B$8)</f>
        <v>5.7888179198610912</v>
      </c>
      <c r="U110">
        <f>(K110*B110*'AC Param'!$B$8)</f>
        <v>3.2646086791790663</v>
      </c>
      <c r="V110">
        <f>(L110*B110*'AC Param'!$B$8)</f>
        <v>2.5241523848170559</v>
      </c>
      <c r="X110" s="6">
        <f t="shared" si="21"/>
        <v>-1.0346460843981459E-4</v>
      </c>
      <c r="Y110">
        <f t="shared" si="25"/>
        <v>2.4311265304103203E-2</v>
      </c>
      <c r="Z110" s="7">
        <f t="shared" si="26"/>
        <v>2.4311265304103206E-2</v>
      </c>
    </row>
    <row r="111" spans="1:26" x14ac:dyDescent="0.2">
      <c r="A111" s="1">
        <f>WingXFLR5!L117</f>
        <v>8.2352000000000007</v>
      </c>
      <c r="B111" s="1">
        <f t="shared" si="17"/>
        <v>41.538842912000014</v>
      </c>
      <c r="C111">
        <f>WingXFLR5!C117</f>
        <v>1.1996</v>
      </c>
      <c r="D111">
        <f>WingXFLR5!I117</f>
        <v>-2.8063000000000001E-2</v>
      </c>
      <c r="E111">
        <f t="shared" si="22"/>
        <v>-0.14352997345161009</v>
      </c>
      <c r="F111">
        <f t="shared" si="23"/>
        <v>-1.4607069099906411</v>
      </c>
      <c r="G111">
        <f>'AC Param'!$B$2*9.807 + F111</f>
        <v>122.10749309000937</v>
      </c>
      <c r="H111">
        <f t="shared" si="18"/>
        <v>1.4607069099906411</v>
      </c>
      <c r="I111">
        <f>C111+(H111/(B111*'AC Param'!$B$8))</f>
        <v>1.2137759427137162</v>
      </c>
      <c r="J111">
        <f>FORECAST(I111,
INDEX(WingXFLR5!$F$8:$F$150,MATCH(I111,WingXFLR5!$C$8:$C$150,1)):INDEX(WingXFLR5!$F$8:$F$150,MATCH(I111,WingXFLR5!$C$8:$C$150,1)+1),
INDEX(WingXFLR5!$C$8:$C$150,MATCH(I111,WingXFLR5!$C$8:$C$150,1)):INDEX(WingXFLR5!$C$8:$C$150,MATCH(I111,WingXFLR5!$C$8:$C$150,1)+1))</f>
        <v>5.6444749951447347E-2</v>
      </c>
      <c r="K111">
        <f>FORECAST(I111,
INDEX(WingXFLR5!$D$8:$D$150,MATCH(I111,WingXFLR5!$C$8:$C$150,1)):INDEX(WingXFLR5!$D$8:$D$150,MATCH(I111,WingXFLR5!$C$8:$C$150,1)+1),
INDEX(WingXFLR5!$C$8:$C$150,MATCH(I111,WingXFLR5!$C$8:$C$150,1)):INDEX(WingXFLR5!$C$8:$C$150,MATCH(I111,WingXFLR5!$C$8:$C$150,1)+1))</f>
        <v>3.1930197335200805E-2</v>
      </c>
      <c r="L111">
        <f>FORECAST(I111,
INDEX(WingXFLR5!$E$8:$E$150,MATCH(I111,WingXFLR5!$C$8:$C$150,1)):INDEX(WingXFLR5!$E$8:$E$150,MATCH(I111,WingXFLR5!$C$8:$C$150,1)+1),
INDEX(WingXFLR5!$C$8:$C$150,MATCH(I111,WingXFLR5!$C$8:$C$150,1)):INDEX(WingXFLR5!$C$8:$C$150,MATCH(I111,WingXFLR5!$C$8:$C$150,1)+1))</f>
        <v>2.4514138507988413E-2</v>
      </c>
      <c r="M111">
        <f>FORECAST(I111,
INDEX(WingXFLR5!$I$8:$I$150,MATCH(I111,WingXFLR5!$C$8:$C$150,1)):INDEX(WingXFLR5!$I$8:$I$150,MATCH(I111,WingXFLR5!$C$8:$C$150,1)+1),
INDEX(WingXFLR5!$C$8:$C$150,MATCH(I111,WingXFLR5!$C$8:$C$150,1)):INDEX(WingXFLR5!$C$8:$C$150,MATCH(I111,WingXFLR5!$C$8:$C$150,1)+1))</f>
        <v>-2.6856722276169628E-2</v>
      </c>
      <c r="N111">
        <f t="shared" si="24"/>
        <v>-0.14885851919194737</v>
      </c>
      <c r="O111">
        <f>FORECAST(ABS(N111),
INDEX(HStabXFLR5!$F$8:$F$106,MATCH(ABS(N111),HStabXFLR5!$C$8:$C$106,1)):INDEX(HStabXFLR5!$F$8:$F$106,MATCH(ABS(N111),HStabXFLR5!$C$8:$C$106,1)+1),
INDEX(HStabXFLR5!$C$8:$C$106,MATCH(ABS(N111),HStabXFLR5!$C$8:$C$106,1)):INDEX(HStabXFLR5!$C$8:$C$106,MATCH(ABS(N111),HStabXFLR5!$C$8:$C$106,1)+1))</f>
        <v>1.7667332536066793E-2</v>
      </c>
      <c r="P111">
        <f>N111*B111*'AC Param'!$B$9</f>
        <v>-1.5149356079826739</v>
      </c>
      <c r="Q111">
        <f>(B111*'AC Param'!$B$8*TrimCalc!I111)+TrimCalc!P111</f>
        <v>123.55405927352567</v>
      </c>
      <c r="R111">
        <f>('AC Param'!$B$2*9.807)-TrimCalc!Q111</f>
        <v>1.4140726474337839E-2</v>
      </c>
      <c r="S111">
        <f>O111*B111*'AC Param'!$B$9</f>
        <v>0.1798007349679876</v>
      </c>
      <c r="T111">
        <f>(J111*B111*'AC Param'!$B$8)</f>
        <v>5.8161378013327889</v>
      </c>
      <c r="U111">
        <f>(K111*B111*'AC Param'!$B$8)</f>
        <v>3.2901275651858017</v>
      </c>
      <c r="V111">
        <f>(L111*B111*'AC Param'!$B$8)</f>
        <v>2.52596756591289</v>
      </c>
      <c r="X111" s="6">
        <f t="shared" si="21"/>
        <v>-1.1443661455243208E-4</v>
      </c>
      <c r="Y111">
        <f t="shared" si="25"/>
        <v>2.4894541025289197E-2</v>
      </c>
      <c r="Z111" s="7">
        <f t="shared" si="26"/>
        <v>2.48945410252892E-2</v>
      </c>
    </row>
    <row r="112" spans="1:26" x14ac:dyDescent="0.2">
      <c r="A112" s="1">
        <f>WingXFLR5!L118</f>
        <v>8.2047000000000008</v>
      </c>
      <c r="B112" s="1">
        <f t="shared" si="17"/>
        <v>41.231725030125006</v>
      </c>
      <c r="C112">
        <f>WingXFLR5!C118</f>
        <v>1.2085410000000001</v>
      </c>
      <c r="D112">
        <f>WingXFLR5!I118</f>
        <v>-2.7302E-2</v>
      </c>
      <c r="E112">
        <f t="shared" si="22"/>
        <v>-0.14689120188636154</v>
      </c>
      <c r="F112">
        <f t="shared" si="23"/>
        <v>-1.4838615231531445</v>
      </c>
      <c r="G112">
        <f>'AC Param'!$B$2*9.807 + F112</f>
        <v>122.08433847684687</v>
      </c>
      <c r="H112">
        <f t="shared" si="18"/>
        <v>1.4838615231531445</v>
      </c>
      <c r="I112">
        <f>C112+(H112/(B112*'AC Param'!$B$8))</f>
        <v>1.2230489192381515</v>
      </c>
      <c r="J112">
        <f>FORECAST(I112,
INDEX(WingXFLR5!$F$8:$F$150,MATCH(I112,WingXFLR5!$C$8:$C$150,1)):INDEX(WingXFLR5!$F$8:$F$150,MATCH(I112,WingXFLR5!$C$8:$C$150,1)+1),
INDEX(WingXFLR5!$C$8:$C$150,MATCH(I112,WingXFLR5!$C$8:$C$150,1)):INDEX(WingXFLR5!$C$8:$C$150,MATCH(I112,WingXFLR5!$C$8:$C$150,1)+1))</f>
        <v>5.7176080180626282E-2</v>
      </c>
      <c r="K112">
        <f>FORECAST(I112,
INDEX(WingXFLR5!$D$8:$D$150,MATCH(I112,WingXFLR5!$C$8:$C$150,1)):INDEX(WingXFLR5!$D$8:$D$150,MATCH(I112,WingXFLR5!$C$8:$C$150,1)+1),
INDEX(WingXFLR5!$C$8:$C$150,MATCH(I112,WingXFLR5!$C$8:$C$150,1)):INDEX(WingXFLR5!$C$8:$C$150,MATCH(I112,WingXFLR5!$C$8:$C$150,1)+1))</f>
        <v>3.2417935605954004E-2</v>
      </c>
      <c r="L112">
        <f>FORECAST(I112,
INDEX(WingXFLR5!$E$8:$E$150,MATCH(I112,WingXFLR5!$C$8:$C$150,1)):INDEX(WingXFLR5!$E$8:$E$150,MATCH(I112,WingXFLR5!$C$8:$C$150,1)+1),
INDEX(WingXFLR5!$C$8:$C$150,MATCH(I112,WingXFLR5!$C$8:$C$150,1)):INDEX(WingXFLR5!$C$8:$C$150,MATCH(I112,WingXFLR5!$C$8:$C$150,1)+1))</f>
        <v>2.4758144574672271E-2</v>
      </c>
      <c r="M112">
        <f>FORECAST(I112,
INDEX(WingXFLR5!$I$8:$I$150,MATCH(I112,WingXFLR5!$C$8:$C$150,1)):INDEX(WingXFLR5!$I$8:$I$150,MATCH(I112,WingXFLR5!$C$8:$C$150,1)+1),
INDEX(WingXFLR5!$C$8:$C$150,MATCH(I112,WingXFLR5!$C$8:$C$150,1)):INDEX(WingXFLR5!$C$8:$C$150,MATCH(I112,WingXFLR5!$C$8:$C$150,1)+1))</f>
        <v>-2.6067709001008396E-2</v>
      </c>
      <c r="N112">
        <f t="shared" si="24"/>
        <v>-0.152343976414508</v>
      </c>
      <c r="O112">
        <f>FORECAST(ABS(N112),
INDEX(HStabXFLR5!$F$8:$F$106,MATCH(ABS(N112),HStabXFLR5!$C$8:$C$106,1)):INDEX(HStabXFLR5!$F$8:$F$106,MATCH(ABS(N112),HStabXFLR5!$C$8:$C$106,1)+1),
INDEX(HStabXFLR5!$C$8:$C$106,MATCH(ABS(N112),HStabXFLR5!$C$8:$C$106,1)):INDEX(HStabXFLR5!$C$8:$C$106,MATCH(ABS(N112),HStabXFLR5!$C$8:$C$106,1)+1))</f>
        <v>1.7755746887200885E-2</v>
      </c>
      <c r="P112">
        <f>N112*B112*'AC Param'!$B$9</f>
        <v>-1.5389442116521166</v>
      </c>
      <c r="Q112">
        <f>(B112*'AC Param'!$B$8*TrimCalc!I112)+TrimCalc!P112</f>
        <v>123.55378634470894</v>
      </c>
      <c r="R112">
        <f>('AC Param'!$B$2*9.807)-TrimCalc!Q112</f>
        <v>1.4413655291065197E-2</v>
      </c>
      <c r="S112">
        <f>O112*B112*'AC Param'!$B$9</f>
        <v>0.17936451797260339</v>
      </c>
      <c r="T112">
        <f>(J112*B112*'AC Param'!$B$8)</f>
        <v>5.8479361534935341</v>
      </c>
      <c r="U112">
        <f>(K112*B112*'AC Param'!$B$8)</f>
        <v>3.3156875576776761</v>
      </c>
      <c r="V112">
        <f>(L112*B112*'AC Param'!$B$8)</f>
        <v>2.5322485958158572</v>
      </c>
      <c r="X112" s="6">
        <f t="shared" si="21"/>
        <v>-1.1664534476560472E-4</v>
      </c>
      <c r="Y112">
        <f t="shared" si="25"/>
        <v>2.5477435832317614E-2</v>
      </c>
      <c r="Z112" s="7">
        <f t="shared" si="26"/>
        <v>2.5477435832317617E-2</v>
      </c>
    </row>
    <row r="113" spans="1:26" x14ac:dyDescent="0.2">
      <c r="A113" s="1">
        <f>WingXFLR5!L119</f>
        <v>8.1745000000000001</v>
      </c>
      <c r="B113" s="1">
        <f t="shared" si="17"/>
        <v>40.928750778125007</v>
      </c>
      <c r="C113">
        <f>WingXFLR5!C119</f>
        <v>1.217476</v>
      </c>
      <c r="D113">
        <f>WingXFLR5!I119</f>
        <v>-2.6542E-2</v>
      </c>
      <c r="E113">
        <f t="shared" si="22"/>
        <v>-0.15024901897944118</v>
      </c>
      <c r="F113">
        <f t="shared" si="23"/>
        <v>-1.5066286398544939</v>
      </c>
      <c r="G113">
        <f>'AC Param'!$B$2*9.807 + F113</f>
        <v>122.06157136014551</v>
      </c>
      <c r="H113">
        <f t="shared" si="18"/>
        <v>1.5066286398544939</v>
      </c>
      <c r="I113">
        <f>C113+(H113/(B113*'AC Param'!$B$8))</f>
        <v>1.2323155588365569</v>
      </c>
      <c r="J113">
        <f>FORECAST(I113,
INDEX(WingXFLR5!$F$8:$F$150,MATCH(I113,WingXFLR5!$C$8:$C$150,1)):INDEX(WingXFLR5!$F$8:$F$150,MATCH(I113,WingXFLR5!$C$8:$C$150,1)+1),
INDEX(WingXFLR5!$C$8:$C$150,MATCH(I113,WingXFLR5!$C$8:$C$150,1)):INDEX(WingXFLR5!$C$8:$C$150,MATCH(I113,WingXFLR5!$C$8:$C$150,1)+1))</f>
        <v>5.7950547208230396E-2</v>
      </c>
      <c r="K113">
        <f>FORECAST(I113,
INDEX(WingXFLR5!$D$8:$D$150,MATCH(I113,WingXFLR5!$C$8:$C$150,1)):INDEX(WingXFLR5!$D$8:$D$150,MATCH(I113,WingXFLR5!$C$8:$C$150,1)+1),
INDEX(WingXFLR5!$C$8:$C$150,MATCH(I113,WingXFLR5!$C$8:$C$150,1)):INDEX(WingXFLR5!$C$8:$C$150,MATCH(I113,WingXFLR5!$C$8:$C$150,1)+1))</f>
        <v>3.2908852200395286E-2</v>
      </c>
      <c r="L113">
        <f>FORECAST(I113,
INDEX(WingXFLR5!$E$8:$E$150,MATCH(I113,WingXFLR5!$C$8:$C$150,1)):INDEX(WingXFLR5!$E$8:$E$150,MATCH(I113,WingXFLR5!$C$8:$C$150,1)+1),
INDEX(WingXFLR5!$C$8:$C$150,MATCH(I113,WingXFLR5!$C$8:$C$150,1)):INDEX(WingXFLR5!$C$8:$C$150,MATCH(I113,WingXFLR5!$C$8:$C$150,1)+1))</f>
        <v>2.504169500783511E-2</v>
      </c>
      <c r="M113">
        <f>FORECAST(I113,
INDEX(WingXFLR5!$I$8:$I$150,MATCH(I113,WingXFLR5!$C$8:$C$150,1)):INDEX(WingXFLR5!$I$8:$I$150,MATCH(I113,WingXFLR5!$C$8:$C$150,1)+1),
INDEX(WingXFLR5!$C$8:$C$150,MATCH(I113,WingXFLR5!$C$8:$C$150,1)):INDEX(WingXFLR5!$C$8:$C$150,MATCH(I113,WingXFLR5!$C$8:$C$150,1)+1))</f>
        <v>-2.5279439198101231E-2</v>
      </c>
      <c r="N113">
        <f t="shared" si="24"/>
        <v>-0.15582656926635233</v>
      </c>
      <c r="O113">
        <f>FORECAST(ABS(N113),
INDEX(HStabXFLR5!$F$8:$F$106,MATCH(ABS(N113),HStabXFLR5!$C$8:$C$106,1)):INDEX(HStabXFLR5!$F$8:$F$106,MATCH(ABS(N113),HStabXFLR5!$C$8:$C$106,1)+1),
INDEX(HStabXFLR5!$C$8:$C$106,MATCH(ABS(N113),HStabXFLR5!$C$8:$C$106,1)):INDEX(HStabXFLR5!$C$8:$C$106,MATCH(ABS(N113),HStabXFLR5!$C$8:$C$106,1)+1))</f>
        <v>1.784463762682548E-2</v>
      </c>
      <c r="P113">
        <f>N113*B113*'AC Param'!$B$9</f>
        <v>-1.5625577704376281</v>
      </c>
      <c r="Q113">
        <f>(B113*'AC Param'!$B$8*TrimCalc!I113)+TrimCalc!P113</f>
        <v>123.55180275271063</v>
      </c>
      <c r="R113">
        <f>('AC Param'!$B$2*9.807)-TrimCalc!Q113</f>
        <v>1.6397247289376082E-2</v>
      </c>
      <c r="S113">
        <f>O113*B113*'AC Param'!$B$9</f>
        <v>0.17893788790780157</v>
      </c>
      <c r="T113">
        <f>(J113*B113*'AC Param'!$B$8)</f>
        <v>5.883594996373728</v>
      </c>
      <c r="U113">
        <f>(K113*B113*'AC Param'!$B$8)</f>
        <v>3.3411653119843039</v>
      </c>
      <c r="V113">
        <f>(L113*B113*'AC Param'!$B$8)</f>
        <v>2.5424296843894241</v>
      </c>
      <c r="X113" s="6">
        <f t="shared" si="21"/>
        <v>-1.3269795375651729E-4</v>
      </c>
      <c r="Y113">
        <f t="shared" si="25"/>
        <v>2.6059851612719301E-2</v>
      </c>
      <c r="Z113" s="7">
        <f t="shared" si="26"/>
        <v>2.6059851612719301E-2</v>
      </c>
    </row>
    <row r="114" spans="1:26" x14ac:dyDescent="0.2">
      <c r="A114" s="1">
        <f>WingXFLR5!L120</f>
        <v>8.1447000000000003</v>
      </c>
      <c r="B114" s="1">
        <f t="shared" si="17"/>
        <v>40.630884580125006</v>
      </c>
      <c r="C114">
        <f>WingXFLR5!C120</f>
        <v>1.2264060000000001</v>
      </c>
      <c r="D114">
        <f>WingXFLR5!I120</f>
        <v>-2.5781999999999999E-2</v>
      </c>
      <c r="E114">
        <f t="shared" si="22"/>
        <v>-0.15360596156118081</v>
      </c>
      <c r="F114">
        <f t="shared" si="23"/>
        <v>-1.5290807932778068</v>
      </c>
      <c r="G114">
        <f>'AC Param'!$B$2*9.807 + F114</f>
        <v>122.03911920672219</v>
      </c>
      <c r="H114">
        <f t="shared" si="18"/>
        <v>1.5290807932778068</v>
      </c>
      <c r="I114">
        <f>C114+(H114/(B114*'AC Param'!$B$8))</f>
        <v>1.2415771120626016</v>
      </c>
      <c r="J114">
        <f>FORECAST(I114,
INDEX(WingXFLR5!$F$8:$F$150,MATCH(I114,WingXFLR5!$C$8:$C$150,1)):INDEX(WingXFLR5!$F$8:$F$150,MATCH(I114,WingXFLR5!$C$8:$C$150,1)+1),
INDEX(WingXFLR5!$C$8:$C$150,MATCH(I114,WingXFLR5!$C$8:$C$150,1)):INDEX(WingXFLR5!$C$8:$C$150,MATCH(I114,WingXFLR5!$C$8:$C$150,1)+1))</f>
        <v>5.8772454122934942E-2</v>
      </c>
      <c r="K114">
        <f>FORECAST(I114,
INDEX(WingXFLR5!$D$8:$D$150,MATCH(I114,WingXFLR5!$C$8:$C$150,1)):INDEX(WingXFLR5!$D$8:$D$150,MATCH(I114,WingXFLR5!$C$8:$C$150,1)+1),
INDEX(WingXFLR5!$C$8:$C$150,MATCH(I114,WingXFLR5!$C$8:$C$150,1)):INDEX(WingXFLR5!$C$8:$C$150,MATCH(I114,WingXFLR5!$C$8:$C$150,1)+1))</f>
        <v>3.3403050392853559E-2</v>
      </c>
      <c r="L114">
        <f>FORECAST(I114,
INDEX(WingXFLR5!$E$8:$E$150,MATCH(I114,WingXFLR5!$C$8:$C$150,1)):INDEX(WingXFLR5!$E$8:$E$150,MATCH(I114,WingXFLR5!$C$8:$C$150,1)+1),
INDEX(WingXFLR5!$C$8:$C$150,MATCH(I114,WingXFLR5!$C$8:$C$150,1)):INDEX(WingXFLR5!$C$8:$C$150,MATCH(I114,WingXFLR5!$C$8:$C$150,1)+1))</f>
        <v>2.536940373008139E-2</v>
      </c>
      <c r="M114">
        <f>FORECAST(I114,
INDEX(WingXFLR5!$I$8:$I$150,MATCH(I114,WingXFLR5!$C$8:$C$150,1)):INDEX(WingXFLR5!$I$8:$I$150,MATCH(I114,WingXFLR5!$C$8:$C$150,1)+1),
INDEX(WingXFLR5!$C$8:$C$150,MATCH(I114,WingXFLR5!$C$8:$C$150,1)):INDEX(WingXFLR5!$C$8:$C$150,MATCH(I114,WingXFLR5!$C$8:$C$150,1)+1))</f>
        <v>-2.4492161010937111E-2</v>
      </c>
      <c r="N114">
        <f t="shared" si="24"/>
        <v>-0.15930593037508289</v>
      </c>
      <c r="O114">
        <f>FORECAST(ABS(N114),
INDEX(HStabXFLR5!$F$8:$F$106,MATCH(ABS(N114),HStabXFLR5!$C$8:$C$106,1)):INDEX(HStabXFLR5!$F$8:$F$106,MATCH(ABS(N114),HStabXFLR5!$C$8:$C$106,1)+1),
INDEX(HStabXFLR5!$C$8:$C$106,MATCH(ABS(N114),HStabXFLR5!$C$8:$C$106,1)):INDEX(HStabXFLR5!$C$8:$C$106,MATCH(ABS(N114),HStabXFLR5!$C$8:$C$106,1)+1))</f>
        <v>1.7936709856722251E-2</v>
      </c>
      <c r="P114">
        <f>N114*B114*'AC Param'!$B$9</f>
        <v>-1.5858215131498588</v>
      </c>
      <c r="Q114">
        <f>(B114*'AC Param'!$B$8*TrimCalc!I114)+TrimCalc!P114</f>
        <v>123.55145962975311</v>
      </c>
      <c r="R114">
        <f>('AC Param'!$B$2*9.807)-TrimCalc!Q114</f>
        <v>1.6740370246893121E-2</v>
      </c>
      <c r="S114">
        <f>O114*B114*'AC Param'!$B$9</f>
        <v>0.17855217504423973</v>
      </c>
      <c r="T114">
        <f>(J114*B114*'AC Param'!$B$8)</f>
        <v>5.9236152499799379</v>
      </c>
      <c r="U114">
        <f>(K114*B114*'AC Param'!$B$8)</f>
        <v>3.3666591204286895</v>
      </c>
      <c r="V114">
        <f>(L114*B114*'AC Param'!$B$8)</f>
        <v>2.5569561295512484</v>
      </c>
      <c r="X114" s="6">
        <f t="shared" si="21"/>
        <v>-1.3547474388146078E-4</v>
      </c>
      <c r="Y114">
        <f t="shared" si="25"/>
        <v>2.6641726928510932E-2</v>
      </c>
      <c r="Z114" s="7">
        <f t="shared" si="26"/>
        <v>2.6641726928510929E-2</v>
      </c>
    </row>
    <row r="115" spans="1:26" x14ac:dyDescent="0.2">
      <c r="A115" s="1">
        <f>WingXFLR5!L121</f>
        <v>8.1151999999999997</v>
      </c>
      <c r="B115" s="1">
        <f t="shared" si="17"/>
        <v>40.337088512000001</v>
      </c>
      <c r="C115">
        <f>WingXFLR5!C121</f>
        <v>1.235331</v>
      </c>
      <c r="D115">
        <f>WingXFLR5!I121</f>
        <v>-2.5023E-2</v>
      </c>
      <c r="E115">
        <f t="shared" si="22"/>
        <v>-0.15695966770351666</v>
      </c>
      <c r="F115">
        <f t="shared" si="23"/>
        <v>-1.5511675221978607</v>
      </c>
      <c r="G115">
        <f>'AC Param'!$B$2*9.807 + F115</f>
        <v>122.01703247780215</v>
      </c>
      <c r="H115">
        <f t="shared" si="18"/>
        <v>1.5511675221978607</v>
      </c>
      <c r="I115">
        <f>C115+(H115/(B115*'AC Param'!$B$8))</f>
        <v>1.2508333456370884</v>
      </c>
      <c r="J115">
        <f>FORECAST(I115,
INDEX(WingXFLR5!$F$8:$F$150,MATCH(I115,WingXFLR5!$C$8:$C$150,1)):INDEX(WingXFLR5!$F$8:$F$150,MATCH(I115,WingXFLR5!$C$8:$C$150,1)+1),
INDEX(WingXFLR5!$C$8:$C$150,MATCH(I115,WingXFLR5!$C$8:$C$150,1)):INDEX(WingXFLR5!$C$8:$C$150,MATCH(I115,WingXFLR5!$C$8:$C$150,1)+1))</f>
        <v>5.9628534227539276E-2</v>
      </c>
      <c r="K115">
        <f>FORECAST(I115,
INDEX(WingXFLR5!$D$8:$D$150,MATCH(I115,WingXFLR5!$C$8:$C$150,1)):INDEX(WingXFLR5!$D$8:$D$150,MATCH(I115,WingXFLR5!$C$8:$C$150,1)+1),
INDEX(WingXFLR5!$C$8:$C$150,MATCH(I115,WingXFLR5!$C$8:$C$150,1)):INDEX(WingXFLR5!$C$8:$C$150,MATCH(I115,WingXFLR5!$C$8:$C$150,1)+1))</f>
        <v>3.3900538977426509E-2</v>
      </c>
      <c r="L115">
        <f>FORECAST(I115,
INDEX(WingXFLR5!$E$8:$E$150,MATCH(I115,WingXFLR5!$C$8:$C$150,1)):INDEX(WingXFLR5!$E$8:$E$150,MATCH(I115,WingXFLR5!$C$8:$C$150,1)+1),
INDEX(WingXFLR5!$C$8:$C$150,MATCH(I115,WingXFLR5!$C$8:$C$150,1)):INDEX(WingXFLR5!$C$8:$C$150,MATCH(I115,WingXFLR5!$C$8:$C$150,1)+1))</f>
        <v>2.5727995250112767E-2</v>
      </c>
      <c r="M115">
        <f>FORECAST(I115,
INDEX(WingXFLR5!$I$8:$I$150,MATCH(I115,WingXFLR5!$C$8:$C$150,1)):INDEX(WingXFLR5!$I$8:$I$150,MATCH(I115,WingXFLR5!$C$8:$C$150,1)+1),
INDEX(WingXFLR5!$C$8:$C$150,MATCH(I115,WingXFLR5!$C$8:$C$150,1)):INDEX(WingXFLR5!$C$8:$C$150,MATCH(I115,WingXFLR5!$C$8:$C$150,1)+1))</f>
        <v>-2.3705862487683624E-2</v>
      </c>
      <c r="N115">
        <f t="shared" si="24"/>
        <v>-0.16278204716900752</v>
      </c>
      <c r="O115">
        <f>FORECAST(ABS(N115),
INDEX(HStabXFLR5!$F$8:$F$106,MATCH(ABS(N115),HStabXFLR5!$C$8:$C$106,1)):INDEX(HStabXFLR5!$F$8:$F$106,MATCH(ABS(N115),HStabXFLR5!$C$8:$C$106,1)+1),
INDEX(HStabXFLR5!$C$8:$C$106,MATCH(ABS(N115),HStabXFLR5!$C$8:$C$106,1)):INDEX(HStabXFLR5!$C$8:$C$106,MATCH(ABS(N115),HStabXFLR5!$C$8:$C$106,1)+1))</f>
        <v>1.8029601973210706E-2</v>
      </c>
      <c r="P115">
        <f>N115*B115*'AC Param'!$B$9</f>
        <v>-1.6087076919810996</v>
      </c>
      <c r="Q115">
        <f>(B115*'AC Param'!$B$8*TrimCalc!I115)+TrimCalc!P115</f>
        <v>123.54990422752128</v>
      </c>
      <c r="R115">
        <f>('AC Param'!$B$2*9.807)-TrimCalc!Q115</f>
        <v>1.8295772478722938E-2</v>
      </c>
      <c r="S115">
        <f>O115*B115*'AC Param'!$B$9</f>
        <v>0.17817910440423487</v>
      </c>
      <c r="T115">
        <f>(J115*B115*'AC Param'!$B$8)</f>
        <v>5.9664419730609293</v>
      </c>
      <c r="U115">
        <f>(K115*B115*'AC Param'!$B$8)</f>
        <v>3.3920940919404612</v>
      </c>
      <c r="V115">
        <f>(L115*B115*'AC Param'!$B$8)</f>
        <v>2.5743478811204676</v>
      </c>
      <c r="X115" s="6">
        <f t="shared" si="21"/>
        <v>-1.4806214283871527E-4</v>
      </c>
      <c r="Y115">
        <f t="shared" si="25"/>
        <v>2.7223059677249806E-2</v>
      </c>
      <c r="Z115" s="7">
        <f t="shared" si="26"/>
        <v>2.7223059677249806E-2</v>
      </c>
    </row>
    <row r="116" spans="1:26" x14ac:dyDescent="0.2">
      <c r="A116" s="1">
        <f>WingXFLR5!L122</f>
        <v>8.0861000000000001</v>
      </c>
      <c r="B116" s="1">
        <f t="shared" si="17"/>
        <v>40.048320591124998</v>
      </c>
      <c r="C116">
        <f>WingXFLR5!C122</f>
        <v>1.2442500000000001</v>
      </c>
      <c r="D116">
        <f>WingXFLR5!I122</f>
        <v>-2.4264999999999998E-2</v>
      </c>
      <c r="E116">
        <f t="shared" si="22"/>
        <v>-0.16030996250418078</v>
      </c>
      <c r="F116">
        <f t="shared" si="23"/>
        <v>-1.5729354692180715</v>
      </c>
      <c r="G116">
        <f>'AC Param'!$B$2*9.807 + F116</f>
        <v>121.99526453078194</v>
      </c>
      <c r="H116">
        <f t="shared" si="18"/>
        <v>1.5729354692180715</v>
      </c>
      <c r="I116">
        <f>C116+(H116/(B116*'AC Param'!$B$8))</f>
        <v>1.2600832422855457</v>
      </c>
      <c r="J116">
        <f>FORECAST(I116,
INDEX(WingXFLR5!$F$8:$F$150,MATCH(I116,WingXFLR5!$C$8:$C$150,1)):INDEX(WingXFLR5!$F$8:$F$150,MATCH(I116,WingXFLR5!$C$8:$C$150,1)+1),
INDEX(WingXFLR5!$C$8:$C$150,MATCH(I116,WingXFLR5!$C$8:$C$150,1)):INDEX(WingXFLR5!$C$8:$C$150,MATCH(I116,WingXFLR5!$C$8:$C$150,1)+1))</f>
        <v>6.052038759445981E-2</v>
      </c>
      <c r="K116">
        <f>FORECAST(I116,
INDEX(WingXFLR5!$D$8:$D$150,MATCH(I116,WingXFLR5!$C$8:$C$150,1)):INDEX(WingXFLR5!$D$8:$D$150,MATCH(I116,WingXFLR5!$C$8:$C$150,1)+1),
INDEX(WingXFLR5!$C$8:$C$150,MATCH(I116,WingXFLR5!$C$8:$C$150,1)):INDEX(WingXFLR5!$C$8:$C$150,MATCH(I116,WingXFLR5!$C$8:$C$150,1)+1))</f>
        <v>3.4401264064659091E-2</v>
      </c>
      <c r="L116">
        <f>FORECAST(I116,
INDEX(WingXFLR5!$E$8:$E$150,MATCH(I116,WingXFLR5!$C$8:$C$150,1)):INDEX(WingXFLR5!$E$8:$E$150,MATCH(I116,WingXFLR5!$C$8:$C$150,1)+1),
INDEX(WingXFLR5!$C$8:$C$150,MATCH(I116,WingXFLR5!$C$8:$C$150,1)):INDEX(WingXFLR5!$C$8:$C$150,MATCH(I116,WingXFLR5!$C$8:$C$150,1)+1))</f>
        <v>2.6118346585567477E-2</v>
      </c>
      <c r="M116">
        <f>FORECAST(I116,
INDEX(WingXFLR5!$I$8:$I$150,MATCH(I116,WingXFLR5!$C$8:$C$150,1)):INDEX(WingXFLR5!$I$8:$I$150,MATCH(I116,WingXFLR5!$C$8:$C$150,1)+1),
INDEX(WingXFLR5!$C$8:$C$150,MATCH(I116,WingXFLR5!$C$8:$C$150,1)):INDEX(WingXFLR5!$C$8:$C$150,MATCH(I116,WingXFLR5!$C$8:$C$150,1)+1))</f>
        <v>-2.2919853215430788E-2</v>
      </c>
      <c r="N116">
        <f t="shared" si="24"/>
        <v>-0.16625637243014141</v>
      </c>
      <c r="O116">
        <f>FORECAST(ABS(N116),
INDEX(HStabXFLR5!$F$8:$F$106,MATCH(ABS(N116),HStabXFLR5!$C$8:$C$106,1)):INDEX(HStabXFLR5!$F$8:$F$106,MATCH(ABS(N116),HStabXFLR5!$C$8:$C$106,1)+1),
INDEX(HStabXFLR5!$C$8:$C$106,MATCH(ABS(N116),HStabXFLR5!$C$8:$C$106,1)):INDEX(HStabXFLR5!$C$8:$C$106,MATCH(ABS(N116),HStabXFLR5!$C$8:$C$106,1)+1))</f>
        <v>1.8124781600392364E-2</v>
      </c>
      <c r="P116">
        <f>N116*B116*'AC Param'!$B$9</f>
        <v>-1.6312806833329456</v>
      </c>
      <c r="Q116">
        <f>(B116*'AC Param'!$B$8*TrimCalc!I116)+TrimCalc!P116</f>
        <v>123.55025764048051</v>
      </c>
      <c r="R116">
        <f>('AC Param'!$B$2*9.807)-TrimCalc!Q116</f>
        <v>1.7942359519494744E-2</v>
      </c>
      <c r="S116">
        <f>O116*B116*'AC Param'!$B$9</f>
        <v>0.17783743072327607</v>
      </c>
      <c r="T116">
        <f>(J116*B116*'AC Param'!$B$8)</f>
        <v>6.0123291579423448</v>
      </c>
      <c r="U116">
        <f>(K116*B116*'AC Param'!$B$8)</f>
        <v>3.417554500674711</v>
      </c>
      <c r="V116">
        <f>(L116*B116*'AC Param'!$B$8)</f>
        <v>2.5946974726253464</v>
      </c>
      <c r="X116" s="6">
        <f t="shared" si="21"/>
        <v>-1.4520207884791348E-4</v>
      </c>
      <c r="Y116">
        <f t="shared" si="25"/>
        <v>2.7804092816757046E-2</v>
      </c>
      <c r="Z116" s="7">
        <f t="shared" si="26"/>
        <v>2.7804092816757046E-2</v>
      </c>
    </row>
    <row r="117" spans="1:26" x14ac:dyDescent="0.2">
      <c r="A117" s="1">
        <f>WingXFLR5!L123</f>
        <v>8.0572999999999997</v>
      </c>
      <c r="B117" s="1">
        <f t="shared" si="17"/>
        <v>39.763551015124996</v>
      </c>
      <c r="C117">
        <f>WingXFLR5!C123</f>
        <v>1.253163</v>
      </c>
      <c r="D117">
        <f>WingXFLR5!I123</f>
        <v>-2.3508000000000001E-2</v>
      </c>
      <c r="E117">
        <f t="shared" si="22"/>
        <v>-0.16365684596317312</v>
      </c>
      <c r="F117">
        <f t="shared" si="23"/>
        <v>-1.5943564491406164</v>
      </c>
      <c r="G117">
        <f>'AC Param'!$B$2*9.807 + F117</f>
        <v>121.97384355085939</v>
      </c>
      <c r="H117">
        <f t="shared" si="18"/>
        <v>1.5943564491406164</v>
      </c>
      <c r="I117">
        <f>C117+(H117/(B117*'AC Param'!$B$8))</f>
        <v>1.2693268020079729</v>
      </c>
      <c r="J117">
        <f>FORECAST(I117,
INDEX(WingXFLR5!$F$8:$F$150,MATCH(I117,WingXFLR5!$C$8:$C$150,1)):INDEX(WingXFLR5!$F$8:$F$150,MATCH(I117,WingXFLR5!$C$8:$C$150,1)+1),
INDEX(WingXFLR5!$C$8:$C$150,MATCH(I117,WingXFLR5!$C$8:$C$150,1)):INDEX(WingXFLR5!$C$8:$C$150,MATCH(I117,WingXFLR5!$C$8:$C$150,1)+1))</f>
        <v>6.1459081671005084E-2</v>
      </c>
      <c r="K117">
        <f>FORECAST(I117,
INDEX(WingXFLR5!$D$8:$D$150,MATCH(I117,WingXFLR5!$C$8:$C$150,1)):INDEX(WingXFLR5!$D$8:$D$150,MATCH(I117,WingXFLR5!$C$8:$C$150,1)+1),
INDEX(WingXFLR5!$C$8:$C$150,MATCH(I117,WingXFLR5!$C$8:$C$150,1)):INDEX(WingXFLR5!$C$8:$C$150,MATCH(I117,WingXFLR5!$C$8:$C$150,1)+1))</f>
        <v>3.4905181282394386E-2</v>
      </c>
      <c r="L117">
        <f>FORECAST(I117,
INDEX(WingXFLR5!$E$8:$E$150,MATCH(I117,WingXFLR5!$C$8:$C$150,1)):INDEX(WingXFLR5!$E$8:$E$150,MATCH(I117,WingXFLR5!$C$8:$C$150,1)+1),
INDEX(WingXFLR5!$C$8:$C$150,MATCH(I117,WingXFLR5!$C$8:$C$150,1)):INDEX(WingXFLR5!$C$8:$C$150,MATCH(I117,WingXFLR5!$C$8:$C$150,1)+1))</f>
        <v>2.6553715576434551E-2</v>
      </c>
      <c r="M117">
        <f>FORECAST(I117,
INDEX(WingXFLR5!$I$8:$I$150,MATCH(I117,WingXFLR5!$C$8:$C$150,1)):INDEX(WingXFLR5!$I$8:$I$150,MATCH(I117,WingXFLR5!$C$8:$C$150,1)+1),
INDEX(WingXFLR5!$C$8:$C$150,MATCH(I117,WingXFLR5!$C$8:$C$150,1)):INDEX(WingXFLR5!$C$8:$C$150,MATCH(I117,WingXFLR5!$C$8:$C$150,1)+1))</f>
        <v>-2.2133902817340428E-2</v>
      </c>
      <c r="N117">
        <f t="shared" si="24"/>
        <v>-0.16972945029200387</v>
      </c>
      <c r="O117">
        <f>FORECAST(ABS(N117),
INDEX(HStabXFLR5!$F$8:$F$106,MATCH(ABS(N117),HStabXFLR5!$C$8:$C$106,1)):INDEX(HStabXFLR5!$F$8:$F$106,MATCH(ABS(N117),HStabXFLR5!$C$8:$C$106,1)+1),
INDEX(HStabXFLR5!$C$8:$C$106,MATCH(ABS(N117),HStabXFLR5!$C$8:$C$106,1)):INDEX(HStabXFLR5!$C$8:$C$106,MATCH(ABS(N117),HStabXFLR5!$C$8:$C$106,1)+1))</f>
        <v>1.822151894313806E-2</v>
      </c>
      <c r="P117">
        <f>N117*B117*'AC Param'!$B$9</f>
        <v>-1.6535161855865284</v>
      </c>
      <c r="Q117">
        <f>(B117*'AC Param'!$B$8*TrimCalc!I117)+TrimCalc!P117</f>
        <v>123.54966137438494</v>
      </c>
      <c r="R117">
        <f>('AC Param'!$B$2*9.807)-TrimCalc!Q117</f>
        <v>1.853862561506503E-2</v>
      </c>
      <c r="S117">
        <f>O117*B117*'AC Param'!$B$9</f>
        <v>0.17751531302679149</v>
      </c>
      <c r="T117">
        <f>(J117*B117*'AC Param'!$B$8)</f>
        <v>6.0621679956296264</v>
      </c>
      <c r="U117">
        <f>(K117*B117*'AC Param'!$B$8)</f>
        <v>3.4429585847783639</v>
      </c>
      <c r="V117">
        <f>(L117*B117*'AC Param'!$B$8)</f>
        <v>2.6191911814467721</v>
      </c>
      <c r="X117" s="6">
        <f t="shared" si="21"/>
        <v>-1.5002747968381047E-4</v>
      </c>
      <c r="Y117">
        <f t="shared" si="25"/>
        <v>2.8384917345883734E-2</v>
      </c>
      <c r="Z117" s="7">
        <f t="shared" si="26"/>
        <v>2.8384917345883734E-2</v>
      </c>
    </row>
    <row r="118" spans="1:26" x14ac:dyDescent="0.2">
      <c r="A118" s="1">
        <f>WingXFLR5!L124</f>
        <v>8.0288000000000004</v>
      </c>
      <c r="B118" s="1">
        <f t="shared" si="17"/>
        <v>39.482748032000011</v>
      </c>
      <c r="C118">
        <f>WingXFLR5!C124</f>
        <v>1.26207</v>
      </c>
      <c r="D118">
        <f>WingXFLR5!I124</f>
        <v>-2.2751E-2</v>
      </c>
      <c r="E118">
        <f t="shared" si="22"/>
        <v>-0.16700268000855742</v>
      </c>
      <c r="F118">
        <f t="shared" si="23"/>
        <v>-1.6154625601844164</v>
      </c>
      <c r="G118">
        <f>'AC Param'!$B$2*9.807 + F118</f>
        <v>121.95273743981559</v>
      </c>
      <c r="H118">
        <f t="shared" si="18"/>
        <v>1.6154625601844164</v>
      </c>
      <c r="I118">
        <f>C118+(H118/(B118*'AC Param'!$B$8))</f>
        <v>1.2785642580835672</v>
      </c>
      <c r="J118">
        <f>FORECAST(I118,
INDEX(WingXFLR5!$F$8:$F$150,MATCH(I118,WingXFLR5!$C$8:$C$150,1)):INDEX(WingXFLR5!$F$8:$F$150,MATCH(I118,WingXFLR5!$C$8:$C$150,1)+1),
INDEX(WingXFLR5!$C$8:$C$150,MATCH(I118,WingXFLR5!$C$8:$C$150,1)):INDEX(WingXFLR5!$C$8:$C$150,MATCH(I118,WingXFLR5!$C$8:$C$150,1)+1))</f>
        <v>6.243792051723307E-2</v>
      </c>
      <c r="K118">
        <f>FORECAST(I118,
INDEX(WingXFLR5!$D$8:$D$150,MATCH(I118,WingXFLR5!$C$8:$C$150,1)):INDEX(WingXFLR5!$D$8:$D$150,MATCH(I118,WingXFLR5!$C$8:$C$150,1)+1),
INDEX(WingXFLR5!$C$8:$C$150,MATCH(I118,WingXFLR5!$C$8:$C$150,1)):INDEX(WingXFLR5!$C$8:$C$150,MATCH(I118,WingXFLR5!$C$8:$C$150,1)+1))</f>
        <v>3.5412335229638527E-2</v>
      </c>
      <c r="L118">
        <f>FORECAST(I118,
INDEX(WingXFLR5!$E$8:$E$150,MATCH(I118,WingXFLR5!$C$8:$C$150,1)):INDEX(WingXFLR5!$E$8:$E$150,MATCH(I118,WingXFLR5!$C$8:$C$150,1)+1),
INDEX(WingXFLR5!$C$8:$C$150,MATCH(I118,WingXFLR5!$C$8:$C$150,1)):INDEX(WingXFLR5!$C$8:$C$150,MATCH(I118,WingXFLR5!$C$8:$C$150,1)+1))</f>
        <v>2.7025585287594522E-2</v>
      </c>
      <c r="M118">
        <f>FORECAST(I118,
INDEX(WingXFLR5!$I$8:$I$150,MATCH(I118,WingXFLR5!$C$8:$C$150,1)):INDEX(WingXFLR5!$I$8:$I$150,MATCH(I118,WingXFLR5!$C$8:$C$150,1)+1),
INDEX(WingXFLR5!$C$8:$C$150,MATCH(I118,WingXFLR5!$C$8:$C$150,1)):INDEX(WingXFLR5!$C$8:$C$150,MATCH(I118,WingXFLR5!$C$8:$C$150,1)+1))</f>
        <v>-2.1349648060578555E-2</v>
      </c>
      <c r="N118">
        <f t="shared" si="24"/>
        <v>-0.17319745562935243</v>
      </c>
      <c r="O118">
        <f>FORECAST(ABS(N118),
INDEX(HStabXFLR5!$F$8:$F$106,MATCH(ABS(N118),HStabXFLR5!$C$8:$C$106,1)):INDEX(HStabXFLR5!$F$8:$F$106,MATCH(ABS(N118),HStabXFLR5!$C$8:$C$106,1)+1),
INDEX(HStabXFLR5!$C$8:$C$106,MATCH(ABS(N118),HStabXFLR5!$C$8:$C$106,1)):INDEX(HStabXFLR5!$C$8:$C$106,MATCH(ABS(N118),HStabXFLR5!$C$8:$C$106,1)+1))</f>
        <v>1.8320313335779662E-2</v>
      </c>
      <c r="P118">
        <f>N118*B118*'AC Param'!$B$9</f>
        <v>-1.6753863175973198</v>
      </c>
      <c r="Q118">
        <f>(B118*'AC Param'!$B$8*TrimCalc!I118)+TrimCalc!P118</f>
        <v>123.54835392336308</v>
      </c>
      <c r="R118">
        <f>('AC Param'!$B$2*9.807)-TrimCalc!Q118</f>
        <v>1.9846076636923726E-2</v>
      </c>
      <c r="S118">
        <f>O118*B118*'AC Param'!$B$9</f>
        <v>0.1772173972494501</v>
      </c>
      <c r="T118">
        <f>(J118*B118*'AC Param'!$B$8)</f>
        <v>6.1152264273014687</v>
      </c>
      <c r="U118">
        <f>(K118*B118*'AC Param'!$B$8)</f>
        <v>3.4683161523448653</v>
      </c>
      <c r="V118">
        <f>(L118*B118*'AC Param'!$B$8)</f>
        <v>2.6469102749566011</v>
      </c>
      <c r="X118" s="6">
        <f t="shared" si="21"/>
        <v>-1.6060828463086558E-4</v>
      </c>
      <c r="Y118">
        <f t="shared" si="25"/>
        <v>2.896489356501581E-2</v>
      </c>
      <c r="Z118" s="7">
        <f t="shared" si="26"/>
        <v>2.8964893565015817E-2</v>
      </c>
    </row>
    <row r="119" spans="1:26" x14ac:dyDescent="0.2">
      <c r="A119" s="1">
        <f>WingXFLR5!L125</f>
        <v>8.0006000000000004</v>
      </c>
      <c r="B119" s="1">
        <f t="shared" si="17"/>
        <v>39.205880220500006</v>
      </c>
      <c r="C119">
        <f>WingXFLR5!C125</f>
        <v>1.270972</v>
      </c>
      <c r="D119">
        <f>WingXFLR5!I125</f>
        <v>-2.1994E-2</v>
      </c>
      <c r="E119">
        <f t="shared" si="22"/>
        <v>-0.17034763954260163</v>
      </c>
      <c r="F119">
        <f t="shared" si="23"/>
        <v>-1.6362641421792765</v>
      </c>
      <c r="G119">
        <f>'AC Param'!$B$2*9.807 + F119</f>
        <v>121.93193585782073</v>
      </c>
      <c r="H119">
        <f t="shared" si="18"/>
        <v>1.6362641421792765</v>
      </c>
      <c r="I119">
        <f>C119+(H119/(B119*'AC Param'!$B$8))</f>
        <v>1.2877966277868005</v>
      </c>
      <c r="J119">
        <f>FORECAST(I119,
INDEX(WingXFLR5!$F$8:$F$150,MATCH(I119,WingXFLR5!$C$8:$C$150,1)):INDEX(WingXFLR5!$F$8:$F$150,MATCH(I119,WingXFLR5!$C$8:$C$150,1)+1),
INDEX(WingXFLR5!$C$8:$C$150,MATCH(I119,WingXFLR5!$C$8:$C$150,1)):INDEX(WingXFLR5!$C$8:$C$150,MATCH(I119,WingXFLR5!$C$8:$C$150,1)+1))</f>
        <v>6.3469751002765709E-2</v>
      </c>
      <c r="K119">
        <f>FORECAST(I119,
INDEX(WingXFLR5!$D$8:$D$150,MATCH(I119,WingXFLR5!$C$8:$C$150,1)):INDEX(WingXFLR5!$D$8:$D$150,MATCH(I119,WingXFLR5!$C$8:$C$150,1)+1),
INDEX(WingXFLR5!$C$8:$C$150,MATCH(I119,WingXFLR5!$C$8:$C$150,1)):INDEX(WingXFLR5!$C$8:$C$150,MATCH(I119,WingXFLR5!$C$8:$C$150,1)+1))</f>
        <v>3.5923686557805687E-2</v>
      </c>
      <c r="L119">
        <f>FORECAST(I119,
INDEX(WingXFLR5!$E$8:$E$150,MATCH(I119,WingXFLR5!$C$8:$C$150,1)):INDEX(WingXFLR5!$E$8:$E$150,MATCH(I119,WingXFLR5!$C$8:$C$150,1)+1),
INDEX(WingXFLR5!$C$8:$C$150,MATCH(I119,WingXFLR5!$C$8:$C$150,1)):INDEX(WingXFLR5!$C$8:$C$150,MATCH(I119,WingXFLR5!$C$8:$C$150,1)+1))</f>
        <v>2.7546956304103642E-2</v>
      </c>
      <c r="M119">
        <f>FORECAST(I119,
INDEX(WingXFLR5!$I$8:$I$150,MATCH(I119,WingXFLR5!$C$8:$C$150,1)):INDEX(WingXFLR5!$I$8:$I$150,MATCH(I119,WingXFLR5!$C$8:$C$150,1)+1),
INDEX(WingXFLR5!$C$8:$C$150,MATCH(I119,WingXFLR5!$C$8:$C$150,1)):INDEX(WingXFLR5!$C$8:$C$150,MATCH(I119,WingXFLR5!$C$8:$C$150,1)+1))</f>
        <v>-2.0565646346565325E-2</v>
      </c>
      <c r="N119">
        <f t="shared" si="24"/>
        <v>-0.17666397367986972</v>
      </c>
      <c r="O119">
        <f>FORECAST(ABS(N119),
INDEX(HStabXFLR5!$F$8:$F$106,MATCH(ABS(N119),HStabXFLR5!$C$8:$C$106,1)):INDEX(HStabXFLR5!$F$8:$F$106,MATCH(ABS(N119),HStabXFLR5!$C$8:$C$106,1)+1),
INDEX(HStabXFLR5!$C$8:$C$106,MATCH(ABS(N119),HStabXFLR5!$C$8:$C$106,1)):INDEX(HStabXFLR5!$C$8:$C$106,MATCH(ABS(N119),HStabXFLR5!$C$8:$C$106,1)+1))</f>
        <v>1.8420869773796103E-2</v>
      </c>
      <c r="P119">
        <f>N119*B119*'AC Param'!$B$9</f>
        <v>-1.6969353148857818</v>
      </c>
      <c r="Q119">
        <f>(B119*'AC Param'!$B$8*TrimCalc!I119)+TrimCalc!P119</f>
        <v>123.54657504200203</v>
      </c>
      <c r="R119">
        <f>('AC Param'!$B$2*9.807)-TrimCalc!Q119</f>
        <v>2.1624957997971705E-2</v>
      </c>
      <c r="S119">
        <f>O119*B119*'AC Param'!$B$9</f>
        <v>0.17694057140767536</v>
      </c>
      <c r="T119">
        <f>(J119*B119*'AC Param'!$B$8)</f>
        <v>6.1726939219629582</v>
      </c>
      <c r="U119">
        <f>(K119*B119*'AC Param'!$B$8)</f>
        <v>3.4937260374663666</v>
      </c>
      <c r="V119">
        <f>(L119*B119*'AC Param'!$B$8)</f>
        <v>2.6790546214607058</v>
      </c>
      <c r="X119" s="6">
        <f t="shared" si="21"/>
        <v>-1.7500423246411055E-4</v>
      </c>
      <c r="Y119">
        <f t="shared" si="25"/>
        <v>2.9544621055870607E-2</v>
      </c>
      <c r="Z119" s="7">
        <f t="shared" si="26"/>
        <v>2.954462105587061E-2</v>
      </c>
    </row>
    <row r="120" spans="1:26" x14ac:dyDescent="0.2">
      <c r="A120" s="1">
        <f>WingXFLR5!L126</f>
        <v>7.9728000000000003</v>
      </c>
      <c r="B120" s="1">
        <f t="shared" si="17"/>
        <v>38.93389315200001</v>
      </c>
      <c r="C120">
        <f>WingXFLR5!C126</f>
        <v>1.279868</v>
      </c>
      <c r="D120">
        <f>WingXFLR5!I126</f>
        <v>-2.1239000000000001E-2</v>
      </c>
      <c r="E120">
        <f t="shared" si="22"/>
        <v>-0.17368682580691042</v>
      </c>
      <c r="F120">
        <f t="shared" si="23"/>
        <v>-1.6567645578796906</v>
      </c>
      <c r="G120">
        <f>'AC Param'!$B$2*9.807 + F120</f>
        <v>121.91143544212031</v>
      </c>
      <c r="H120">
        <f t="shared" si="18"/>
        <v>1.6567645578796906</v>
      </c>
      <c r="I120">
        <f>C120+(H120/(B120*'AC Param'!$B$8))</f>
        <v>1.2970224272848074</v>
      </c>
      <c r="J120">
        <f>FORECAST(I120,
INDEX(WingXFLR5!$F$8:$F$150,MATCH(I120,WingXFLR5!$C$8:$C$150,1)):INDEX(WingXFLR5!$F$8:$F$150,MATCH(I120,WingXFLR5!$C$8:$C$150,1)+1),
INDEX(WingXFLR5!$C$8:$C$150,MATCH(I120,WingXFLR5!$C$8:$C$150,1)):INDEX(WingXFLR5!$C$8:$C$150,MATCH(I120,WingXFLR5!$C$8:$C$150,1)+1))</f>
        <v>6.456314503541323E-2</v>
      </c>
      <c r="K120">
        <f>FORECAST(I120,
INDEX(WingXFLR5!$D$8:$D$150,MATCH(I120,WingXFLR5!$C$8:$C$150,1)):INDEX(WingXFLR5!$D$8:$D$150,MATCH(I120,WingXFLR5!$C$8:$C$150,1)+1),
INDEX(WingXFLR5!$C$8:$C$150,MATCH(I120,WingXFLR5!$C$8:$C$150,1)):INDEX(WingXFLR5!$C$8:$C$150,MATCH(I120,WingXFLR5!$C$8:$C$150,1)+1))</f>
        <v>3.6437478557629403E-2</v>
      </c>
      <c r="L120">
        <f>FORECAST(I120,
INDEX(WingXFLR5!$E$8:$E$150,MATCH(I120,WingXFLR5!$C$8:$C$150,1)):INDEX(WingXFLR5!$E$8:$E$150,MATCH(I120,WingXFLR5!$C$8:$C$150,1)+1),
INDEX(WingXFLR5!$C$8:$C$150,MATCH(I120,WingXFLR5!$C$8:$C$150,1)):INDEX(WingXFLR5!$C$8:$C$150,MATCH(I120,WingXFLR5!$C$8:$C$150,1)+1))</f>
        <v>2.8125736218071427E-2</v>
      </c>
      <c r="M120">
        <f>FORECAST(I120,
INDEX(WingXFLR5!$I$8:$I$150,MATCH(I120,WingXFLR5!$C$8:$C$150,1)):INDEX(WingXFLR5!$I$8:$I$150,MATCH(I120,WingXFLR5!$C$8:$C$150,1)+1),
INDEX(WingXFLR5!$C$8:$C$150,MATCH(I120,WingXFLR5!$C$8:$C$150,1)):INDEX(WingXFLR5!$C$8:$C$150,MATCH(I120,WingXFLR5!$C$8:$C$150,1)+1))</f>
        <v>-1.9782584176863502E-2</v>
      </c>
      <c r="N120">
        <f t="shared" si="24"/>
        <v>-0.1801271234505154</v>
      </c>
      <c r="O120">
        <f>FORECAST(ABS(N120),
INDEX(HStabXFLR5!$F$8:$F$106,MATCH(ABS(N120),HStabXFLR5!$C$8:$C$106,1)):INDEX(HStabXFLR5!$F$8:$F$106,MATCH(ABS(N120),HStabXFLR5!$C$8:$C$106,1)+1),
INDEX(HStabXFLR5!$C$8:$C$106,MATCH(ABS(N120),HStabXFLR5!$C$8:$C$106,1)):INDEX(HStabXFLR5!$C$8:$C$106,MATCH(ABS(N120),HStabXFLR5!$C$8:$C$106,1)+1))</f>
        <v>1.8522758664539785E-2</v>
      </c>
      <c r="P120">
        <f>N120*B120*'AC Param'!$B$9</f>
        <v>-1.7181972936588732</v>
      </c>
      <c r="Q120">
        <f>(B120*'AC Param'!$B$8*TrimCalc!I120)+TrimCalc!P120</f>
        <v>123.54747043304384</v>
      </c>
      <c r="R120">
        <f>('AC Param'!$B$2*9.807)-TrimCalc!Q120</f>
        <v>2.0729566956163126E-2</v>
      </c>
      <c r="S120">
        <f>O120*B120*'AC Param'!$B$9</f>
        <v>0.17668496114774121</v>
      </c>
      <c r="T120">
        <f>(J120*B120*'AC Param'!$B$8)</f>
        <v>6.2354708008615498</v>
      </c>
      <c r="U120">
        <f>(K120*B120*'AC Param'!$B$8)</f>
        <v>3.5191103760279008</v>
      </c>
      <c r="V120">
        <f>(L120*B120*'AC Param'!$B$8)</f>
        <v>2.716367160309852</v>
      </c>
      <c r="X120" s="6">
        <f t="shared" si="21"/>
        <v>-1.6775810407664048E-4</v>
      </c>
      <c r="Y120">
        <f t="shared" si="25"/>
        <v>3.0123785248219528E-2</v>
      </c>
      <c r="Z120" s="7">
        <f t="shared" si="26"/>
        <v>3.0123785248219528E-2</v>
      </c>
    </row>
    <row r="121" spans="1:26" x14ac:dyDescent="0.2">
      <c r="A121" s="1">
        <f>WingXFLR5!L127</f>
        <v>7.9451999999999998</v>
      </c>
      <c r="B121" s="1">
        <f t="shared" si="17"/>
        <v>38.664799362000004</v>
      </c>
      <c r="C121">
        <f>WingXFLR5!C127</f>
        <v>1.2887580000000001</v>
      </c>
      <c r="D121">
        <f>WingXFLR5!I127</f>
        <v>-2.0483999999999999E-2</v>
      </c>
      <c r="E121">
        <f t="shared" si="22"/>
        <v>-0.17702496265761114</v>
      </c>
      <c r="F121">
        <f t="shared" si="23"/>
        <v>-1.6769354924894089</v>
      </c>
      <c r="G121">
        <f>'AC Param'!$B$2*9.807 + F121</f>
        <v>121.8912645075106</v>
      </c>
      <c r="H121">
        <f t="shared" si="18"/>
        <v>1.6769354924894089</v>
      </c>
      <c r="I121">
        <f>C121+(H121/(B121*'AC Param'!$B$8))</f>
        <v>1.3062421231359811</v>
      </c>
      <c r="J121">
        <f>FORECAST(I121,
INDEX(WingXFLR5!$F$8:$F$150,MATCH(I121,WingXFLR5!$C$8:$C$150,1)):INDEX(WingXFLR5!$F$8:$F$150,MATCH(I121,WingXFLR5!$C$8:$C$150,1)+1),
INDEX(WingXFLR5!$C$8:$C$150,MATCH(I121,WingXFLR5!$C$8:$C$150,1)):INDEX(WingXFLR5!$C$8:$C$150,MATCH(I121,WingXFLR5!$C$8:$C$150,1)+1))</f>
        <v>6.5721944572234625E-2</v>
      </c>
      <c r="K121">
        <f>FORECAST(I121,
INDEX(WingXFLR5!$D$8:$D$150,MATCH(I121,WingXFLR5!$C$8:$C$150,1)):INDEX(WingXFLR5!$D$8:$D$150,MATCH(I121,WingXFLR5!$C$8:$C$150,1)+1),
INDEX(WingXFLR5!$C$8:$C$150,MATCH(I121,WingXFLR5!$C$8:$C$150,1)):INDEX(WingXFLR5!$C$8:$C$150,MATCH(I121,WingXFLR5!$C$8:$C$150,1)+1))</f>
        <v>3.6954412854440052E-2</v>
      </c>
      <c r="L121">
        <f>FORECAST(I121,
INDEX(WingXFLR5!$E$8:$E$150,MATCH(I121,WingXFLR5!$C$8:$C$150,1)):INDEX(WingXFLR5!$E$8:$E$150,MATCH(I121,WingXFLR5!$C$8:$C$150,1)+1),
INDEX(WingXFLR5!$C$8:$C$150,MATCH(I121,WingXFLR5!$C$8:$C$150,1)):INDEX(WingXFLR5!$C$8:$C$150,MATCH(I121,WingXFLR5!$C$8:$C$150,1)+1))</f>
        <v>2.87675317177946E-2</v>
      </c>
      <c r="M121">
        <f>FORECAST(I121,
INDEX(WingXFLR5!$I$8:$I$150,MATCH(I121,WingXFLR5!$C$8:$C$150,1)):INDEX(WingXFLR5!$I$8:$I$150,MATCH(I121,WingXFLR5!$C$8:$C$150,1)+1),
INDEX(WingXFLR5!$C$8:$C$150,MATCH(I121,WingXFLR5!$C$8:$C$150,1)):INDEX(WingXFLR5!$C$8:$C$150,MATCH(I121,WingXFLR5!$C$8:$C$150,1)+1))</f>
        <v>-1.9001537215785333E-2</v>
      </c>
      <c r="N121">
        <f t="shared" si="24"/>
        <v>-0.18358444590168441</v>
      </c>
      <c r="O121">
        <f>FORECAST(ABS(N121),
INDEX(HStabXFLR5!$F$8:$F$106,MATCH(ABS(N121),HStabXFLR5!$C$8:$C$106,1)):INDEX(HStabXFLR5!$F$8:$F$106,MATCH(ABS(N121),HStabXFLR5!$C$8:$C$106,1)+1),
INDEX(HStabXFLR5!$C$8:$C$106,MATCH(ABS(N121),HStabXFLR5!$C$8:$C$106,1)):INDEX(HStabXFLR5!$C$8:$C$106,MATCH(ABS(N121),HStabXFLR5!$C$8:$C$106,1)+1))</f>
        <v>1.8627454899881296E-2</v>
      </c>
      <c r="P121">
        <f>N121*B121*'AC Param'!$B$9</f>
        <v>-1.7390726628592801</v>
      </c>
      <c r="Q121">
        <f>(B121*'AC Param'!$B$8*TrimCalc!I121)+TrimCalc!P121</f>
        <v>123.5450929218354</v>
      </c>
      <c r="R121">
        <f>('AC Param'!$B$2*9.807)-TrimCalc!Q121</f>
        <v>2.310707816459967E-2</v>
      </c>
      <c r="S121">
        <f>O121*B121*'AC Param'!$B$9</f>
        <v>0.17645556755051045</v>
      </c>
      <c r="T121">
        <f>(J121*B121*'AC Param'!$B$8)</f>
        <v>6.3035166608838633</v>
      </c>
      <c r="U121">
        <f>(K121*B121*'AC Param'!$B$8)</f>
        <v>3.5443679981975822</v>
      </c>
      <c r="V121">
        <f>(L121*B121*'AC Param'!$B$8)</f>
        <v>2.7591486626862847</v>
      </c>
      <c r="X121" s="6">
        <f t="shared" si="21"/>
        <v>-1.8699858187300349E-4</v>
      </c>
      <c r="Y121">
        <f t="shared" si="25"/>
        <v>3.0701974901492235E-2</v>
      </c>
      <c r="Z121" s="7">
        <f t="shared" si="26"/>
        <v>3.0701974901492231E-2</v>
      </c>
    </row>
    <row r="122" spans="1:26" x14ac:dyDescent="0.2">
      <c r="A122" s="1">
        <f>WingXFLR5!L128</f>
        <v>7.9180000000000001</v>
      </c>
      <c r="B122" s="1">
        <f t="shared" si="17"/>
        <v>38.40051845</v>
      </c>
      <c r="C122">
        <f>WingXFLR5!C128</f>
        <v>1.297642</v>
      </c>
      <c r="D122">
        <f>WingXFLR5!I128</f>
        <v>-1.9730000000000001E-2</v>
      </c>
      <c r="E122">
        <f t="shared" si="22"/>
        <v>-0.18035968816664005</v>
      </c>
      <c r="F122">
        <f t="shared" si="23"/>
        <v>-1.6968468556044305</v>
      </c>
      <c r="G122">
        <f>'AC Param'!$B$2*9.807 + F122</f>
        <v>121.87135314439557</v>
      </c>
      <c r="H122">
        <f t="shared" si="18"/>
        <v>1.6968468556044305</v>
      </c>
      <c r="I122">
        <f>C122+(H122/(B122*'AC Param'!$B$8))</f>
        <v>1.3154554820611251</v>
      </c>
      <c r="J122">
        <f>FORECAST(I122,
INDEX(WingXFLR5!$F$8:$F$150,MATCH(I122,WingXFLR5!$C$8:$C$150,1)):INDEX(WingXFLR5!$F$8:$F$150,MATCH(I122,WingXFLR5!$C$8:$C$150,1)+1),
INDEX(WingXFLR5!$C$8:$C$150,MATCH(I122,WingXFLR5!$C$8:$C$150,1)):INDEX(WingXFLR5!$C$8:$C$150,MATCH(I122,WingXFLR5!$C$8:$C$150,1)+1))</f>
        <v>6.697742994298464E-2</v>
      </c>
      <c r="K122">
        <f>FORECAST(I122,
INDEX(WingXFLR5!$D$8:$D$150,MATCH(I122,WingXFLR5!$C$8:$C$150,1)):INDEX(WingXFLR5!$D$8:$D$150,MATCH(I122,WingXFLR5!$C$8:$C$150,1)+1),
INDEX(WingXFLR5!$C$8:$C$150,MATCH(I122,WingXFLR5!$C$8:$C$150,1)):INDEX(WingXFLR5!$C$8:$C$150,MATCH(I122,WingXFLR5!$C$8:$C$150,1)+1))</f>
        <v>3.7474608725333543E-2</v>
      </c>
      <c r="L122">
        <f>FORECAST(I122,
INDEX(WingXFLR5!$E$8:$E$150,MATCH(I122,WingXFLR5!$C$8:$C$150,1)):INDEX(WingXFLR5!$E$8:$E$150,MATCH(I122,WingXFLR5!$C$8:$C$150,1)+1),
INDEX(WingXFLR5!$C$8:$C$150,MATCH(I122,WingXFLR5!$C$8:$C$150,1)):INDEX(WingXFLR5!$C$8:$C$150,MATCH(I122,WingXFLR5!$C$8:$C$150,1)+1))</f>
        <v>2.9502821217651118E-2</v>
      </c>
      <c r="M122">
        <f>FORECAST(I122,
INDEX(WingXFLR5!$I$8:$I$150,MATCH(I122,WingXFLR5!$C$8:$C$150,1)):INDEX(WingXFLR5!$I$8:$I$150,MATCH(I122,WingXFLR5!$C$8:$C$150,1)+1),
INDEX(WingXFLR5!$C$8:$C$150,MATCH(I122,WingXFLR5!$C$8:$C$150,1)):INDEX(WingXFLR5!$C$8:$C$150,MATCH(I122,WingXFLR5!$C$8:$C$150,1)+1))</f>
        <v>-1.8221644193354175E-2</v>
      </c>
      <c r="N122">
        <f t="shared" si="24"/>
        <v>-0.18703793449004447</v>
      </c>
      <c r="O122">
        <f>FORECAST(ABS(N122),
INDEX(HStabXFLR5!$F$8:$F$106,MATCH(ABS(N122),HStabXFLR5!$C$8:$C$106,1)):INDEX(HStabXFLR5!$F$8:$F$106,MATCH(ABS(N122),HStabXFLR5!$C$8:$C$106,1)+1),
INDEX(HStabXFLR5!$C$8:$C$106,MATCH(ABS(N122),HStabXFLR5!$C$8:$C$106,1)):INDEX(HStabXFLR5!$C$8:$C$106,MATCH(ABS(N122),HStabXFLR5!$C$8:$C$106,1)+1))</f>
        <v>1.8733354038877006E-2</v>
      </c>
      <c r="P122">
        <f>N122*B122*'AC Param'!$B$9</f>
        <v>-1.7596766452875368</v>
      </c>
      <c r="Q122">
        <f>(B122*'AC Param'!$B$8*TrimCalc!I122)+TrimCalc!P122</f>
        <v>123.54577968064177</v>
      </c>
      <c r="R122">
        <f>('AC Param'!$B$2*9.807)-TrimCalc!Q122</f>
        <v>2.2420319358232632E-2</v>
      </c>
      <c r="S122">
        <f>O122*B122*'AC Param'!$B$9</f>
        <v>0.17624577431306823</v>
      </c>
      <c r="T122">
        <f>(J122*B122*'AC Param'!$B$8)</f>
        <v>6.3800239057832835</v>
      </c>
      <c r="U122">
        <f>(K122*B122*'AC Param'!$B$8)</f>
        <v>3.5696935479762391</v>
      </c>
      <c r="V122">
        <f>(L122*B122*'AC Param'!$B$8)</f>
        <v>2.8103303578070467</v>
      </c>
      <c r="X122" s="6">
        <f t="shared" si="21"/>
        <v>-1.8144085094897095E-4</v>
      </c>
      <c r="Y122">
        <f t="shared" si="25"/>
        <v>3.1279523393913003E-2</v>
      </c>
      <c r="Z122" s="7">
        <f t="shared" si="26"/>
        <v>3.1279523393913003E-2</v>
      </c>
    </row>
    <row r="123" spans="1:26" x14ac:dyDescent="0.2">
      <c r="A123" s="1">
        <f>WingXFLR5!L129</f>
        <v>7.891</v>
      </c>
      <c r="B123" s="1">
        <f t="shared" si="17"/>
        <v>38.139077112500004</v>
      </c>
      <c r="C123">
        <f>WingXFLR5!C129</f>
        <v>1.3065199999999999</v>
      </c>
      <c r="D123">
        <f>WingXFLR5!I129</f>
        <v>-1.8977999999999998E-2</v>
      </c>
      <c r="E123">
        <f t="shared" si="22"/>
        <v>-0.18368864040593352</v>
      </c>
      <c r="F123">
        <f t="shared" si="23"/>
        <v>-1.7164002291773848</v>
      </c>
      <c r="G123">
        <f>'AC Param'!$B$2*9.807 + F123</f>
        <v>121.85179977082262</v>
      </c>
      <c r="H123">
        <f t="shared" si="18"/>
        <v>1.7164002291773848</v>
      </c>
      <c r="I123">
        <f>C123+(H123/(B123*'AC Param'!$B$8))</f>
        <v>1.3246622707810423</v>
      </c>
      <c r="J123">
        <f>FORECAST(I123,
INDEX(WingXFLR5!$F$8:$F$150,MATCH(I123,WingXFLR5!$C$8:$C$150,1)):INDEX(WingXFLR5!$F$8:$F$150,MATCH(I123,WingXFLR5!$C$8:$C$150,1)+1),
INDEX(WingXFLR5!$C$8:$C$150,MATCH(I123,WingXFLR5!$C$8:$C$150,1)):INDEX(WingXFLR5!$C$8:$C$150,MATCH(I123,WingXFLR5!$C$8:$C$150,1)+1))</f>
        <v>6.8351754870503906E-2</v>
      </c>
      <c r="K123">
        <f>FORECAST(I123,
INDEX(WingXFLR5!$D$8:$D$150,MATCH(I123,WingXFLR5!$C$8:$C$150,1)):INDEX(WingXFLR5!$D$8:$D$150,MATCH(I123,WingXFLR5!$C$8:$C$150,1)+1),
INDEX(WingXFLR5!$C$8:$C$150,MATCH(I123,WingXFLR5!$C$8:$C$150,1)):INDEX(WingXFLR5!$C$8:$C$150,MATCH(I123,WingXFLR5!$C$8:$C$150,1)+1))</f>
        <v>3.7998133779456933E-2</v>
      </c>
      <c r="L123">
        <f>FORECAST(I123,
INDEX(WingXFLR5!$E$8:$E$150,MATCH(I123,WingXFLR5!$C$8:$C$150,1)):INDEX(WingXFLR5!$E$8:$E$150,MATCH(I123,WingXFLR5!$C$8:$C$150,1)+1),
INDEX(WingXFLR5!$C$8:$C$150,MATCH(I123,WingXFLR5!$C$8:$C$150,1)):INDEX(WingXFLR5!$C$8:$C$150,MATCH(I123,WingXFLR5!$C$8:$C$150,1)+1))</f>
        <v>3.0353621091047001E-2</v>
      </c>
      <c r="M123">
        <f>FORECAST(I123,
INDEX(WingXFLR5!$I$8:$I$150,MATCH(I123,WingXFLR5!$C$8:$C$150,1)):INDEX(WingXFLR5!$I$8:$I$150,MATCH(I123,WingXFLR5!$C$8:$C$150,1)+1),
INDEX(WingXFLR5!$C$8:$C$150,MATCH(I123,WingXFLR5!$C$8:$C$150,1)):INDEX(WingXFLR5!$C$8:$C$150,MATCH(I123,WingXFLR5!$C$8:$C$150,1)+1))</f>
        <v>-1.7444960947781335E-2</v>
      </c>
      <c r="N123">
        <f t="shared" si="24"/>
        <v>-0.19048269267256918</v>
      </c>
      <c r="O123">
        <f>FORECAST(ABS(N123),
INDEX(HStabXFLR5!$F$8:$F$106,MATCH(ABS(N123),HStabXFLR5!$C$8:$C$106,1)):INDEX(HStabXFLR5!$F$8:$F$106,MATCH(ABS(N123),HStabXFLR5!$C$8:$C$106,1)+1),
INDEX(HStabXFLR5!$C$8:$C$106,MATCH(ABS(N123),HStabXFLR5!$C$8:$C$106,1)):INDEX(HStabXFLR5!$C$8:$C$106,MATCH(ABS(N123),HStabXFLR5!$C$8:$C$106,1)+1))</f>
        <v>1.8841649156499479E-2</v>
      </c>
      <c r="P123">
        <f>N123*B123*'AC Param'!$B$9</f>
        <v>-1.7798843555867601</v>
      </c>
      <c r="Q123">
        <f>(B123*'AC Param'!$B$8*TrimCalc!I123)+TrimCalc!P123</f>
        <v>123.54349178578633</v>
      </c>
      <c r="R123">
        <f>('AC Param'!$B$2*9.807)-TrimCalc!Q123</f>
        <v>2.4708214213674751E-2</v>
      </c>
      <c r="S123">
        <f>O123*B123*'AC Param'!$B$9</f>
        <v>0.17605776197606907</v>
      </c>
      <c r="T123">
        <f>(J123*B123*'AC Param'!$B$8)</f>
        <v>6.4666087911663679</v>
      </c>
      <c r="U123">
        <f>(K123*B123*'AC Param'!$B$8)</f>
        <v>3.5949196390301901</v>
      </c>
      <c r="V123">
        <f>(L123*B123*'AC Param'!$B$8)</f>
        <v>2.8716891521361805</v>
      </c>
      <c r="X123" s="6">
        <f t="shared" si="21"/>
        <v>-1.9995609075534602E-4</v>
      </c>
      <c r="Y123">
        <f t="shared" si="25"/>
        <v>3.1855611845971854E-2</v>
      </c>
      <c r="Z123" s="7">
        <f t="shared" si="26"/>
        <v>3.1855611845971854E-2</v>
      </c>
    </row>
    <row r="124" spans="1:26" x14ac:dyDescent="0.2">
      <c r="A124" s="1">
        <f>WingXFLR5!L130</f>
        <v>7.8643999999999998</v>
      </c>
      <c r="B124" s="1">
        <f t="shared" si="17"/>
        <v>37.882382258</v>
      </c>
      <c r="C124">
        <f>WingXFLR5!C130</f>
        <v>1.3153919999999999</v>
      </c>
      <c r="D124">
        <f>WingXFLR5!I130</f>
        <v>-1.8227E-2</v>
      </c>
      <c r="E124">
        <f t="shared" si="22"/>
        <v>-0.18701418130355524</v>
      </c>
      <c r="F124">
        <f t="shared" si="23"/>
        <v>-1.7357129624330081</v>
      </c>
      <c r="G124">
        <f>'AC Param'!$B$2*9.807 + F124</f>
        <v>121.83248703756699</v>
      </c>
      <c r="H124">
        <f t="shared" si="18"/>
        <v>1.7357129624330081</v>
      </c>
      <c r="I124">
        <f>C124+(H124/(B124*'AC Param'!$B$8))</f>
        <v>1.3338627225749298</v>
      </c>
      <c r="J124">
        <f>FORECAST(I124,
INDEX(WingXFLR5!$F$8:$F$150,MATCH(I124,WingXFLR5!$C$8:$C$150,1)):INDEX(WingXFLR5!$F$8:$F$150,MATCH(I124,WingXFLR5!$C$8:$C$150,1)+1),
INDEX(WingXFLR5!$C$8:$C$150,MATCH(I124,WingXFLR5!$C$8:$C$150,1)):INDEX(WingXFLR5!$C$8:$C$150,MATCH(I124,WingXFLR5!$C$8:$C$150,1)+1))</f>
        <v>6.9891073537379222E-2</v>
      </c>
      <c r="K124">
        <f>FORECAST(I124,
INDEX(WingXFLR5!$D$8:$D$150,MATCH(I124,WingXFLR5!$C$8:$C$150,1)):INDEX(WingXFLR5!$D$8:$D$150,MATCH(I124,WingXFLR5!$C$8:$C$150,1)+1),
INDEX(WingXFLR5!$C$8:$C$150,MATCH(I124,WingXFLR5!$C$8:$C$150,1)):INDEX(WingXFLR5!$C$8:$C$150,MATCH(I124,WingXFLR5!$C$8:$C$150,1)+1))</f>
        <v>3.8524896827785655E-2</v>
      </c>
      <c r="L124">
        <f>FORECAST(I124,
INDEX(WingXFLR5!$E$8:$E$150,MATCH(I124,WingXFLR5!$C$8:$C$150,1)):INDEX(WingXFLR5!$E$8:$E$150,MATCH(I124,WingXFLR5!$C$8:$C$150,1)+1),
INDEX(WingXFLR5!$C$8:$C$150,MATCH(I124,WingXFLR5!$C$8:$C$150,1)):INDEX(WingXFLR5!$C$8:$C$150,MATCH(I124,WingXFLR5!$C$8:$C$150,1)+1))</f>
        <v>3.1366176709593574E-2</v>
      </c>
      <c r="M124">
        <f>FORECAST(I124,
INDEX(WingXFLR5!$I$8:$I$150,MATCH(I124,WingXFLR5!$C$8:$C$150,1)):INDEX(WingXFLR5!$I$8:$I$150,MATCH(I124,WingXFLR5!$C$8:$C$150,1)+1),
INDEX(WingXFLR5!$C$8:$C$150,MATCH(I124,WingXFLR5!$C$8:$C$150,1)):INDEX(WingXFLR5!$C$8:$C$150,MATCH(I124,WingXFLR5!$C$8:$C$150,1)+1))</f>
        <v>-1.6670757543997286E-2</v>
      </c>
      <c r="N124">
        <f t="shared" si="24"/>
        <v>-0.19392048530444456</v>
      </c>
      <c r="O124">
        <f>FORECAST(ABS(N124),
INDEX(HStabXFLR5!$F$8:$F$106,MATCH(ABS(N124),HStabXFLR5!$C$8:$C$106,1)):INDEX(HStabXFLR5!$F$8:$F$106,MATCH(ABS(N124),HStabXFLR5!$C$8:$C$106,1)+1),
INDEX(HStabXFLR5!$C$8:$C$106,MATCH(ABS(N124),HStabXFLR5!$C$8:$C$106,1)):INDEX(HStabXFLR5!$C$8:$C$106,MATCH(ABS(N124),HStabXFLR5!$C$8:$C$106,1)+1))</f>
        <v>1.8950295120388337E-2</v>
      </c>
      <c r="P124">
        <f>N124*B124*'AC Param'!$B$9</f>
        <v>-1.7998116382301608</v>
      </c>
      <c r="Q124">
        <f>(B124*'AC Param'!$B$8*TrimCalc!I124)+TrimCalc!P124</f>
        <v>123.54465219026625</v>
      </c>
      <c r="R124">
        <f>('AC Param'!$B$2*9.807)-TrimCalc!Q124</f>
        <v>2.3547809733756253E-2</v>
      </c>
      <c r="S124">
        <f>O124*B124*'AC Param'!$B$9</f>
        <v>0.17588116929485345</v>
      </c>
      <c r="T124">
        <f>(J124*B124*'AC Param'!$B$8)</f>
        <v>6.5677366873476704</v>
      </c>
      <c r="U124">
        <f>(K124*B124*'AC Param'!$B$8)</f>
        <v>3.620224521759714</v>
      </c>
      <c r="V124">
        <f>(L124*B124*'AC Param'!$B$8)</f>
        <v>2.9475121655879564</v>
      </c>
      <c r="X124" s="6">
        <f t="shared" si="21"/>
        <v>-1.905652889154026E-4</v>
      </c>
      <c r="Y124">
        <f t="shared" si="25"/>
        <v>3.2430535405437763E-2</v>
      </c>
      <c r="Z124" s="7">
        <f t="shared" si="26"/>
        <v>3.2430535405437763E-2</v>
      </c>
    </row>
    <row r="125" spans="1:26" x14ac:dyDescent="0.2">
      <c r="A125" s="1">
        <f>WingXFLR5!L131</f>
        <v>7.8380000000000001</v>
      </c>
      <c r="B125" s="1">
        <f t="shared" si="17"/>
        <v>37.628474450000006</v>
      </c>
      <c r="C125">
        <f>WingXFLR5!C131</f>
        <v>1.3242579999999999</v>
      </c>
      <c r="D125">
        <f>WingXFLR5!I131</f>
        <v>-1.7479000000000001E-2</v>
      </c>
      <c r="E125">
        <f t="shared" si="22"/>
        <v>-0.19033158700337777</v>
      </c>
      <c r="F125">
        <f t="shared" si="23"/>
        <v>-1.7546623783532156</v>
      </c>
      <c r="G125">
        <f>'AC Param'!$B$2*9.807 + F125</f>
        <v>121.81353762164679</v>
      </c>
      <c r="H125">
        <f t="shared" si="18"/>
        <v>1.7546623783532156</v>
      </c>
      <c r="I125">
        <f>C125+(H125/(B125*'AC Param'!$B$8))</f>
        <v>1.3430563708843939</v>
      </c>
      <c r="J125">
        <f>FORECAST(I125,
INDEX(WingXFLR5!$F$8:$F$150,MATCH(I125,WingXFLR5!$C$8:$C$150,1)):INDEX(WingXFLR5!$F$8:$F$150,MATCH(I125,WingXFLR5!$C$8:$C$150,1)+1),
INDEX(WingXFLR5!$C$8:$C$150,MATCH(I125,WingXFLR5!$C$8:$C$150,1)):INDEX(WingXFLR5!$C$8:$C$150,MATCH(I125,WingXFLR5!$C$8:$C$150,1)+1))</f>
        <v>7.1757962364326078E-2</v>
      </c>
      <c r="K125">
        <f>FORECAST(I125,
INDEX(WingXFLR5!$D$8:$D$150,MATCH(I125,WingXFLR5!$C$8:$C$150,1)):INDEX(WingXFLR5!$D$8:$D$150,MATCH(I125,WingXFLR5!$C$8:$C$150,1)+1),
INDEX(WingXFLR5!$C$8:$C$150,MATCH(I125,WingXFLR5!$C$8:$C$150,1)):INDEX(WingXFLR5!$C$8:$C$150,MATCH(I125,WingXFLR5!$C$8:$C$150,1)+1))</f>
        <v>3.9054870961086584E-2</v>
      </c>
      <c r="L125">
        <f>FORECAST(I125,
INDEX(WingXFLR5!$E$8:$E$150,MATCH(I125,WingXFLR5!$C$8:$C$150,1)):INDEX(WingXFLR5!$E$8:$E$150,MATCH(I125,WingXFLR5!$C$8:$C$150,1)+1),
INDEX(WingXFLR5!$C$8:$C$150,MATCH(I125,WingXFLR5!$C$8:$C$150,1)):INDEX(WingXFLR5!$C$8:$C$150,MATCH(I125,WingXFLR5!$C$8:$C$150,1)+1))</f>
        <v>3.2703091403239515E-2</v>
      </c>
      <c r="M125">
        <f>FORECAST(I125,
INDEX(WingXFLR5!$I$8:$I$150,MATCH(I125,WingXFLR5!$C$8:$C$150,1)):INDEX(WingXFLR5!$I$8:$I$150,MATCH(I125,WingXFLR5!$C$8:$C$150,1)+1),
INDEX(WingXFLR5!$C$8:$C$150,MATCH(I125,WingXFLR5!$C$8:$C$150,1)):INDEX(WingXFLR5!$C$8:$C$150,MATCH(I125,WingXFLR5!$C$8:$C$150,1)+1))</f>
        <v>-1.5904637499135635E-2</v>
      </c>
      <c r="N125">
        <f t="shared" si="24"/>
        <v>-0.19733799567917609</v>
      </c>
      <c r="O125">
        <f>FORECAST(ABS(N125),
INDEX(HStabXFLR5!$F$8:$F$106,MATCH(ABS(N125),HStabXFLR5!$C$8:$C$106,1)):INDEX(HStabXFLR5!$F$8:$F$106,MATCH(ABS(N125),HStabXFLR5!$C$8:$C$106,1)+1),
INDEX(HStabXFLR5!$C$8:$C$106,MATCH(ABS(N125),HStabXFLR5!$C$8:$C$106,1)):INDEX(HStabXFLR5!$C$8:$C$106,MATCH(ABS(N125),HStabXFLR5!$C$8:$C$106,1)+1))</f>
        <v>1.9062344813882744E-2</v>
      </c>
      <c r="P125">
        <f>N125*B125*'AC Param'!$B$9</f>
        <v>-1.8192542934648819</v>
      </c>
      <c r="Q125">
        <f>(B125*'AC Param'!$B$8*TrimCalc!I125)+TrimCalc!P125</f>
        <v>123.5432305990354</v>
      </c>
      <c r="R125">
        <f>('AC Param'!$B$2*9.807)-TrimCalc!Q125</f>
        <v>2.4969400964607757E-2</v>
      </c>
      <c r="S125">
        <f>O125*B125*'AC Param'!$B$9</f>
        <v>0.17573530392263784</v>
      </c>
      <c r="T125">
        <f>(J125*B125*'AC Param'!$B$8)</f>
        <v>6.697973866049109</v>
      </c>
      <c r="U125">
        <f>(K125*B125*'AC Param'!$B$8)</f>
        <v>3.6454282761145533</v>
      </c>
      <c r="V125">
        <f>(L125*B125*'AC Param'!$B$8)</f>
        <v>3.0525455899345584</v>
      </c>
      <c r="X125" s="6">
        <f t="shared" si="21"/>
        <v>-2.0206979598802731E-4</v>
      </c>
      <c r="Y125">
        <f t="shared" si="25"/>
        <v>3.3002067036209941E-2</v>
      </c>
      <c r="Z125" s="7">
        <f t="shared" si="26"/>
        <v>3.3002067036209941E-2</v>
      </c>
    </row>
    <row r="126" spans="1:26" x14ac:dyDescent="0.2">
      <c r="A126" s="1">
        <f>WingXFLR5!L132</f>
        <v>7.8118999999999996</v>
      </c>
      <c r="B126" s="1">
        <f t="shared" si="17"/>
        <v>37.378291236125001</v>
      </c>
      <c r="C126">
        <f>WingXFLR5!C132</f>
        <v>1.333118</v>
      </c>
      <c r="D126">
        <f>WingXFLR5!I132</f>
        <v>-1.6733000000000001E-2</v>
      </c>
      <c r="E126">
        <f t="shared" si="22"/>
        <v>-0.19364321943346482</v>
      </c>
      <c r="F126">
        <f t="shared" si="23"/>
        <v>-1.7733228997118025</v>
      </c>
      <c r="G126">
        <f>'AC Param'!$B$2*9.807 + F126</f>
        <v>121.7948771002882</v>
      </c>
      <c r="H126">
        <f t="shared" si="18"/>
        <v>1.7733228997118025</v>
      </c>
      <c r="I126">
        <f>C126+(H126/(B126*'AC Param'!$B$8))</f>
        <v>1.3522434489886312</v>
      </c>
      <c r="J126" t="e">
        <f>FORECAST(I126,
INDEX(WingXFLR5!$F$8:$F$150,MATCH(I126,WingXFLR5!$C$8:$C$150,1)):INDEX(WingXFLR5!$F$8:$F$150,MATCH(I126,WingXFLR5!$C$8:$C$150,1)+1),
INDEX(WingXFLR5!$C$8:$C$150,MATCH(I126,WingXFLR5!$C$8:$C$150,1)):INDEX(WingXFLR5!$C$8:$C$150,MATCH(I126,WingXFLR5!$C$8:$C$150,1)+1))</f>
        <v>#DIV/0!</v>
      </c>
      <c r="K126" t="e">
        <f>FORECAST(I126,
INDEX(WingXFLR5!$D$8:$D$150,MATCH(I126,WingXFLR5!$C$8:$C$150,1)):INDEX(WingXFLR5!$D$8:$D$150,MATCH(I126,WingXFLR5!$C$8:$C$150,1)+1),
INDEX(WingXFLR5!$C$8:$C$150,MATCH(I126,WingXFLR5!$C$8:$C$150,1)):INDEX(WingXFLR5!$C$8:$C$150,MATCH(I126,WingXFLR5!$C$8:$C$150,1)+1))</f>
        <v>#DIV/0!</v>
      </c>
      <c r="L126" t="e">
        <f>FORECAST(I126,
INDEX(WingXFLR5!$E$8:$E$150,MATCH(I126,WingXFLR5!$C$8:$C$150,1)):INDEX(WingXFLR5!$E$8:$E$150,MATCH(I126,WingXFLR5!$C$8:$C$150,1)+1),
INDEX(WingXFLR5!$C$8:$C$150,MATCH(I126,WingXFLR5!$C$8:$C$150,1)):INDEX(WingXFLR5!$C$8:$C$150,MATCH(I126,WingXFLR5!$C$8:$C$150,1)+1))</f>
        <v>#DIV/0!</v>
      </c>
      <c r="M126" t="e">
        <f>FORECAST(I126,
INDEX(WingXFLR5!$I$8:$I$150,MATCH(I126,WingXFLR5!$C$8:$C$150,1)):INDEX(WingXFLR5!$I$8:$I$150,MATCH(I126,WingXFLR5!$C$8:$C$150,1)+1),
INDEX(WingXFLR5!$C$8:$C$150,MATCH(I126,WingXFLR5!$C$8:$C$150,1)):INDEX(WingXFLR5!$C$8:$C$150,MATCH(I126,WingXFLR5!$C$8:$C$150,1)+1))</f>
        <v>#DIV/0!</v>
      </c>
      <c r="N126" t="e">
        <f t="shared" si="24"/>
        <v>#DIV/0!</v>
      </c>
      <c r="O126" t="e">
        <f>FORECAST(ABS(N126),
INDEX(HStabXFLR5!$F$8:$F$106,MATCH(ABS(N126),HStabXFLR5!$C$8:$C$106,1)):INDEX(HStabXFLR5!$F$8:$F$106,MATCH(ABS(N126),HStabXFLR5!$C$8:$C$106,1)+1),
INDEX(HStabXFLR5!$C$8:$C$106,MATCH(ABS(N126),HStabXFLR5!$C$8:$C$106,1)):INDEX(HStabXFLR5!$C$8:$C$106,MATCH(ABS(N126),HStabXFLR5!$C$8:$C$106,1)+1))</f>
        <v>#DIV/0!</v>
      </c>
      <c r="P126" t="e">
        <f>N126*B126*'AC Param'!$B$9</f>
        <v>#DIV/0!</v>
      </c>
      <c r="Q126" t="e">
        <f>(B126*'AC Param'!$B$8*TrimCalc!I126)+TrimCalc!P126</f>
        <v>#DIV/0!</v>
      </c>
      <c r="R126" t="e">
        <f>('AC Param'!$B$2*9.807)-TrimCalc!Q126</f>
        <v>#DIV/0!</v>
      </c>
      <c r="S126" t="e">
        <f>O126*B126*'AC Param'!$B$9</f>
        <v>#DIV/0!</v>
      </c>
      <c r="T126" t="e">
        <f>(J126*B126*'AC Param'!$B$8)</f>
        <v>#DIV/0!</v>
      </c>
      <c r="U126" t="e">
        <f>(K126*B126*'AC Param'!$B$8)</f>
        <v>#DIV/0!</v>
      </c>
      <c r="V126" t="e">
        <f>(L126*B126*'AC Param'!$B$8)</f>
        <v>#DIV/0!</v>
      </c>
      <c r="X126" s="6" t="e">
        <f t="shared" si="21"/>
        <v>#DIV/0!</v>
      </c>
      <c r="Y126" t="e">
        <f t="shared" si="25"/>
        <v>#DIV/0!</v>
      </c>
      <c r="Z126" t="e">
        <f t="shared" si="26"/>
        <v>#DIV/0!</v>
      </c>
    </row>
    <row r="127" spans="1:26" x14ac:dyDescent="0.2">
      <c r="A127" s="1">
        <f>WingXFLR5!L133</f>
        <v>7.7861000000000002</v>
      </c>
      <c r="B127" s="1">
        <f t="shared" si="17"/>
        <v>37.131803841125006</v>
      </c>
      <c r="C127">
        <f>WingXFLR5!C133</f>
        <v>1.3419719999999999</v>
      </c>
      <c r="D127">
        <f>WingXFLR5!I133</f>
        <v>-1.5993E-2</v>
      </c>
      <c r="E127">
        <f t="shared" si="22"/>
        <v>-0.19693963088156161</v>
      </c>
      <c r="F127">
        <f t="shared" si="23"/>
        <v>-1.7916173168972389</v>
      </c>
      <c r="G127">
        <f>'AC Param'!$B$2*9.807 + F127</f>
        <v>121.77658268310276</v>
      </c>
      <c r="H127">
        <f t="shared" si="18"/>
        <v>1.7916173168972389</v>
      </c>
      <c r="I127">
        <f>C127+(H127/(B127*'AC Param'!$B$8))</f>
        <v>1.3614230237708549</v>
      </c>
      <c r="J127" t="e">
        <f>FORECAST(I127,
INDEX(WingXFLR5!$F$8:$F$150,MATCH(I127,WingXFLR5!$C$8:$C$150,1)):INDEX(WingXFLR5!$F$8:$F$150,MATCH(I127,WingXFLR5!$C$8:$C$150,1)+1),
INDEX(WingXFLR5!$C$8:$C$150,MATCH(I127,WingXFLR5!$C$8:$C$150,1)):INDEX(WingXFLR5!$C$8:$C$150,MATCH(I127,WingXFLR5!$C$8:$C$150,1)+1))</f>
        <v>#DIV/0!</v>
      </c>
      <c r="K127" t="e">
        <f>FORECAST(I127,
INDEX(WingXFLR5!$D$8:$D$150,MATCH(I127,WingXFLR5!$C$8:$C$150,1)):INDEX(WingXFLR5!$D$8:$D$150,MATCH(I127,WingXFLR5!$C$8:$C$150,1)+1),
INDEX(WingXFLR5!$C$8:$C$150,MATCH(I127,WingXFLR5!$C$8:$C$150,1)):INDEX(WingXFLR5!$C$8:$C$150,MATCH(I127,WingXFLR5!$C$8:$C$150,1)+1))</f>
        <v>#DIV/0!</v>
      </c>
      <c r="L127" t="e">
        <f>FORECAST(I127,
INDEX(WingXFLR5!$E$8:$E$150,MATCH(I127,WingXFLR5!$C$8:$C$150,1)):INDEX(WingXFLR5!$E$8:$E$150,MATCH(I127,WingXFLR5!$C$8:$C$150,1)+1),
INDEX(WingXFLR5!$C$8:$C$150,MATCH(I127,WingXFLR5!$C$8:$C$150,1)):INDEX(WingXFLR5!$C$8:$C$150,MATCH(I127,WingXFLR5!$C$8:$C$150,1)+1))</f>
        <v>#DIV/0!</v>
      </c>
      <c r="M127" t="e">
        <f>FORECAST(I127,
INDEX(WingXFLR5!$I$8:$I$150,MATCH(I127,WingXFLR5!$C$8:$C$150,1)):INDEX(WingXFLR5!$I$8:$I$150,MATCH(I127,WingXFLR5!$C$8:$C$150,1)+1),
INDEX(WingXFLR5!$C$8:$C$150,MATCH(I127,WingXFLR5!$C$8:$C$150,1)):INDEX(WingXFLR5!$C$8:$C$150,MATCH(I127,WingXFLR5!$C$8:$C$150,1)+1))</f>
        <v>#DIV/0!</v>
      </c>
      <c r="N127" t="e">
        <f t="shared" si="24"/>
        <v>#DIV/0!</v>
      </c>
      <c r="O127" t="e">
        <f>FORECAST(ABS(N127),
INDEX(HStabXFLR5!$F$8:$F$106,MATCH(ABS(N127),HStabXFLR5!$C$8:$C$106,1)):INDEX(HStabXFLR5!$F$8:$F$106,MATCH(ABS(N127),HStabXFLR5!$C$8:$C$106,1)+1),
INDEX(HStabXFLR5!$C$8:$C$106,MATCH(ABS(N127),HStabXFLR5!$C$8:$C$106,1)):INDEX(HStabXFLR5!$C$8:$C$106,MATCH(ABS(N127),HStabXFLR5!$C$8:$C$106,1)+1))</f>
        <v>#DIV/0!</v>
      </c>
      <c r="P127" t="e">
        <f>N127*B127*'AC Param'!$B$9</f>
        <v>#DIV/0!</v>
      </c>
      <c r="Q127" t="e">
        <f>(B127*'AC Param'!$B$8*TrimCalc!I127)+TrimCalc!P127</f>
        <v>#DIV/0!</v>
      </c>
      <c r="R127" t="e">
        <f>('AC Param'!$B$2*9.807)-TrimCalc!Q127</f>
        <v>#DIV/0!</v>
      </c>
      <c r="S127" t="e">
        <f>O127*B127*'AC Param'!$B$9</f>
        <v>#DIV/0!</v>
      </c>
      <c r="T127" t="e">
        <f>(J127*B127*'AC Param'!$B$8)</f>
        <v>#DIV/0!</v>
      </c>
      <c r="U127" t="e">
        <f>(K127*B127*'AC Param'!$B$8)</f>
        <v>#DIV/0!</v>
      </c>
      <c r="V127" t="e">
        <f>(L127*B127*'AC Param'!$B$8)</f>
        <v>#DIV/0!</v>
      </c>
      <c r="X127" s="6" t="e">
        <f t="shared" si="21"/>
        <v>#DIV/0!</v>
      </c>
      <c r="Y127" t="e">
        <f t="shared" si="25"/>
        <v>#DIV/0!</v>
      </c>
      <c r="Z127" t="e">
        <f t="shared" si="26"/>
        <v>#DIV/0!</v>
      </c>
    </row>
    <row r="128" spans="1:26" x14ac:dyDescent="0.2">
      <c r="A128" s="1">
        <f>WingXFLR5!L134</f>
        <v>7.7606000000000002</v>
      </c>
      <c r="B128" s="1">
        <f t="shared" si="17"/>
        <v>36.888983820500002</v>
      </c>
      <c r="C128">
        <f>WingXFLR5!C134</f>
        <v>1.3508199999999999</v>
      </c>
      <c r="D128">
        <f>WingXFLR5!I134</f>
        <v>-1.5272000000000001E-2</v>
      </c>
      <c r="E128">
        <f t="shared" si="22"/>
        <v>-0.20019011628283973</v>
      </c>
      <c r="F128">
        <f t="shared" si="23"/>
        <v>-1.8092784403425137</v>
      </c>
      <c r="G128">
        <f>'AC Param'!$B$2*9.807 + F128</f>
        <v>121.75892155965749</v>
      </c>
      <c r="H128">
        <f t="shared" si="18"/>
        <v>1.8092784403425137</v>
      </c>
      <c r="I128">
        <f>C128+(H128/(B128*'AC Param'!$B$8))</f>
        <v>1.3705920626015058</v>
      </c>
      <c r="J128" t="e">
        <f>FORECAST(I128,
INDEX(WingXFLR5!$F$8:$F$150,MATCH(I128,WingXFLR5!$C$8:$C$150,1)):INDEX(WingXFLR5!$F$8:$F$150,MATCH(I128,WingXFLR5!$C$8:$C$150,1)+1),
INDEX(WingXFLR5!$C$8:$C$150,MATCH(I128,WingXFLR5!$C$8:$C$150,1)):INDEX(WingXFLR5!$C$8:$C$150,MATCH(I128,WingXFLR5!$C$8:$C$150,1)+1))</f>
        <v>#DIV/0!</v>
      </c>
      <c r="K128" t="e">
        <f>FORECAST(I128,
INDEX(WingXFLR5!$D$8:$D$150,MATCH(I128,WingXFLR5!$C$8:$C$150,1)):INDEX(WingXFLR5!$D$8:$D$150,MATCH(I128,WingXFLR5!$C$8:$C$150,1)+1),
INDEX(WingXFLR5!$C$8:$C$150,MATCH(I128,WingXFLR5!$C$8:$C$150,1)):INDEX(WingXFLR5!$C$8:$C$150,MATCH(I128,WingXFLR5!$C$8:$C$150,1)+1))</f>
        <v>#DIV/0!</v>
      </c>
      <c r="L128" t="e">
        <f>FORECAST(I128,
INDEX(WingXFLR5!$E$8:$E$150,MATCH(I128,WingXFLR5!$C$8:$C$150,1)):INDEX(WingXFLR5!$E$8:$E$150,MATCH(I128,WingXFLR5!$C$8:$C$150,1)+1),
INDEX(WingXFLR5!$C$8:$C$150,MATCH(I128,WingXFLR5!$C$8:$C$150,1)):INDEX(WingXFLR5!$C$8:$C$150,MATCH(I128,WingXFLR5!$C$8:$C$150,1)+1))</f>
        <v>#DIV/0!</v>
      </c>
      <c r="M128" t="e">
        <f>FORECAST(I128,
INDEX(WingXFLR5!$I$8:$I$150,MATCH(I128,WingXFLR5!$C$8:$C$150,1)):INDEX(WingXFLR5!$I$8:$I$150,MATCH(I128,WingXFLR5!$C$8:$C$150,1)+1),
INDEX(WingXFLR5!$C$8:$C$150,MATCH(I128,WingXFLR5!$C$8:$C$150,1)):INDEX(WingXFLR5!$C$8:$C$150,MATCH(I128,WingXFLR5!$C$8:$C$150,1)+1))</f>
        <v>#DIV/0!</v>
      </c>
      <c r="N128" t="e">
        <f t="shared" si="24"/>
        <v>#DIV/0!</v>
      </c>
      <c r="O128" t="e">
        <f>FORECAST(ABS(N128),
INDEX(HStabXFLR5!$F$8:$F$106,MATCH(ABS(N128),HStabXFLR5!$C$8:$C$106,1)):INDEX(HStabXFLR5!$F$8:$F$106,MATCH(ABS(N128),HStabXFLR5!$C$8:$C$106,1)+1),
INDEX(HStabXFLR5!$C$8:$C$106,MATCH(ABS(N128),HStabXFLR5!$C$8:$C$106,1)):INDEX(HStabXFLR5!$C$8:$C$106,MATCH(ABS(N128),HStabXFLR5!$C$8:$C$106,1)+1))</f>
        <v>#DIV/0!</v>
      </c>
      <c r="P128" t="e">
        <f>N128*B128*'AC Param'!$B$9</f>
        <v>#DIV/0!</v>
      </c>
      <c r="Q128" t="e">
        <f>(B128*'AC Param'!$B$8*TrimCalc!I128)+TrimCalc!P128</f>
        <v>#DIV/0!</v>
      </c>
      <c r="R128" t="e">
        <f>('AC Param'!$B$2*9.807)-TrimCalc!Q128</f>
        <v>#DIV/0!</v>
      </c>
      <c r="S128" t="e">
        <f>O128*B128*'AC Param'!$B$9</f>
        <v>#DIV/0!</v>
      </c>
      <c r="T128" t="e">
        <f>(J128*B128*'AC Param'!$B$8)</f>
        <v>#DIV/0!</v>
      </c>
      <c r="U128" t="e">
        <f>(K128*B128*'AC Param'!$B$8)</f>
        <v>#DIV/0!</v>
      </c>
      <c r="V128" t="e">
        <f>(L128*B128*'AC Param'!$B$8)</f>
        <v>#DIV/0!</v>
      </c>
      <c r="X128" s="6" t="e">
        <f t="shared" si="21"/>
        <v>#DIV/0!</v>
      </c>
      <c r="Y128" t="e">
        <f t="shared" si="25"/>
        <v>#DIV/0!</v>
      </c>
      <c r="Z128" t="e">
        <f t="shared" si="26"/>
        <v>#DIV/0!</v>
      </c>
    </row>
    <row r="129" spans="1:22" x14ac:dyDescent="0.2">
      <c r="A129" s="1">
        <f>WingXFLR5!L135</f>
        <v>0</v>
      </c>
      <c r="B129" s="1">
        <f t="shared" si="17"/>
        <v>0</v>
      </c>
      <c r="C129">
        <f>WingXFLR5!C135</f>
        <v>0</v>
      </c>
      <c r="D129">
        <f>WingXFLR5!I135</f>
        <v>0</v>
      </c>
      <c r="E129">
        <f>(((D129*'AC Param'!$B$6)+(C129*('AC Param'!$B$3-'AC Param'!$B$4)))/('AC Param'!$B$5-'AC Param'!$B$3)) * ('AC Param'!$B$8/'AC Param'!$B$9)</f>
        <v>0</v>
      </c>
      <c r="F129">
        <f>E129*B129*'AC Param'!$B$9</f>
        <v>0</v>
      </c>
      <c r="G129">
        <f>'AC Param'!$B$2*9.807 + F129</f>
        <v>123.5682</v>
      </c>
      <c r="H129">
        <f t="shared" si="18"/>
        <v>0</v>
      </c>
      <c r="I129" t="e">
        <f>C129+(H129/(B129*'AC Param'!$B$8))</f>
        <v>#DIV/0!</v>
      </c>
      <c r="J129" t="e">
        <f>FORECAST(I129,
INDEX(WingXFLR5!$F$8:$F$150,MATCH(I129,WingXFLR5!$C$8:$C$150,1)):INDEX(WingXFLR5!$F$8:$F$150,MATCH(I129,WingXFLR5!$C$8:$C$150,1)+1),
INDEX(WingXFLR5!$C$8:$C$150,MATCH(I129,WingXFLR5!$C$8:$C$150,1)):INDEX(WingXFLR5!$C$8:$C$150,MATCH(I129,WingXFLR5!$C$8:$C$150,1)+1))</f>
        <v>#DIV/0!</v>
      </c>
      <c r="K129" t="e">
        <f>FORECAST(I129,
INDEX(WingXFLR5!$D$8:$D$150,MATCH(I129,WingXFLR5!$C$8:$C$150,1)):INDEX(WingXFLR5!$D$8:$D$150,MATCH(I129,WingXFLR5!$C$8:$C$150,1)+1),
INDEX(WingXFLR5!$C$8:$C$150,MATCH(I129,WingXFLR5!$C$8:$C$150,1)):INDEX(WingXFLR5!$C$8:$C$150,MATCH(I129,WingXFLR5!$C$8:$C$150,1)+1))</f>
        <v>#DIV/0!</v>
      </c>
      <c r="L129" t="e">
        <f>FORECAST(I129,
INDEX(WingXFLR5!$E$8:$E$150,MATCH(I129,WingXFLR5!$C$8:$C$150,1)):INDEX(WingXFLR5!$E$8:$E$150,MATCH(I129,WingXFLR5!$C$8:$C$150,1)+1),
INDEX(WingXFLR5!$C$8:$C$150,MATCH(I129,WingXFLR5!$C$8:$C$150,1)):INDEX(WingXFLR5!$C$8:$C$150,MATCH(I129,WingXFLR5!$C$8:$C$150,1)+1))</f>
        <v>#DIV/0!</v>
      </c>
      <c r="M129" t="e">
        <f>FORECAST(I129,
INDEX(WingXFLR5!$I$8:$I$150,MATCH(I129,WingXFLR5!$C$8:$C$150,1)):INDEX(WingXFLR5!$I$8:$I$150,MATCH(I129,WingXFLR5!$C$8:$C$150,1)+1),
INDEX(WingXFLR5!$C$8:$C$150,MATCH(I129,WingXFLR5!$C$8:$C$150,1)):INDEX(WingXFLR5!$C$8:$C$150,MATCH(I129,WingXFLR5!$C$8:$C$150,1)+1))</f>
        <v>#DIV/0!</v>
      </c>
      <c r="N129" t="e">
        <f>(((M129*'AC Param'!$B$6)+(I129*('AC Param'!$B$3-'AC Param'!$B$4)))/('AC Param'!$B$5-'AC Param'!$B$3)) * ('AC Param'!$B$8/'AC Param'!$B$9)</f>
        <v>#DIV/0!</v>
      </c>
      <c r="O129" t="e">
        <f>FORECAST(ABS(N129),
INDEX(HStabXFLR5!$F$8:$F$106,MATCH(ABS(N129),HStabXFLR5!$C$8:$C$106,1)):INDEX(HStabXFLR5!$F$8:$F$106,MATCH(ABS(N129),HStabXFLR5!$C$8:$C$106,1)+1),
INDEX(HStabXFLR5!$C$8:$C$106,MATCH(ABS(N129),HStabXFLR5!$C$8:$C$106,1)):INDEX(HStabXFLR5!$C$8:$C$106,MATCH(ABS(N129),HStabXFLR5!$C$8:$C$106,1)+1))</f>
        <v>#DIV/0!</v>
      </c>
      <c r="P129" t="e">
        <f>N129*B129*'AC Param'!$B$9</f>
        <v>#DIV/0!</v>
      </c>
      <c r="Q129" t="e">
        <f>(B129*'AC Param'!$B$8*TrimCalc!I129)+TrimCalc!P129</f>
        <v>#DIV/0!</v>
      </c>
      <c r="R129" t="e">
        <f>('AC Param'!$B$2*9.807)-TrimCalc!Q129</f>
        <v>#DIV/0!</v>
      </c>
      <c r="S129" t="e">
        <f>O129*B129*'AC Param'!$B$9</f>
        <v>#DIV/0!</v>
      </c>
      <c r="T129" t="e">
        <f>(J129*B129*'AC Param'!$B$8)</f>
        <v>#DIV/0!</v>
      </c>
      <c r="U129" t="e">
        <f>(K129*B129*'AC Param'!$B$8)</f>
        <v>#DIV/0!</v>
      </c>
      <c r="V129" t="e">
        <f>(L129*B129*'AC Param'!$B$8)</f>
        <v>#DIV/0!</v>
      </c>
    </row>
    <row r="130" spans="1:22" x14ac:dyDescent="0.2">
      <c r="A130" s="1">
        <f>WingXFLR5!L136</f>
        <v>0</v>
      </c>
      <c r="B130" s="1">
        <f t="shared" si="17"/>
        <v>0</v>
      </c>
      <c r="C130">
        <f>WingXFLR5!C136</f>
        <v>0</v>
      </c>
      <c r="D130">
        <f>WingXFLR5!I136</f>
        <v>0</v>
      </c>
      <c r="E130">
        <f>(((D130*'AC Param'!$B$6)+(C130*('AC Param'!$B$3-'AC Param'!$B$4)))/('AC Param'!$B$5-'AC Param'!$B$3)) * ('AC Param'!$B$8/'AC Param'!$B$9)</f>
        <v>0</v>
      </c>
      <c r="F130">
        <f>E130*B130*'AC Param'!$B$9</f>
        <v>0</v>
      </c>
      <c r="G130">
        <f>'AC Param'!$B$2*9.807 + F130</f>
        <v>123.5682</v>
      </c>
      <c r="H130">
        <f t="shared" si="18"/>
        <v>0</v>
      </c>
      <c r="I130" t="e">
        <f>C130+(H130/(B130*'AC Param'!$B$8))</f>
        <v>#DIV/0!</v>
      </c>
      <c r="J130" t="e">
        <f>FORECAST(I130,
INDEX(WingXFLR5!$F$8:$F$150,MATCH(I130,WingXFLR5!$C$8:$C$150,1)):INDEX(WingXFLR5!$F$8:$F$150,MATCH(I130,WingXFLR5!$C$8:$C$150,1)+1),
INDEX(WingXFLR5!$C$8:$C$150,MATCH(I130,WingXFLR5!$C$8:$C$150,1)):INDEX(WingXFLR5!$C$8:$C$150,MATCH(I130,WingXFLR5!$C$8:$C$150,1)+1))</f>
        <v>#DIV/0!</v>
      </c>
      <c r="K130" t="e">
        <f>FORECAST(I130,
INDEX(WingXFLR5!$D$8:$D$150,MATCH(I130,WingXFLR5!$C$8:$C$150,1)):INDEX(WingXFLR5!$D$8:$D$150,MATCH(I130,WingXFLR5!$C$8:$C$150,1)+1),
INDEX(WingXFLR5!$C$8:$C$150,MATCH(I130,WingXFLR5!$C$8:$C$150,1)):INDEX(WingXFLR5!$C$8:$C$150,MATCH(I130,WingXFLR5!$C$8:$C$150,1)+1))</f>
        <v>#DIV/0!</v>
      </c>
      <c r="L130" t="e">
        <f>FORECAST(I130,
INDEX(WingXFLR5!$E$8:$E$150,MATCH(I130,WingXFLR5!$C$8:$C$150,1)):INDEX(WingXFLR5!$E$8:$E$150,MATCH(I130,WingXFLR5!$C$8:$C$150,1)+1),
INDEX(WingXFLR5!$C$8:$C$150,MATCH(I130,WingXFLR5!$C$8:$C$150,1)):INDEX(WingXFLR5!$C$8:$C$150,MATCH(I130,WingXFLR5!$C$8:$C$150,1)+1))</f>
        <v>#DIV/0!</v>
      </c>
      <c r="M130" t="e">
        <f>FORECAST(I130,
INDEX(WingXFLR5!$I$8:$I$150,MATCH(I130,WingXFLR5!$C$8:$C$150,1)):INDEX(WingXFLR5!$I$8:$I$150,MATCH(I130,WingXFLR5!$C$8:$C$150,1)+1),
INDEX(WingXFLR5!$C$8:$C$150,MATCH(I130,WingXFLR5!$C$8:$C$150,1)):INDEX(WingXFLR5!$C$8:$C$150,MATCH(I130,WingXFLR5!$C$8:$C$150,1)+1))</f>
        <v>#DIV/0!</v>
      </c>
      <c r="N130" t="e">
        <f>(((M130*'AC Param'!$B$6)+(I130*('AC Param'!$B$3-'AC Param'!$B$4)))/('AC Param'!$B$5-'AC Param'!$B$3)) * ('AC Param'!$B$8/'AC Param'!$B$9)</f>
        <v>#DIV/0!</v>
      </c>
      <c r="O130" t="e">
        <f>FORECAST(ABS(N130),
INDEX(HStabXFLR5!$F$8:$F$106,MATCH(ABS(N130),HStabXFLR5!$C$8:$C$106,1)):INDEX(HStabXFLR5!$F$8:$F$106,MATCH(ABS(N130),HStabXFLR5!$C$8:$C$106,1)+1),
INDEX(HStabXFLR5!$C$8:$C$106,MATCH(ABS(N130),HStabXFLR5!$C$8:$C$106,1)):INDEX(HStabXFLR5!$C$8:$C$106,MATCH(ABS(N130),HStabXFLR5!$C$8:$C$106,1)+1))</f>
        <v>#DIV/0!</v>
      </c>
      <c r="P130" t="e">
        <f>N130*B130*'AC Param'!$B$9</f>
        <v>#DIV/0!</v>
      </c>
      <c r="Q130" t="e">
        <f>(B130*'AC Param'!$B$8*TrimCalc!I130)+TrimCalc!P130</f>
        <v>#DIV/0!</v>
      </c>
      <c r="R130" t="e">
        <f>('AC Param'!$B$2*9.807)-TrimCalc!Q130</f>
        <v>#DIV/0!</v>
      </c>
      <c r="S130" t="e">
        <f>O130*B130*'AC Param'!$B$9</f>
        <v>#DIV/0!</v>
      </c>
      <c r="T130" t="e">
        <f>(J130*B130*'AC Param'!$B$8)</f>
        <v>#DIV/0!</v>
      </c>
      <c r="U130" t="e">
        <f>(K130*B130*'AC Param'!$B$8)</f>
        <v>#DIV/0!</v>
      </c>
      <c r="V130" t="e">
        <f>(L130*B130*'AC Param'!$B$8)</f>
        <v>#DIV/0!</v>
      </c>
    </row>
    <row r="131" spans="1:22" x14ac:dyDescent="0.2">
      <c r="A131" s="1">
        <f>WingXFLR5!L137</f>
        <v>0</v>
      </c>
      <c r="B131" s="1">
        <f t="shared" ref="B131:B139" si="27">0.5*1.225*A131^2</f>
        <v>0</v>
      </c>
      <c r="C131">
        <f>WingXFLR5!C137</f>
        <v>0</v>
      </c>
      <c r="D131">
        <f>WingXFLR5!I137</f>
        <v>0</v>
      </c>
      <c r="E131">
        <f>(((D131*'AC Param'!$B$6)+(C131*('AC Param'!$B$3-'AC Param'!$B$4)))/('AC Param'!$B$5-'AC Param'!$B$3)) * ('AC Param'!$B$8/'AC Param'!$B$9)</f>
        <v>0</v>
      </c>
      <c r="F131">
        <f>E131*B131*'AC Param'!$B$9</f>
        <v>0</v>
      </c>
      <c r="G131">
        <f>'AC Param'!$B$2*9.807 + F131</f>
        <v>123.5682</v>
      </c>
      <c r="H131">
        <f t="shared" ref="H131:H139" si="28">-F131</f>
        <v>0</v>
      </c>
      <c r="I131" t="e">
        <f>C131+(H131/(B131*'AC Param'!$B$8))</f>
        <v>#DIV/0!</v>
      </c>
      <c r="J131" t="e">
        <f>FORECAST(I131,
INDEX(WingXFLR5!$F$8:$F$150,MATCH(I131,WingXFLR5!$C$8:$C$150,1)):INDEX(WingXFLR5!$F$8:$F$150,MATCH(I131,WingXFLR5!$C$8:$C$150,1)+1),
INDEX(WingXFLR5!$C$8:$C$150,MATCH(I131,WingXFLR5!$C$8:$C$150,1)):INDEX(WingXFLR5!$C$8:$C$150,MATCH(I131,WingXFLR5!$C$8:$C$150,1)+1))</f>
        <v>#DIV/0!</v>
      </c>
      <c r="K131" t="e">
        <f>FORECAST(I131,
INDEX(WingXFLR5!$D$8:$D$150,MATCH(I131,WingXFLR5!$C$8:$C$150,1)):INDEX(WingXFLR5!$D$8:$D$150,MATCH(I131,WingXFLR5!$C$8:$C$150,1)+1),
INDEX(WingXFLR5!$C$8:$C$150,MATCH(I131,WingXFLR5!$C$8:$C$150,1)):INDEX(WingXFLR5!$C$8:$C$150,MATCH(I131,WingXFLR5!$C$8:$C$150,1)+1))</f>
        <v>#DIV/0!</v>
      </c>
      <c r="L131" t="e">
        <f>FORECAST(I131,
INDEX(WingXFLR5!$E$8:$E$150,MATCH(I131,WingXFLR5!$C$8:$C$150,1)):INDEX(WingXFLR5!$E$8:$E$150,MATCH(I131,WingXFLR5!$C$8:$C$150,1)+1),
INDEX(WingXFLR5!$C$8:$C$150,MATCH(I131,WingXFLR5!$C$8:$C$150,1)):INDEX(WingXFLR5!$C$8:$C$150,MATCH(I131,WingXFLR5!$C$8:$C$150,1)+1))</f>
        <v>#DIV/0!</v>
      </c>
      <c r="M131" t="e">
        <f>FORECAST(I131,
INDEX(WingXFLR5!$I$8:$I$150,MATCH(I131,WingXFLR5!$C$8:$C$150,1)):INDEX(WingXFLR5!$I$8:$I$150,MATCH(I131,WingXFLR5!$C$8:$C$150,1)+1),
INDEX(WingXFLR5!$C$8:$C$150,MATCH(I131,WingXFLR5!$C$8:$C$150,1)):INDEX(WingXFLR5!$C$8:$C$150,MATCH(I131,WingXFLR5!$C$8:$C$150,1)+1))</f>
        <v>#DIV/0!</v>
      </c>
      <c r="N131" t="e">
        <f>(((M131*'AC Param'!$B$6)+(I131*('AC Param'!$B$3-'AC Param'!$B$4)))/('AC Param'!$B$5-'AC Param'!$B$3)) * ('AC Param'!$B$8/'AC Param'!$B$9)</f>
        <v>#DIV/0!</v>
      </c>
      <c r="O131" t="e">
        <f>FORECAST(ABS(N131),
INDEX(HStabXFLR5!$F$8:$F$106,MATCH(ABS(N131),HStabXFLR5!$C$8:$C$106,1)):INDEX(HStabXFLR5!$F$8:$F$106,MATCH(ABS(N131),HStabXFLR5!$C$8:$C$106,1)+1),
INDEX(HStabXFLR5!$C$8:$C$106,MATCH(ABS(N131),HStabXFLR5!$C$8:$C$106,1)):INDEX(HStabXFLR5!$C$8:$C$106,MATCH(ABS(N131),HStabXFLR5!$C$8:$C$106,1)+1))</f>
        <v>#DIV/0!</v>
      </c>
      <c r="P131" t="e">
        <f>N131*B131*'AC Param'!$B$9</f>
        <v>#DIV/0!</v>
      </c>
      <c r="Q131" t="e">
        <f>(B131*'AC Param'!$B$8*TrimCalc!I131)+TrimCalc!P131</f>
        <v>#DIV/0!</v>
      </c>
      <c r="R131" t="e">
        <f>('AC Param'!$B$2*9.807)-TrimCalc!Q131</f>
        <v>#DIV/0!</v>
      </c>
      <c r="S131" t="e">
        <f>O131*B131*'AC Param'!$B$9</f>
        <v>#DIV/0!</v>
      </c>
      <c r="T131" t="e">
        <f>(J131*B131*'AC Param'!$B$8)</f>
        <v>#DIV/0!</v>
      </c>
      <c r="U131" t="e">
        <f>(K131*B131*'AC Param'!$B$8)</f>
        <v>#DIV/0!</v>
      </c>
      <c r="V131" t="e">
        <f>(L131*B131*'AC Param'!$B$8)</f>
        <v>#DIV/0!</v>
      </c>
    </row>
    <row r="132" spans="1:22" x14ac:dyDescent="0.2">
      <c r="A132" s="1">
        <f>WingXFLR5!L138</f>
        <v>0</v>
      </c>
      <c r="B132" s="1">
        <f t="shared" si="27"/>
        <v>0</v>
      </c>
      <c r="C132">
        <f>WingXFLR5!C138</f>
        <v>0</v>
      </c>
      <c r="D132">
        <f>WingXFLR5!I138</f>
        <v>0</v>
      </c>
      <c r="E132">
        <f>(((D132*'AC Param'!$B$6)+(C132*('AC Param'!$B$3-'AC Param'!$B$4)))/('AC Param'!$B$5-'AC Param'!$B$3)) * ('AC Param'!$B$8/'AC Param'!$B$9)</f>
        <v>0</v>
      </c>
      <c r="F132">
        <f>E132*B132*'AC Param'!$B$9</f>
        <v>0</v>
      </c>
      <c r="G132">
        <f>'AC Param'!$B$2*9.807 + F132</f>
        <v>123.5682</v>
      </c>
      <c r="H132">
        <f t="shared" si="28"/>
        <v>0</v>
      </c>
      <c r="I132" t="e">
        <f>C132+(H132/(B132*'AC Param'!$B$8))</f>
        <v>#DIV/0!</v>
      </c>
      <c r="J132" t="e">
        <f>FORECAST(I132,
INDEX(WingXFLR5!$F$8:$F$150,MATCH(I132,WingXFLR5!$C$8:$C$150,1)):INDEX(WingXFLR5!$F$8:$F$150,MATCH(I132,WingXFLR5!$C$8:$C$150,1)+1),
INDEX(WingXFLR5!$C$8:$C$150,MATCH(I132,WingXFLR5!$C$8:$C$150,1)):INDEX(WingXFLR5!$C$8:$C$150,MATCH(I132,WingXFLR5!$C$8:$C$150,1)+1))</f>
        <v>#DIV/0!</v>
      </c>
      <c r="K132" t="e">
        <f>FORECAST(I132,
INDEX(WingXFLR5!$D$8:$D$150,MATCH(I132,WingXFLR5!$C$8:$C$150,1)):INDEX(WingXFLR5!$D$8:$D$150,MATCH(I132,WingXFLR5!$C$8:$C$150,1)+1),
INDEX(WingXFLR5!$C$8:$C$150,MATCH(I132,WingXFLR5!$C$8:$C$150,1)):INDEX(WingXFLR5!$C$8:$C$150,MATCH(I132,WingXFLR5!$C$8:$C$150,1)+1))</f>
        <v>#DIV/0!</v>
      </c>
      <c r="L132" t="e">
        <f>FORECAST(I132,
INDEX(WingXFLR5!$E$8:$E$150,MATCH(I132,WingXFLR5!$C$8:$C$150,1)):INDEX(WingXFLR5!$E$8:$E$150,MATCH(I132,WingXFLR5!$C$8:$C$150,1)+1),
INDEX(WingXFLR5!$C$8:$C$150,MATCH(I132,WingXFLR5!$C$8:$C$150,1)):INDEX(WingXFLR5!$C$8:$C$150,MATCH(I132,WingXFLR5!$C$8:$C$150,1)+1))</f>
        <v>#DIV/0!</v>
      </c>
      <c r="M132" t="e">
        <f>FORECAST(I132,
INDEX(WingXFLR5!$I$8:$I$150,MATCH(I132,WingXFLR5!$C$8:$C$150,1)):INDEX(WingXFLR5!$I$8:$I$150,MATCH(I132,WingXFLR5!$C$8:$C$150,1)+1),
INDEX(WingXFLR5!$C$8:$C$150,MATCH(I132,WingXFLR5!$C$8:$C$150,1)):INDEX(WingXFLR5!$C$8:$C$150,MATCH(I132,WingXFLR5!$C$8:$C$150,1)+1))</f>
        <v>#DIV/0!</v>
      </c>
      <c r="N132" t="e">
        <f>(((M132*'AC Param'!$B$6)+(I132*('AC Param'!$B$3-'AC Param'!$B$4)))/('AC Param'!$B$5-'AC Param'!$B$3)) * ('AC Param'!$B$8/'AC Param'!$B$9)</f>
        <v>#DIV/0!</v>
      </c>
      <c r="O132" t="e">
        <f>FORECAST(ABS(N132),
INDEX(HStabXFLR5!$F$8:$F$106,MATCH(ABS(N132),HStabXFLR5!$C$8:$C$106,1)):INDEX(HStabXFLR5!$F$8:$F$106,MATCH(ABS(N132),HStabXFLR5!$C$8:$C$106,1)+1),
INDEX(HStabXFLR5!$C$8:$C$106,MATCH(ABS(N132),HStabXFLR5!$C$8:$C$106,1)):INDEX(HStabXFLR5!$C$8:$C$106,MATCH(ABS(N132),HStabXFLR5!$C$8:$C$106,1)+1))</f>
        <v>#DIV/0!</v>
      </c>
      <c r="P132" t="e">
        <f>N132*B132*'AC Param'!$B$9</f>
        <v>#DIV/0!</v>
      </c>
      <c r="Q132" t="e">
        <f>(B132*'AC Param'!$B$8*TrimCalc!I132)+TrimCalc!P132</f>
        <v>#DIV/0!</v>
      </c>
      <c r="R132" t="e">
        <f>('AC Param'!$B$2*9.807)-TrimCalc!Q132</f>
        <v>#DIV/0!</v>
      </c>
      <c r="S132" t="e">
        <f>O132*B132*'AC Param'!$B$9</f>
        <v>#DIV/0!</v>
      </c>
      <c r="T132" t="e">
        <f>(J132*B132*'AC Param'!$B$8)</f>
        <v>#DIV/0!</v>
      </c>
      <c r="U132" t="e">
        <f>(K132*B132*'AC Param'!$B$8)</f>
        <v>#DIV/0!</v>
      </c>
      <c r="V132" t="e">
        <f>(L132*B132*'AC Param'!$B$8)</f>
        <v>#DIV/0!</v>
      </c>
    </row>
    <row r="133" spans="1:22" x14ac:dyDescent="0.2">
      <c r="A133" s="1">
        <f>WingXFLR5!L139</f>
        <v>0</v>
      </c>
      <c r="B133" s="1">
        <f t="shared" si="27"/>
        <v>0</v>
      </c>
      <c r="C133">
        <f>WingXFLR5!C139</f>
        <v>0</v>
      </c>
      <c r="D133">
        <f>WingXFLR5!I139</f>
        <v>0</v>
      </c>
      <c r="E133">
        <f>(((D133*'AC Param'!$B$6)+(C133*('AC Param'!$B$3-'AC Param'!$B$4)))/('AC Param'!$B$5-'AC Param'!$B$3)) * ('AC Param'!$B$8/'AC Param'!$B$9)</f>
        <v>0</v>
      </c>
      <c r="F133">
        <f>E133*B133*'AC Param'!$B$9</f>
        <v>0</v>
      </c>
      <c r="G133">
        <f>'AC Param'!$B$2*9.807 + F133</f>
        <v>123.5682</v>
      </c>
      <c r="H133">
        <f t="shared" si="28"/>
        <v>0</v>
      </c>
      <c r="I133" t="e">
        <f>C133+(H133/(B133*'AC Param'!$B$8))</f>
        <v>#DIV/0!</v>
      </c>
      <c r="J133" t="e">
        <f>FORECAST(I133,
INDEX(WingXFLR5!$F$8:$F$150,MATCH(I133,WingXFLR5!$C$8:$C$150,1)):INDEX(WingXFLR5!$F$8:$F$150,MATCH(I133,WingXFLR5!$C$8:$C$150,1)+1),
INDEX(WingXFLR5!$C$8:$C$150,MATCH(I133,WingXFLR5!$C$8:$C$150,1)):INDEX(WingXFLR5!$C$8:$C$150,MATCH(I133,WingXFLR5!$C$8:$C$150,1)+1))</f>
        <v>#DIV/0!</v>
      </c>
      <c r="K133" t="e">
        <f>FORECAST(I133,
INDEX(WingXFLR5!$D$8:$D$150,MATCH(I133,WingXFLR5!$C$8:$C$150,1)):INDEX(WingXFLR5!$D$8:$D$150,MATCH(I133,WingXFLR5!$C$8:$C$150,1)+1),
INDEX(WingXFLR5!$C$8:$C$150,MATCH(I133,WingXFLR5!$C$8:$C$150,1)):INDEX(WingXFLR5!$C$8:$C$150,MATCH(I133,WingXFLR5!$C$8:$C$150,1)+1))</f>
        <v>#DIV/0!</v>
      </c>
      <c r="L133" t="e">
        <f>FORECAST(I133,
INDEX(WingXFLR5!$E$8:$E$150,MATCH(I133,WingXFLR5!$C$8:$C$150,1)):INDEX(WingXFLR5!$E$8:$E$150,MATCH(I133,WingXFLR5!$C$8:$C$150,1)+1),
INDEX(WingXFLR5!$C$8:$C$150,MATCH(I133,WingXFLR5!$C$8:$C$150,1)):INDEX(WingXFLR5!$C$8:$C$150,MATCH(I133,WingXFLR5!$C$8:$C$150,1)+1))</f>
        <v>#DIV/0!</v>
      </c>
      <c r="M133" t="e">
        <f>FORECAST(I133,
INDEX(WingXFLR5!$I$8:$I$150,MATCH(I133,WingXFLR5!$C$8:$C$150,1)):INDEX(WingXFLR5!$I$8:$I$150,MATCH(I133,WingXFLR5!$C$8:$C$150,1)+1),
INDEX(WingXFLR5!$C$8:$C$150,MATCH(I133,WingXFLR5!$C$8:$C$150,1)):INDEX(WingXFLR5!$C$8:$C$150,MATCH(I133,WingXFLR5!$C$8:$C$150,1)+1))</f>
        <v>#DIV/0!</v>
      </c>
      <c r="N133" t="e">
        <f>(((M133*'AC Param'!$B$6)+(I133*('AC Param'!$B$3-'AC Param'!$B$4)))/('AC Param'!$B$5-'AC Param'!$B$3)) * ('AC Param'!$B$8/'AC Param'!$B$9)</f>
        <v>#DIV/0!</v>
      </c>
      <c r="O133" t="e">
        <f>FORECAST(ABS(N133),
INDEX(HStabXFLR5!$F$8:$F$106,MATCH(ABS(N133),HStabXFLR5!$C$8:$C$106,1)):INDEX(HStabXFLR5!$F$8:$F$106,MATCH(ABS(N133),HStabXFLR5!$C$8:$C$106,1)+1),
INDEX(HStabXFLR5!$C$8:$C$106,MATCH(ABS(N133),HStabXFLR5!$C$8:$C$106,1)):INDEX(HStabXFLR5!$C$8:$C$106,MATCH(ABS(N133),HStabXFLR5!$C$8:$C$106,1)+1))</f>
        <v>#DIV/0!</v>
      </c>
      <c r="P133" t="e">
        <f>N133*B133*'AC Param'!$B$9</f>
        <v>#DIV/0!</v>
      </c>
      <c r="Q133" t="e">
        <f>(B133*'AC Param'!$B$8*TrimCalc!I133)+TrimCalc!P133</f>
        <v>#DIV/0!</v>
      </c>
      <c r="R133" t="e">
        <f>('AC Param'!$B$2*9.807)-TrimCalc!Q133</f>
        <v>#DIV/0!</v>
      </c>
      <c r="S133" t="e">
        <f>O133*B133*'AC Param'!$B$9</f>
        <v>#DIV/0!</v>
      </c>
      <c r="T133" t="e">
        <f>(J133*B133*'AC Param'!$B$8)</f>
        <v>#DIV/0!</v>
      </c>
      <c r="U133" t="e">
        <f>(K133*B133*'AC Param'!$B$8)</f>
        <v>#DIV/0!</v>
      </c>
      <c r="V133" t="e">
        <f>(L133*B133*'AC Param'!$B$8)</f>
        <v>#DIV/0!</v>
      </c>
    </row>
    <row r="134" spans="1:22" x14ac:dyDescent="0.2">
      <c r="A134" s="1">
        <f>WingXFLR5!L140</f>
        <v>0</v>
      </c>
      <c r="B134" s="1">
        <f t="shared" si="27"/>
        <v>0</v>
      </c>
      <c r="C134">
        <f>WingXFLR5!C140</f>
        <v>0</v>
      </c>
      <c r="D134">
        <f>WingXFLR5!I140</f>
        <v>0</v>
      </c>
      <c r="E134">
        <f>(((D134*'AC Param'!$B$6)+(C134*('AC Param'!$B$3-'AC Param'!$B$4)))/('AC Param'!$B$5-'AC Param'!$B$3)) * ('AC Param'!$B$8/'AC Param'!$B$9)</f>
        <v>0</v>
      </c>
      <c r="F134">
        <f>E134*B134*'AC Param'!$B$9</f>
        <v>0</v>
      </c>
      <c r="G134">
        <f>'AC Param'!$B$2*9.807 + F134</f>
        <v>123.5682</v>
      </c>
      <c r="H134">
        <f t="shared" si="28"/>
        <v>0</v>
      </c>
      <c r="I134" t="e">
        <f>C134+(H134/(B134*'AC Param'!$B$8))</f>
        <v>#DIV/0!</v>
      </c>
      <c r="J134" t="e">
        <f>FORECAST(I134,
INDEX(WingXFLR5!$F$8:$F$150,MATCH(I134,WingXFLR5!$C$8:$C$150,1)):INDEX(WingXFLR5!$F$8:$F$150,MATCH(I134,WingXFLR5!$C$8:$C$150,1)+1),
INDEX(WingXFLR5!$C$8:$C$150,MATCH(I134,WingXFLR5!$C$8:$C$150,1)):INDEX(WingXFLR5!$C$8:$C$150,MATCH(I134,WingXFLR5!$C$8:$C$150,1)+1))</f>
        <v>#DIV/0!</v>
      </c>
      <c r="K134" t="e">
        <f>FORECAST(I134,
INDEX(WingXFLR5!$D$8:$D$150,MATCH(I134,WingXFLR5!$C$8:$C$150,1)):INDEX(WingXFLR5!$D$8:$D$150,MATCH(I134,WingXFLR5!$C$8:$C$150,1)+1),
INDEX(WingXFLR5!$C$8:$C$150,MATCH(I134,WingXFLR5!$C$8:$C$150,1)):INDEX(WingXFLR5!$C$8:$C$150,MATCH(I134,WingXFLR5!$C$8:$C$150,1)+1))</f>
        <v>#DIV/0!</v>
      </c>
      <c r="L134" t="e">
        <f>FORECAST(I134,
INDEX(WingXFLR5!$E$8:$E$150,MATCH(I134,WingXFLR5!$C$8:$C$150,1)):INDEX(WingXFLR5!$E$8:$E$150,MATCH(I134,WingXFLR5!$C$8:$C$150,1)+1),
INDEX(WingXFLR5!$C$8:$C$150,MATCH(I134,WingXFLR5!$C$8:$C$150,1)):INDEX(WingXFLR5!$C$8:$C$150,MATCH(I134,WingXFLR5!$C$8:$C$150,1)+1))</f>
        <v>#DIV/0!</v>
      </c>
      <c r="M134" t="e">
        <f>FORECAST(I134,
INDEX(WingXFLR5!$I$8:$I$150,MATCH(I134,WingXFLR5!$C$8:$C$150,1)):INDEX(WingXFLR5!$I$8:$I$150,MATCH(I134,WingXFLR5!$C$8:$C$150,1)+1),
INDEX(WingXFLR5!$C$8:$C$150,MATCH(I134,WingXFLR5!$C$8:$C$150,1)):INDEX(WingXFLR5!$C$8:$C$150,MATCH(I134,WingXFLR5!$C$8:$C$150,1)+1))</f>
        <v>#DIV/0!</v>
      </c>
      <c r="N134" t="e">
        <f>(((M134*'AC Param'!$B$6)+(I134*('AC Param'!$B$3-'AC Param'!$B$4)))/('AC Param'!$B$5-'AC Param'!$B$3)) * ('AC Param'!$B$8/'AC Param'!$B$9)</f>
        <v>#DIV/0!</v>
      </c>
      <c r="O134" t="e">
        <f>FORECAST(ABS(N134),
INDEX(HStabXFLR5!$F$8:$F$106,MATCH(ABS(N134),HStabXFLR5!$C$8:$C$106,1)):INDEX(HStabXFLR5!$F$8:$F$106,MATCH(ABS(N134),HStabXFLR5!$C$8:$C$106,1)+1),
INDEX(HStabXFLR5!$C$8:$C$106,MATCH(ABS(N134),HStabXFLR5!$C$8:$C$106,1)):INDEX(HStabXFLR5!$C$8:$C$106,MATCH(ABS(N134),HStabXFLR5!$C$8:$C$106,1)+1))</f>
        <v>#DIV/0!</v>
      </c>
      <c r="P134" t="e">
        <f>N134*B134*'AC Param'!$B$9</f>
        <v>#DIV/0!</v>
      </c>
      <c r="Q134" t="e">
        <f>(B134*'AC Param'!$B$8*TrimCalc!I134)+TrimCalc!P134</f>
        <v>#DIV/0!</v>
      </c>
      <c r="R134" t="e">
        <f>('AC Param'!$B$2*9.807)-TrimCalc!Q134</f>
        <v>#DIV/0!</v>
      </c>
      <c r="S134" t="e">
        <f>O134*B134*'AC Param'!$B$9</f>
        <v>#DIV/0!</v>
      </c>
      <c r="T134" t="e">
        <f>(J134*B134*'AC Param'!$B$8)</f>
        <v>#DIV/0!</v>
      </c>
      <c r="U134" t="e">
        <f>(K134*B134*'AC Param'!$B$8)</f>
        <v>#DIV/0!</v>
      </c>
      <c r="V134" t="e">
        <f>(L134*B134*'AC Param'!$B$8)</f>
        <v>#DIV/0!</v>
      </c>
    </row>
    <row r="135" spans="1:22" x14ac:dyDescent="0.2">
      <c r="A135" s="1">
        <f>WingXFLR5!L141</f>
        <v>0</v>
      </c>
      <c r="B135" s="1">
        <f t="shared" si="27"/>
        <v>0</v>
      </c>
      <c r="C135">
        <f>WingXFLR5!C141</f>
        <v>0</v>
      </c>
      <c r="D135">
        <f>WingXFLR5!I141</f>
        <v>0</v>
      </c>
      <c r="E135">
        <f>(((D135*'AC Param'!$B$6)+(C135*('AC Param'!$B$3-'AC Param'!$B$4)))/('AC Param'!$B$5-'AC Param'!$B$3)) * ('AC Param'!$B$8/'AC Param'!$B$9)</f>
        <v>0</v>
      </c>
      <c r="F135">
        <f>E135*B135*'AC Param'!$B$9</f>
        <v>0</v>
      </c>
      <c r="G135">
        <f>'AC Param'!$B$2*9.807 + F135</f>
        <v>123.5682</v>
      </c>
      <c r="H135">
        <f t="shared" si="28"/>
        <v>0</v>
      </c>
      <c r="I135" t="e">
        <f>C135+(H135/(B135*'AC Param'!$B$8))</f>
        <v>#DIV/0!</v>
      </c>
      <c r="J135" t="e">
        <f>FORECAST(I135,
INDEX(WingXFLR5!$F$8:$F$150,MATCH(I135,WingXFLR5!$C$8:$C$150,1)):INDEX(WingXFLR5!$F$8:$F$150,MATCH(I135,WingXFLR5!$C$8:$C$150,1)+1),
INDEX(WingXFLR5!$C$8:$C$150,MATCH(I135,WingXFLR5!$C$8:$C$150,1)):INDEX(WingXFLR5!$C$8:$C$150,MATCH(I135,WingXFLR5!$C$8:$C$150,1)+1))</f>
        <v>#DIV/0!</v>
      </c>
      <c r="K135" t="e">
        <f>FORECAST(I135,
INDEX(WingXFLR5!$D$8:$D$150,MATCH(I135,WingXFLR5!$C$8:$C$150,1)):INDEX(WingXFLR5!$D$8:$D$150,MATCH(I135,WingXFLR5!$C$8:$C$150,1)+1),
INDEX(WingXFLR5!$C$8:$C$150,MATCH(I135,WingXFLR5!$C$8:$C$150,1)):INDEX(WingXFLR5!$C$8:$C$150,MATCH(I135,WingXFLR5!$C$8:$C$150,1)+1))</f>
        <v>#DIV/0!</v>
      </c>
      <c r="L135" t="e">
        <f>FORECAST(I135,
INDEX(WingXFLR5!$E$8:$E$150,MATCH(I135,WingXFLR5!$C$8:$C$150,1)):INDEX(WingXFLR5!$E$8:$E$150,MATCH(I135,WingXFLR5!$C$8:$C$150,1)+1),
INDEX(WingXFLR5!$C$8:$C$150,MATCH(I135,WingXFLR5!$C$8:$C$150,1)):INDEX(WingXFLR5!$C$8:$C$150,MATCH(I135,WingXFLR5!$C$8:$C$150,1)+1))</f>
        <v>#DIV/0!</v>
      </c>
      <c r="M135" t="e">
        <f>FORECAST(I135,
INDEX(WingXFLR5!$I$8:$I$150,MATCH(I135,WingXFLR5!$C$8:$C$150,1)):INDEX(WingXFLR5!$I$8:$I$150,MATCH(I135,WingXFLR5!$C$8:$C$150,1)+1),
INDEX(WingXFLR5!$C$8:$C$150,MATCH(I135,WingXFLR5!$C$8:$C$150,1)):INDEX(WingXFLR5!$C$8:$C$150,MATCH(I135,WingXFLR5!$C$8:$C$150,1)+1))</f>
        <v>#DIV/0!</v>
      </c>
      <c r="N135" t="e">
        <f>(((M135*'AC Param'!$B$6)+(I135*('AC Param'!$B$3-'AC Param'!$B$4)))/('AC Param'!$B$5-'AC Param'!$B$3)) * ('AC Param'!$B$8/'AC Param'!$B$9)</f>
        <v>#DIV/0!</v>
      </c>
      <c r="O135" t="e">
        <f>FORECAST(ABS(N135),
INDEX(HStabXFLR5!$F$8:$F$106,MATCH(ABS(N135),HStabXFLR5!$C$8:$C$106,1)):INDEX(HStabXFLR5!$F$8:$F$106,MATCH(ABS(N135),HStabXFLR5!$C$8:$C$106,1)+1),
INDEX(HStabXFLR5!$C$8:$C$106,MATCH(ABS(N135),HStabXFLR5!$C$8:$C$106,1)):INDEX(HStabXFLR5!$C$8:$C$106,MATCH(ABS(N135),HStabXFLR5!$C$8:$C$106,1)+1))</f>
        <v>#DIV/0!</v>
      </c>
      <c r="P135" t="e">
        <f>N135*B135*'AC Param'!$B$9</f>
        <v>#DIV/0!</v>
      </c>
      <c r="Q135" t="e">
        <f>(B135*'AC Param'!$B$8*TrimCalc!I135)+TrimCalc!P135</f>
        <v>#DIV/0!</v>
      </c>
      <c r="R135" t="e">
        <f>('AC Param'!$B$2*9.807)-TrimCalc!Q135</f>
        <v>#DIV/0!</v>
      </c>
      <c r="S135" t="e">
        <f>O135*B135*'AC Param'!$B$9</f>
        <v>#DIV/0!</v>
      </c>
      <c r="T135" t="e">
        <f>(J135*B135*'AC Param'!$B$8)</f>
        <v>#DIV/0!</v>
      </c>
      <c r="U135" t="e">
        <f>(K135*B135*'AC Param'!$B$8)</f>
        <v>#DIV/0!</v>
      </c>
      <c r="V135" t="e">
        <f>(L135*B135*'AC Param'!$B$8)</f>
        <v>#DIV/0!</v>
      </c>
    </row>
    <row r="136" spans="1:22" x14ac:dyDescent="0.2">
      <c r="A136" s="1">
        <f>WingXFLR5!L142</f>
        <v>0</v>
      </c>
      <c r="B136" s="1">
        <f t="shared" si="27"/>
        <v>0</v>
      </c>
      <c r="C136">
        <f>WingXFLR5!C142</f>
        <v>0</v>
      </c>
      <c r="D136">
        <f>WingXFLR5!I142</f>
        <v>0</v>
      </c>
      <c r="E136">
        <f>(((D136*'AC Param'!$B$6)+(C136*('AC Param'!$B$3-'AC Param'!$B$4)))/('AC Param'!$B$5-'AC Param'!$B$3)) * ('AC Param'!$B$8/'AC Param'!$B$9)</f>
        <v>0</v>
      </c>
      <c r="F136">
        <f>E136*B136*'AC Param'!$B$9</f>
        <v>0</v>
      </c>
      <c r="G136">
        <f>'AC Param'!$B$2*9.807 + F136</f>
        <v>123.5682</v>
      </c>
      <c r="H136">
        <f t="shared" si="28"/>
        <v>0</v>
      </c>
      <c r="I136" t="e">
        <f>C136+(H136/(B136*'AC Param'!$B$8))</f>
        <v>#DIV/0!</v>
      </c>
      <c r="J136" t="e">
        <f>FORECAST(I136,
INDEX(WingXFLR5!$F$8:$F$150,MATCH(I136,WingXFLR5!$C$8:$C$150,1)):INDEX(WingXFLR5!$F$8:$F$150,MATCH(I136,WingXFLR5!$C$8:$C$150,1)+1),
INDEX(WingXFLR5!$C$8:$C$150,MATCH(I136,WingXFLR5!$C$8:$C$150,1)):INDEX(WingXFLR5!$C$8:$C$150,MATCH(I136,WingXFLR5!$C$8:$C$150,1)+1))</f>
        <v>#DIV/0!</v>
      </c>
      <c r="K136" t="e">
        <f>FORECAST(I136,
INDEX(WingXFLR5!$D$8:$D$150,MATCH(I136,WingXFLR5!$C$8:$C$150,1)):INDEX(WingXFLR5!$D$8:$D$150,MATCH(I136,WingXFLR5!$C$8:$C$150,1)+1),
INDEX(WingXFLR5!$C$8:$C$150,MATCH(I136,WingXFLR5!$C$8:$C$150,1)):INDEX(WingXFLR5!$C$8:$C$150,MATCH(I136,WingXFLR5!$C$8:$C$150,1)+1))</f>
        <v>#DIV/0!</v>
      </c>
      <c r="L136" t="e">
        <f>FORECAST(I136,
INDEX(WingXFLR5!$E$8:$E$150,MATCH(I136,WingXFLR5!$C$8:$C$150,1)):INDEX(WingXFLR5!$E$8:$E$150,MATCH(I136,WingXFLR5!$C$8:$C$150,1)+1),
INDEX(WingXFLR5!$C$8:$C$150,MATCH(I136,WingXFLR5!$C$8:$C$150,1)):INDEX(WingXFLR5!$C$8:$C$150,MATCH(I136,WingXFLR5!$C$8:$C$150,1)+1))</f>
        <v>#DIV/0!</v>
      </c>
      <c r="M136" t="e">
        <f>FORECAST(I136,
INDEX(WingXFLR5!$I$8:$I$150,MATCH(I136,WingXFLR5!$C$8:$C$150,1)):INDEX(WingXFLR5!$I$8:$I$150,MATCH(I136,WingXFLR5!$C$8:$C$150,1)+1),
INDEX(WingXFLR5!$C$8:$C$150,MATCH(I136,WingXFLR5!$C$8:$C$150,1)):INDEX(WingXFLR5!$C$8:$C$150,MATCH(I136,WingXFLR5!$C$8:$C$150,1)+1))</f>
        <v>#DIV/0!</v>
      </c>
      <c r="N136" t="e">
        <f>(((M136*'AC Param'!$B$6)+(I136*('AC Param'!$B$3-'AC Param'!$B$4)))/('AC Param'!$B$5-'AC Param'!$B$3)) * ('AC Param'!$B$8/'AC Param'!$B$9)</f>
        <v>#DIV/0!</v>
      </c>
      <c r="O136" t="e">
        <f>FORECAST(ABS(N136),
INDEX(HStabXFLR5!$F$8:$F$106,MATCH(ABS(N136),HStabXFLR5!$C$8:$C$106,1)):INDEX(HStabXFLR5!$F$8:$F$106,MATCH(ABS(N136),HStabXFLR5!$C$8:$C$106,1)+1),
INDEX(HStabXFLR5!$C$8:$C$106,MATCH(ABS(N136),HStabXFLR5!$C$8:$C$106,1)):INDEX(HStabXFLR5!$C$8:$C$106,MATCH(ABS(N136),HStabXFLR5!$C$8:$C$106,1)+1))</f>
        <v>#DIV/0!</v>
      </c>
      <c r="P136" t="e">
        <f>N136*B136*'AC Param'!$B$9</f>
        <v>#DIV/0!</v>
      </c>
      <c r="Q136" t="e">
        <f>(B136*'AC Param'!$B$8*TrimCalc!I136)+TrimCalc!P136</f>
        <v>#DIV/0!</v>
      </c>
      <c r="R136" t="e">
        <f>('AC Param'!$B$2*9.807)-TrimCalc!Q136</f>
        <v>#DIV/0!</v>
      </c>
      <c r="S136" t="e">
        <f>O136*B136*'AC Param'!$B$9</f>
        <v>#DIV/0!</v>
      </c>
      <c r="T136" t="e">
        <f>(J136*B136*'AC Param'!$B$8)</f>
        <v>#DIV/0!</v>
      </c>
      <c r="U136" t="e">
        <f>(K136*B136*'AC Param'!$B$8)</f>
        <v>#DIV/0!</v>
      </c>
      <c r="V136" t="e">
        <f>(L136*B136*'AC Param'!$B$8)</f>
        <v>#DIV/0!</v>
      </c>
    </row>
    <row r="137" spans="1:22" x14ac:dyDescent="0.2">
      <c r="A137" s="1">
        <f>WingXFLR5!L143</f>
        <v>0</v>
      </c>
      <c r="B137" s="1">
        <f t="shared" si="27"/>
        <v>0</v>
      </c>
      <c r="C137">
        <f>WingXFLR5!C143</f>
        <v>0</v>
      </c>
      <c r="D137">
        <f>WingXFLR5!I143</f>
        <v>0</v>
      </c>
      <c r="E137">
        <f>(((D137*'AC Param'!$B$6)+(C137*('AC Param'!$B$3-'AC Param'!$B$4)))/('AC Param'!$B$5-'AC Param'!$B$3)) * ('AC Param'!$B$8/'AC Param'!$B$9)</f>
        <v>0</v>
      </c>
      <c r="F137">
        <f>E137*B137*'AC Param'!$B$9</f>
        <v>0</v>
      </c>
      <c r="G137">
        <f>'AC Param'!$B$2*9.807 + F137</f>
        <v>123.5682</v>
      </c>
      <c r="H137">
        <f t="shared" si="28"/>
        <v>0</v>
      </c>
      <c r="I137" t="e">
        <f>C137+(H137/(B137*'AC Param'!$B$8))</f>
        <v>#DIV/0!</v>
      </c>
      <c r="J137" t="e">
        <f>FORECAST(I137,
INDEX(WingXFLR5!$F$8:$F$150,MATCH(I137,WingXFLR5!$C$8:$C$150,1)):INDEX(WingXFLR5!$F$8:$F$150,MATCH(I137,WingXFLR5!$C$8:$C$150,1)+1),
INDEX(WingXFLR5!$C$8:$C$150,MATCH(I137,WingXFLR5!$C$8:$C$150,1)):INDEX(WingXFLR5!$C$8:$C$150,MATCH(I137,WingXFLR5!$C$8:$C$150,1)+1))</f>
        <v>#DIV/0!</v>
      </c>
      <c r="K137" t="e">
        <f>FORECAST(I137,
INDEX(WingXFLR5!$D$8:$D$150,MATCH(I137,WingXFLR5!$C$8:$C$150,1)):INDEX(WingXFLR5!$D$8:$D$150,MATCH(I137,WingXFLR5!$C$8:$C$150,1)+1),
INDEX(WingXFLR5!$C$8:$C$150,MATCH(I137,WingXFLR5!$C$8:$C$150,1)):INDEX(WingXFLR5!$C$8:$C$150,MATCH(I137,WingXFLR5!$C$8:$C$150,1)+1))</f>
        <v>#DIV/0!</v>
      </c>
      <c r="L137" t="e">
        <f>FORECAST(I137,
INDEX(WingXFLR5!$E$8:$E$150,MATCH(I137,WingXFLR5!$C$8:$C$150,1)):INDEX(WingXFLR5!$E$8:$E$150,MATCH(I137,WingXFLR5!$C$8:$C$150,1)+1),
INDEX(WingXFLR5!$C$8:$C$150,MATCH(I137,WingXFLR5!$C$8:$C$150,1)):INDEX(WingXFLR5!$C$8:$C$150,MATCH(I137,WingXFLR5!$C$8:$C$150,1)+1))</f>
        <v>#DIV/0!</v>
      </c>
      <c r="M137" t="e">
        <f>FORECAST(I137,
INDEX(WingXFLR5!$I$8:$I$150,MATCH(I137,WingXFLR5!$C$8:$C$150,1)):INDEX(WingXFLR5!$I$8:$I$150,MATCH(I137,WingXFLR5!$C$8:$C$150,1)+1),
INDEX(WingXFLR5!$C$8:$C$150,MATCH(I137,WingXFLR5!$C$8:$C$150,1)):INDEX(WingXFLR5!$C$8:$C$150,MATCH(I137,WingXFLR5!$C$8:$C$150,1)+1))</f>
        <v>#DIV/0!</v>
      </c>
      <c r="N137" t="e">
        <f>(((M137*'AC Param'!$B$6)+(I137*('AC Param'!$B$3-'AC Param'!$B$4)))/('AC Param'!$B$5-'AC Param'!$B$3)) * ('AC Param'!$B$8/'AC Param'!$B$9)</f>
        <v>#DIV/0!</v>
      </c>
      <c r="O137" t="e">
        <f>FORECAST(ABS(N137),
INDEX(HStabXFLR5!$F$8:$F$106,MATCH(ABS(N137),HStabXFLR5!$C$8:$C$106,1)):INDEX(HStabXFLR5!$F$8:$F$106,MATCH(ABS(N137),HStabXFLR5!$C$8:$C$106,1)+1),
INDEX(HStabXFLR5!$C$8:$C$106,MATCH(ABS(N137),HStabXFLR5!$C$8:$C$106,1)):INDEX(HStabXFLR5!$C$8:$C$106,MATCH(ABS(N137),HStabXFLR5!$C$8:$C$106,1)+1))</f>
        <v>#DIV/0!</v>
      </c>
      <c r="P137" t="e">
        <f>N137*B137*'AC Param'!$B$9</f>
        <v>#DIV/0!</v>
      </c>
      <c r="Q137" t="e">
        <f>(B137*'AC Param'!$B$8*TrimCalc!I137)+TrimCalc!P137</f>
        <v>#DIV/0!</v>
      </c>
      <c r="R137" t="e">
        <f>('AC Param'!$B$2*9.807)-TrimCalc!Q137</f>
        <v>#DIV/0!</v>
      </c>
      <c r="S137" t="e">
        <f>O137*B137*'AC Param'!$B$9</f>
        <v>#DIV/0!</v>
      </c>
      <c r="T137" t="e">
        <f>(J137*B137*'AC Param'!$B$8)</f>
        <v>#DIV/0!</v>
      </c>
      <c r="U137" t="e">
        <f>(K137*B137*'AC Param'!$B$8)</f>
        <v>#DIV/0!</v>
      </c>
      <c r="V137" t="e">
        <f>(L137*B137*'AC Param'!$B$8)</f>
        <v>#DIV/0!</v>
      </c>
    </row>
    <row r="138" spans="1:22" x14ac:dyDescent="0.2">
      <c r="A138" s="1">
        <f>WingXFLR5!L144</f>
        <v>0</v>
      </c>
      <c r="B138" s="1">
        <f t="shared" si="27"/>
        <v>0</v>
      </c>
      <c r="C138">
        <f>WingXFLR5!C144</f>
        <v>0</v>
      </c>
      <c r="D138">
        <f>WingXFLR5!I144</f>
        <v>0</v>
      </c>
      <c r="E138">
        <f>(((D138*'AC Param'!$B$6)+(C138*('AC Param'!$B$3-'AC Param'!$B$4)))/('AC Param'!$B$5-'AC Param'!$B$3)) * ('AC Param'!$B$8/'AC Param'!$B$9)</f>
        <v>0</v>
      </c>
      <c r="F138">
        <f>E138*B138*'AC Param'!$B$9</f>
        <v>0</v>
      </c>
      <c r="G138">
        <f>'AC Param'!$B$2*9.807 + F138</f>
        <v>123.5682</v>
      </c>
      <c r="H138">
        <f t="shared" si="28"/>
        <v>0</v>
      </c>
      <c r="I138" t="e">
        <f>C138+(H138/(B138*'AC Param'!$B$8))</f>
        <v>#DIV/0!</v>
      </c>
      <c r="J138" t="e">
        <f>FORECAST(I138,
INDEX(WingXFLR5!$F$8:$F$150,MATCH(I138,WingXFLR5!$C$8:$C$150,1)):INDEX(WingXFLR5!$F$8:$F$150,MATCH(I138,WingXFLR5!$C$8:$C$150,1)+1),
INDEX(WingXFLR5!$C$8:$C$150,MATCH(I138,WingXFLR5!$C$8:$C$150,1)):INDEX(WingXFLR5!$C$8:$C$150,MATCH(I138,WingXFLR5!$C$8:$C$150,1)+1))</f>
        <v>#DIV/0!</v>
      </c>
      <c r="K138" t="e">
        <f>FORECAST(I138,
INDEX(WingXFLR5!$D$8:$D$150,MATCH(I138,WingXFLR5!$C$8:$C$150,1)):INDEX(WingXFLR5!$D$8:$D$150,MATCH(I138,WingXFLR5!$C$8:$C$150,1)+1),
INDEX(WingXFLR5!$C$8:$C$150,MATCH(I138,WingXFLR5!$C$8:$C$150,1)):INDEX(WingXFLR5!$C$8:$C$150,MATCH(I138,WingXFLR5!$C$8:$C$150,1)+1))</f>
        <v>#DIV/0!</v>
      </c>
      <c r="L138" t="e">
        <f>FORECAST(I138,
INDEX(WingXFLR5!$E$8:$E$150,MATCH(I138,WingXFLR5!$C$8:$C$150,1)):INDEX(WingXFLR5!$E$8:$E$150,MATCH(I138,WingXFLR5!$C$8:$C$150,1)+1),
INDEX(WingXFLR5!$C$8:$C$150,MATCH(I138,WingXFLR5!$C$8:$C$150,1)):INDEX(WingXFLR5!$C$8:$C$150,MATCH(I138,WingXFLR5!$C$8:$C$150,1)+1))</f>
        <v>#DIV/0!</v>
      </c>
      <c r="M138" t="e">
        <f>FORECAST(I138,
INDEX(WingXFLR5!$I$8:$I$150,MATCH(I138,WingXFLR5!$C$8:$C$150,1)):INDEX(WingXFLR5!$I$8:$I$150,MATCH(I138,WingXFLR5!$C$8:$C$150,1)+1),
INDEX(WingXFLR5!$C$8:$C$150,MATCH(I138,WingXFLR5!$C$8:$C$150,1)):INDEX(WingXFLR5!$C$8:$C$150,MATCH(I138,WingXFLR5!$C$8:$C$150,1)+1))</f>
        <v>#DIV/0!</v>
      </c>
      <c r="N138" t="e">
        <f>(((M138*'AC Param'!$B$6)+(I138*('AC Param'!$B$3-'AC Param'!$B$4)))/('AC Param'!$B$5-'AC Param'!$B$3)) * ('AC Param'!$B$8/'AC Param'!$B$9)</f>
        <v>#DIV/0!</v>
      </c>
      <c r="O138" t="e">
        <f>FORECAST(ABS(N138),
INDEX(HStabXFLR5!$F$8:$F$106,MATCH(ABS(N138),HStabXFLR5!$C$8:$C$106,1)):INDEX(HStabXFLR5!$F$8:$F$106,MATCH(ABS(N138),HStabXFLR5!$C$8:$C$106,1)+1),
INDEX(HStabXFLR5!$C$8:$C$106,MATCH(ABS(N138),HStabXFLR5!$C$8:$C$106,1)):INDEX(HStabXFLR5!$C$8:$C$106,MATCH(ABS(N138),HStabXFLR5!$C$8:$C$106,1)+1))</f>
        <v>#DIV/0!</v>
      </c>
      <c r="P138" t="e">
        <f>N138*B138*'AC Param'!$B$9</f>
        <v>#DIV/0!</v>
      </c>
      <c r="Q138" t="e">
        <f>(B138*'AC Param'!$B$8*TrimCalc!I138)+TrimCalc!P138</f>
        <v>#DIV/0!</v>
      </c>
      <c r="R138" t="e">
        <f>('AC Param'!$B$2*9.807)-TrimCalc!Q138</f>
        <v>#DIV/0!</v>
      </c>
      <c r="S138" t="e">
        <f>O138*B138*'AC Param'!$B$9</f>
        <v>#DIV/0!</v>
      </c>
      <c r="T138" t="e">
        <f>(J138*B138*'AC Param'!$B$8)</f>
        <v>#DIV/0!</v>
      </c>
      <c r="U138" t="e">
        <f>(K138*B138*'AC Param'!$B$8)</f>
        <v>#DIV/0!</v>
      </c>
      <c r="V138" t="e">
        <f>(L138*B138*'AC Param'!$B$8)</f>
        <v>#DIV/0!</v>
      </c>
    </row>
    <row r="139" spans="1:22" x14ac:dyDescent="0.2">
      <c r="A139" s="1">
        <f>WingXFLR5!L145</f>
        <v>0</v>
      </c>
      <c r="B139" s="1">
        <f t="shared" si="27"/>
        <v>0</v>
      </c>
      <c r="C139">
        <f>WingXFLR5!C145</f>
        <v>0</v>
      </c>
      <c r="D139">
        <f>WingXFLR5!I145</f>
        <v>0</v>
      </c>
      <c r="E139">
        <f>(((D139*'AC Param'!$B$6)+(C139*('AC Param'!$B$3-'AC Param'!$B$4)))/('AC Param'!$B$5-'AC Param'!$B$3)) * ('AC Param'!$B$8/'AC Param'!$B$9)</f>
        <v>0</v>
      </c>
      <c r="F139">
        <f>E139*B139*'AC Param'!$B$9</f>
        <v>0</v>
      </c>
      <c r="G139">
        <f>'AC Param'!$B$2*9.807 + F139</f>
        <v>123.5682</v>
      </c>
      <c r="H139">
        <f t="shared" si="28"/>
        <v>0</v>
      </c>
      <c r="I139" t="e">
        <f>C139+(H139/(B139*'AC Param'!$B$8))</f>
        <v>#DIV/0!</v>
      </c>
      <c r="J139" t="e">
        <f>FORECAST(I139,
INDEX(WingXFLR5!$F$8:$F$150,MATCH(I139,WingXFLR5!$C$8:$C$150,1)):INDEX(WingXFLR5!$F$8:$F$150,MATCH(I139,WingXFLR5!$C$8:$C$150,1)+1),
INDEX(WingXFLR5!$C$8:$C$150,MATCH(I139,WingXFLR5!$C$8:$C$150,1)):INDEX(WingXFLR5!$C$8:$C$150,MATCH(I139,WingXFLR5!$C$8:$C$150,1)+1))</f>
        <v>#DIV/0!</v>
      </c>
      <c r="K139" t="e">
        <f>FORECAST(I139,
INDEX(WingXFLR5!$D$8:$D$150,MATCH(I139,WingXFLR5!$C$8:$C$150,1)):INDEX(WingXFLR5!$D$8:$D$150,MATCH(I139,WingXFLR5!$C$8:$C$150,1)+1),
INDEX(WingXFLR5!$C$8:$C$150,MATCH(I139,WingXFLR5!$C$8:$C$150,1)):INDEX(WingXFLR5!$C$8:$C$150,MATCH(I139,WingXFLR5!$C$8:$C$150,1)+1))</f>
        <v>#DIV/0!</v>
      </c>
      <c r="L139" t="e">
        <f>FORECAST(I139,
INDEX(WingXFLR5!$E$8:$E$150,MATCH(I139,WingXFLR5!$C$8:$C$150,1)):INDEX(WingXFLR5!$E$8:$E$150,MATCH(I139,WingXFLR5!$C$8:$C$150,1)+1),
INDEX(WingXFLR5!$C$8:$C$150,MATCH(I139,WingXFLR5!$C$8:$C$150,1)):INDEX(WingXFLR5!$C$8:$C$150,MATCH(I139,WingXFLR5!$C$8:$C$150,1)+1))</f>
        <v>#DIV/0!</v>
      </c>
      <c r="M139" t="e">
        <f>FORECAST(I139,
INDEX(WingXFLR5!$I$8:$I$150,MATCH(I139,WingXFLR5!$C$8:$C$150,1)):INDEX(WingXFLR5!$I$8:$I$150,MATCH(I139,WingXFLR5!$C$8:$C$150,1)+1),
INDEX(WingXFLR5!$C$8:$C$150,MATCH(I139,WingXFLR5!$C$8:$C$150,1)):INDEX(WingXFLR5!$C$8:$C$150,MATCH(I139,WingXFLR5!$C$8:$C$150,1)+1))</f>
        <v>#DIV/0!</v>
      </c>
      <c r="N139" t="e">
        <f>(((M139*'AC Param'!$B$6)+(I139*('AC Param'!$B$3-'AC Param'!$B$4)))/('AC Param'!$B$5-'AC Param'!$B$3)) * ('AC Param'!$B$8/'AC Param'!$B$9)</f>
        <v>#DIV/0!</v>
      </c>
      <c r="O139" t="e">
        <f>FORECAST(ABS(N139),
INDEX(HStabXFLR5!$F$8:$F$106,MATCH(ABS(N139),HStabXFLR5!$C$8:$C$106,1)):INDEX(HStabXFLR5!$F$8:$F$106,MATCH(ABS(N139),HStabXFLR5!$C$8:$C$106,1)+1),
INDEX(HStabXFLR5!$C$8:$C$106,MATCH(ABS(N139),HStabXFLR5!$C$8:$C$106,1)):INDEX(HStabXFLR5!$C$8:$C$106,MATCH(ABS(N139),HStabXFLR5!$C$8:$C$106,1)+1))</f>
        <v>#DIV/0!</v>
      </c>
      <c r="P139" t="e">
        <f>N139*B139*'AC Param'!$B$9</f>
        <v>#DIV/0!</v>
      </c>
      <c r="Q139" t="e">
        <f>(B139*'AC Param'!$B$8*TrimCalc!I139)+TrimCalc!P139</f>
        <v>#DIV/0!</v>
      </c>
      <c r="R139" t="e">
        <f>('AC Param'!$B$2*9.807)-TrimCalc!Q139</f>
        <v>#DIV/0!</v>
      </c>
      <c r="S139" t="e">
        <f>O139*B139*'AC Param'!$B$9</f>
        <v>#DIV/0!</v>
      </c>
      <c r="T139" t="e">
        <f>(J139*B139*'AC Param'!$B$8)</f>
        <v>#DIV/0!</v>
      </c>
      <c r="U139" t="e">
        <f>(K139*B139*'AC Param'!$B$8)</f>
        <v>#DIV/0!</v>
      </c>
      <c r="V139" t="e">
        <f>(L139*B139*'AC Param'!$B$8)</f>
        <v>#DIV/0!</v>
      </c>
    </row>
    <row r="140" spans="1:22" x14ac:dyDescent="0.2">
      <c r="A140" s="1">
        <f>WingXFLR5!L146</f>
        <v>0</v>
      </c>
      <c r="B140" s="1">
        <f t="shared" ref="B140:B144" si="29">0.5*1.225*A140^2</f>
        <v>0</v>
      </c>
      <c r="C140">
        <f>WingXFLR5!C146</f>
        <v>0</v>
      </c>
      <c r="D140">
        <f>WingXFLR5!I146</f>
        <v>0</v>
      </c>
      <c r="E140">
        <f>(((D140*'AC Param'!$B$6)+(C140*('AC Param'!$B$3-'AC Param'!$B$4)))/('AC Param'!$B$5-'AC Param'!$B$3)) * ('AC Param'!$B$8/'AC Param'!$B$9)</f>
        <v>0</v>
      </c>
      <c r="F140">
        <f>E140*B140*'AC Param'!$B$9</f>
        <v>0</v>
      </c>
      <c r="G140">
        <f>'AC Param'!$B$2*9.807 + F140</f>
        <v>123.5682</v>
      </c>
      <c r="H140">
        <f t="shared" ref="H140:H144" si="30">-F140</f>
        <v>0</v>
      </c>
      <c r="I140" t="e">
        <f>C140+(H140/(B140*'AC Param'!$B$8))</f>
        <v>#DIV/0!</v>
      </c>
      <c r="J140" t="e">
        <f>FORECAST(I140,
INDEX(WingXFLR5!$F$8:$F$150,MATCH(I140,WingXFLR5!$C$8:$C$150,1)):INDEX(WingXFLR5!$F$8:$F$150,MATCH(I140,WingXFLR5!$C$8:$C$150,1)+1),
INDEX(WingXFLR5!$C$8:$C$150,MATCH(I140,WingXFLR5!$C$8:$C$150,1)):INDEX(WingXFLR5!$C$8:$C$150,MATCH(I140,WingXFLR5!$C$8:$C$150,1)+1))</f>
        <v>#DIV/0!</v>
      </c>
      <c r="K140" t="e">
        <f>FORECAST(I140,
INDEX(WingXFLR5!$D$8:$D$150,MATCH(I140,WingXFLR5!$C$8:$C$150,1)):INDEX(WingXFLR5!$D$8:$D$150,MATCH(I140,WingXFLR5!$C$8:$C$150,1)+1),
INDEX(WingXFLR5!$C$8:$C$150,MATCH(I140,WingXFLR5!$C$8:$C$150,1)):INDEX(WingXFLR5!$C$8:$C$150,MATCH(I140,WingXFLR5!$C$8:$C$150,1)+1))</f>
        <v>#DIV/0!</v>
      </c>
      <c r="L140" t="e">
        <f>FORECAST(I140,
INDEX(WingXFLR5!$E$8:$E$150,MATCH(I140,WingXFLR5!$C$8:$C$150,1)):INDEX(WingXFLR5!$E$8:$E$150,MATCH(I140,WingXFLR5!$C$8:$C$150,1)+1),
INDEX(WingXFLR5!$C$8:$C$150,MATCH(I140,WingXFLR5!$C$8:$C$150,1)):INDEX(WingXFLR5!$C$8:$C$150,MATCH(I140,WingXFLR5!$C$8:$C$150,1)+1))</f>
        <v>#DIV/0!</v>
      </c>
      <c r="M140" t="e">
        <f>FORECAST(I140,
INDEX(WingXFLR5!$I$8:$I$150,MATCH(I140,WingXFLR5!$C$8:$C$150,1)):INDEX(WingXFLR5!$I$8:$I$150,MATCH(I140,WingXFLR5!$C$8:$C$150,1)+1),
INDEX(WingXFLR5!$C$8:$C$150,MATCH(I140,WingXFLR5!$C$8:$C$150,1)):INDEX(WingXFLR5!$C$8:$C$150,MATCH(I140,WingXFLR5!$C$8:$C$150,1)+1))</f>
        <v>#DIV/0!</v>
      </c>
      <c r="N140" t="e">
        <f>(((M140*'AC Param'!$B$6)+(I140*('AC Param'!$B$3-'AC Param'!$B$4)))/('AC Param'!$B$5-'AC Param'!$B$3)) * ('AC Param'!$B$8/'AC Param'!$B$9)</f>
        <v>#DIV/0!</v>
      </c>
      <c r="O140" t="e">
        <f>FORECAST(ABS(N140),
INDEX(HStabXFLR5!$F$8:$F$106,MATCH(ABS(N140),HStabXFLR5!$C$8:$C$106,1)):INDEX(HStabXFLR5!$F$8:$F$106,MATCH(ABS(N140),HStabXFLR5!$C$8:$C$106,1)+1),
INDEX(HStabXFLR5!$C$8:$C$106,MATCH(ABS(N140),HStabXFLR5!$C$8:$C$106,1)):INDEX(HStabXFLR5!$C$8:$C$106,MATCH(ABS(N140),HStabXFLR5!$C$8:$C$106,1)+1))</f>
        <v>#DIV/0!</v>
      </c>
      <c r="P140" t="e">
        <f>N140*B140*'AC Param'!$B$9</f>
        <v>#DIV/0!</v>
      </c>
      <c r="Q140" t="e">
        <f>(B140*'AC Param'!$B$8*TrimCalc!I140)+TrimCalc!P140</f>
        <v>#DIV/0!</v>
      </c>
      <c r="R140" t="e">
        <f>('AC Param'!$B$2*9.807)-TrimCalc!Q140</f>
        <v>#DIV/0!</v>
      </c>
      <c r="S140" t="e">
        <f>O140*B140*'AC Param'!$B$9</f>
        <v>#DIV/0!</v>
      </c>
      <c r="T140" t="e">
        <f>(J140*B140*'AC Param'!$B$8)</f>
        <v>#DIV/0!</v>
      </c>
      <c r="U140" t="e">
        <f>(K140*B140*'AC Param'!$B$8)</f>
        <v>#DIV/0!</v>
      </c>
      <c r="V140" t="e">
        <f>(L140*B140*'AC Param'!$B$8)</f>
        <v>#DIV/0!</v>
      </c>
    </row>
    <row r="141" spans="1:22" x14ac:dyDescent="0.2">
      <c r="A141" s="1">
        <f>WingXFLR5!L147</f>
        <v>0</v>
      </c>
      <c r="B141" s="1">
        <f t="shared" si="29"/>
        <v>0</v>
      </c>
      <c r="C141">
        <f>WingXFLR5!C147</f>
        <v>0</v>
      </c>
      <c r="D141">
        <f>WingXFLR5!I147</f>
        <v>0</v>
      </c>
      <c r="E141">
        <f>(((D141*'AC Param'!$B$6)+(C141*('AC Param'!$B$3-'AC Param'!$B$4)))/('AC Param'!$B$5-'AC Param'!$B$3)) * ('AC Param'!$B$8/'AC Param'!$B$9)</f>
        <v>0</v>
      </c>
      <c r="F141">
        <f>E141*B141*'AC Param'!$B$9</f>
        <v>0</v>
      </c>
      <c r="G141">
        <f>'AC Param'!$B$2*9.807 + F141</f>
        <v>123.5682</v>
      </c>
      <c r="H141">
        <f t="shared" si="30"/>
        <v>0</v>
      </c>
      <c r="I141" t="e">
        <f>C141+(H141/(B141*'AC Param'!$B$8))</f>
        <v>#DIV/0!</v>
      </c>
      <c r="J141" t="e">
        <f>FORECAST(I141,
INDEX(WingXFLR5!$F$8:$F$150,MATCH(I141,WingXFLR5!$C$8:$C$150,1)):INDEX(WingXFLR5!$F$8:$F$150,MATCH(I141,WingXFLR5!$C$8:$C$150,1)+1),
INDEX(WingXFLR5!$C$8:$C$150,MATCH(I141,WingXFLR5!$C$8:$C$150,1)):INDEX(WingXFLR5!$C$8:$C$150,MATCH(I141,WingXFLR5!$C$8:$C$150,1)+1))</f>
        <v>#DIV/0!</v>
      </c>
      <c r="K141" t="e">
        <f>FORECAST(I141,
INDEX(WingXFLR5!$D$8:$D$150,MATCH(I141,WingXFLR5!$C$8:$C$150,1)):INDEX(WingXFLR5!$D$8:$D$150,MATCH(I141,WingXFLR5!$C$8:$C$150,1)+1),
INDEX(WingXFLR5!$C$8:$C$150,MATCH(I141,WingXFLR5!$C$8:$C$150,1)):INDEX(WingXFLR5!$C$8:$C$150,MATCH(I141,WingXFLR5!$C$8:$C$150,1)+1))</f>
        <v>#DIV/0!</v>
      </c>
      <c r="L141" t="e">
        <f>FORECAST(I141,
INDEX(WingXFLR5!$E$8:$E$150,MATCH(I141,WingXFLR5!$C$8:$C$150,1)):INDEX(WingXFLR5!$E$8:$E$150,MATCH(I141,WingXFLR5!$C$8:$C$150,1)+1),
INDEX(WingXFLR5!$C$8:$C$150,MATCH(I141,WingXFLR5!$C$8:$C$150,1)):INDEX(WingXFLR5!$C$8:$C$150,MATCH(I141,WingXFLR5!$C$8:$C$150,1)+1))</f>
        <v>#DIV/0!</v>
      </c>
      <c r="M141" t="e">
        <f>FORECAST(I141,
INDEX(WingXFLR5!$I$8:$I$150,MATCH(I141,WingXFLR5!$C$8:$C$150,1)):INDEX(WingXFLR5!$I$8:$I$150,MATCH(I141,WingXFLR5!$C$8:$C$150,1)+1),
INDEX(WingXFLR5!$C$8:$C$150,MATCH(I141,WingXFLR5!$C$8:$C$150,1)):INDEX(WingXFLR5!$C$8:$C$150,MATCH(I141,WingXFLR5!$C$8:$C$150,1)+1))</f>
        <v>#DIV/0!</v>
      </c>
      <c r="N141" t="e">
        <f>(((M141*'AC Param'!$B$6)+(I141*('AC Param'!$B$3-'AC Param'!$B$4)))/('AC Param'!$B$5-'AC Param'!$B$3)) * ('AC Param'!$B$8/'AC Param'!$B$9)</f>
        <v>#DIV/0!</v>
      </c>
      <c r="O141" t="e">
        <f>FORECAST(ABS(N141),
INDEX(HStabXFLR5!$F$8:$F$106,MATCH(ABS(N141),HStabXFLR5!$C$8:$C$106,1)):INDEX(HStabXFLR5!$F$8:$F$106,MATCH(ABS(N141),HStabXFLR5!$C$8:$C$106,1)+1),
INDEX(HStabXFLR5!$C$8:$C$106,MATCH(ABS(N141),HStabXFLR5!$C$8:$C$106,1)):INDEX(HStabXFLR5!$C$8:$C$106,MATCH(ABS(N141),HStabXFLR5!$C$8:$C$106,1)+1))</f>
        <v>#DIV/0!</v>
      </c>
      <c r="P141" t="e">
        <f>N141*B141*'AC Param'!$B$9</f>
        <v>#DIV/0!</v>
      </c>
      <c r="Q141" t="e">
        <f>(B141*'AC Param'!$B$8*TrimCalc!I141)+TrimCalc!P141</f>
        <v>#DIV/0!</v>
      </c>
      <c r="R141" t="e">
        <f>('AC Param'!$B$2*9.807)-TrimCalc!Q141</f>
        <v>#DIV/0!</v>
      </c>
      <c r="S141" t="e">
        <f>O141*B141*'AC Param'!$B$9</f>
        <v>#DIV/0!</v>
      </c>
      <c r="T141" t="e">
        <f>(J141*B141*'AC Param'!$B$8)</f>
        <v>#DIV/0!</v>
      </c>
      <c r="U141" t="e">
        <f>(K141*B141*'AC Param'!$B$8)</f>
        <v>#DIV/0!</v>
      </c>
      <c r="V141" t="e">
        <f>(L141*B141*'AC Param'!$B$8)</f>
        <v>#DIV/0!</v>
      </c>
    </row>
    <row r="142" spans="1:22" x14ac:dyDescent="0.2">
      <c r="A142" s="1">
        <f>WingXFLR5!L148</f>
        <v>0</v>
      </c>
      <c r="B142" s="1">
        <f t="shared" si="29"/>
        <v>0</v>
      </c>
      <c r="C142">
        <f>WingXFLR5!C148</f>
        <v>0</v>
      </c>
      <c r="D142">
        <f>WingXFLR5!I148</f>
        <v>0</v>
      </c>
      <c r="E142">
        <f>(((D142*'AC Param'!$B$6)+(C142*('AC Param'!$B$3-'AC Param'!$B$4)))/('AC Param'!$B$5-'AC Param'!$B$3)) * ('AC Param'!$B$8/'AC Param'!$B$9)</f>
        <v>0</v>
      </c>
      <c r="F142">
        <f>E142*B142*'AC Param'!$B$9</f>
        <v>0</v>
      </c>
      <c r="G142">
        <f>'AC Param'!$B$2*9.807 + F142</f>
        <v>123.5682</v>
      </c>
      <c r="H142">
        <f t="shared" si="30"/>
        <v>0</v>
      </c>
      <c r="I142" t="e">
        <f>C142+(H142/(B142*'AC Param'!$B$8))</f>
        <v>#DIV/0!</v>
      </c>
      <c r="J142" t="e">
        <f>FORECAST(I142,
INDEX(WingXFLR5!$F$8:$F$150,MATCH(I142,WingXFLR5!$C$8:$C$150,1)):INDEX(WingXFLR5!$F$8:$F$150,MATCH(I142,WingXFLR5!$C$8:$C$150,1)+1),
INDEX(WingXFLR5!$C$8:$C$150,MATCH(I142,WingXFLR5!$C$8:$C$150,1)):INDEX(WingXFLR5!$C$8:$C$150,MATCH(I142,WingXFLR5!$C$8:$C$150,1)+1))</f>
        <v>#DIV/0!</v>
      </c>
      <c r="K142" t="e">
        <f>FORECAST(I142,
INDEX(WingXFLR5!$D$8:$D$150,MATCH(I142,WingXFLR5!$C$8:$C$150,1)):INDEX(WingXFLR5!$D$8:$D$150,MATCH(I142,WingXFLR5!$C$8:$C$150,1)+1),
INDEX(WingXFLR5!$C$8:$C$150,MATCH(I142,WingXFLR5!$C$8:$C$150,1)):INDEX(WingXFLR5!$C$8:$C$150,MATCH(I142,WingXFLR5!$C$8:$C$150,1)+1))</f>
        <v>#DIV/0!</v>
      </c>
      <c r="L142" t="e">
        <f>FORECAST(I142,
INDEX(WingXFLR5!$E$8:$E$150,MATCH(I142,WingXFLR5!$C$8:$C$150,1)):INDEX(WingXFLR5!$E$8:$E$150,MATCH(I142,WingXFLR5!$C$8:$C$150,1)+1),
INDEX(WingXFLR5!$C$8:$C$150,MATCH(I142,WingXFLR5!$C$8:$C$150,1)):INDEX(WingXFLR5!$C$8:$C$150,MATCH(I142,WingXFLR5!$C$8:$C$150,1)+1))</f>
        <v>#DIV/0!</v>
      </c>
      <c r="M142" t="e">
        <f>FORECAST(I142,
INDEX(WingXFLR5!$I$8:$I$150,MATCH(I142,WingXFLR5!$C$8:$C$150,1)):INDEX(WingXFLR5!$I$8:$I$150,MATCH(I142,WingXFLR5!$C$8:$C$150,1)+1),
INDEX(WingXFLR5!$C$8:$C$150,MATCH(I142,WingXFLR5!$C$8:$C$150,1)):INDEX(WingXFLR5!$C$8:$C$150,MATCH(I142,WingXFLR5!$C$8:$C$150,1)+1))</f>
        <v>#DIV/0!</v>
      </c>
      <c r="N142" t="e">
        <f>(((M142*'AC Param'!$B$6)+(I142*('AC Param'!$B$3-'AC Param'!$B$4)))/('AC Param'!$B$5-'AC Param'!$B$3)) * ('AC Param'!$B$8/'AC Param'!$B$9)</f>
        <v>#DIV/0!</v>
      </c>
      <c r="O142" t="e">
        <f>FORECAST(ABS(N142),
INDEX(HStabXFLR5!$F$8:$F$106,MATCH(ABS(N142),HStabXFLR5!$C$8:$C$106,1)):INDEX(HStabXFLR5!$F$8:$F$106,MATCH(ABS(N142),HStabXFLR5!$C$8:$C$106,1)+1),
INDEX(HStabXFLR5!$C$8:$C$106,MATCH(ABS(N142),HStabXFLR5!$C$8:$C$106,1)):INDEX(HStabXFLR5!$C$8:$C$106,MATCH(ABS(N142),HStabXFLR5!$C$8:$C$106,1)+1))</f>
        <v>#DIV/0!</v>
      </c>
      <c r="P142" t="e">
        <f>N142*B142*'AC Param'!$B$9</f>
        <v>#DIV/0!</v>
      </c>
      <c r="Q142" t="e">
        <f>(B142*'AC Param'!$B$8*TrimCalc!I142)+TrimCalc!P142</f>
        <v>#DIV/0!</v>
      </c>
      <c r="R142" t="e">
        <f>('AC Param'!$B$2*9.807)-TrimCalc!Q142</f>
        <v>#DIV/0!</v>
      </c>
      <c r="S142" t="e">
        <f>O142*B142*'AC Param'!$B$9</f>
        <v>#DIV/0!</v>
      </c>
      <c r="T142" t="e">
        <f>(J142*B142*'AC Param'!$B$8)</f>
        <v>#DIV/0!</v>
      </c>
      <c r="U142" t="e">
        <f>(K142*B142*'AC Param'!$B$8)</f>
        <v>#DIV/0!</v>
      </c>
      <c r="V142" t="e">
        <f>(L142*B142*'AC Param'!$B$8)</f>
        <v>#DIV/0!</v>
      </c>
    </row>
    <row r="143" spans="1:22" x14ac:dyDescent="0.2">
      <c r="A143" s="1">
        <f>WingXFLR5!L149</f>
        <v>0</v>
      </c>
      <c r="B143" s="1">
        <f t="shared" si="29"/>
        <v>0</v>
      </c>
      <c r="C143">
        <f>WingXFLR5!C149</f>
        <v>0</v>
      </c>
      <c r="D143">
        <f>WingXFLR5!I149</f>
        <v>0</v>
      </c>
      <c r="E143">
        <f>(((D143*'AC Param'!$B$6)+(C143*('AC Param'!$B$3-'AC Param'!$B$4)))/('AC Param'!$B$5-'AC Param'!$B$3)) * ('AC Param'!$B$8/'AC Param'!$B$9)</f>
        <v>0</v>
      </c>
      <c r="F143">
        <f>E143*B143*'AC Param'!$B$9</f>
        <v>0</v>
      </c>
      <c r="G143">
        <f>'AC Param'!$B$2*9.807 + F143</f>
        <v>123.5682</v>
      </c>
      <c r="H143">
        <f t="shared" si="30"/>
        <v>0</v>
      </c>
      <c r="I143" t="e">
        <f>C143+(H143/(B143*'AC Param'!$B$8))</f>
        <v>#DIV/0!</v>
      </c>
      <c r="J143" t="e">
        <f>FORECAST(I143,
INDEX(WingXFLR5!$F$8:$F$150,MATCH(I143,WingXFLR5!$C$8:$C$150,1)):INDEX(WingXFLR5!$F$8:$F$150,MATCH(I143,WingXFLR5!$C$8:$C$150,1)+1),
INDEX(WingXFLR5!$C$8:$C$150,MATCH(I143,WingXFLR5!$C$8:$C$150,1)):INDEX(WingXFLR5!$C$8:$C$150,MATCH(I143,WingXFLR5!$C$8:$C$150,1)+1))</f>
        <v>#DIV/0!</v>
      </c>
      <c r="K143" t="e">
        <f>FORECAST(I143,
INDEX(WingXFLR5!$D$8:$D$150,MATCH(I143,WingXFLR5!$C$8:$C$150,1)):INDEX(WingXFLR5!$D$8:$D$150,MATCH(I143,WingXFLR5!$C$8:$C$150,1)+1),
INDEX(WingXFLR5!$C$8:$C$150,MATCH(I143,WingXFLR5!$C$8:$C$150,1)):INDEX(WingXFLR5!$C$8:$C$150,MATCH(I143,WingXFLR5!$C$8:$C$150,1)+1))</f>
        <v>#DIV/0!</v>
      </c>
      <c r="L143" t="e">
        <f>FORECAST(I143,
INDEX(WingXFLR5!$E$8:$E$150,MATCH(I143,WingXFLR5!$C$8:$C$150,1)):INDEX(WingXFLR5!$E$8:$E$150,MATCH(I143,WingXFLR5!$C$8:$C$150,1)+1),
INDEX(WingXFLR5!$C$8:$C$150,MATCH(I143,WingXFLR5!$C$8:$C$150,1)):INDEX(WingXFLR5!$C$8:$C$150,MATCH(I143,WingXFLR5!$C$8:$C$150,1)+1))</f>
        <v>#DIV/0!</v>
      </c>
      <c r="M143" t="e">
        <f>FORECAST(I143,
INDEX(WingXFLR5!$I$8:$I$150,MATCH(I143,WingXFLR5!$C$8:$C$150,1)):INDEX(WingXFLR5!$I$8:$I$150,MATCH(I143,WingXFLR5!$C$8:$C$150,1)+1),
INDEX(WingXFLR5!$C$8:$C$150,MATCH(I143,WingXFLR5!$C$8:$C$150,1)):INDEX(WingXFLR5!$C$8:$C$150,MATCH(I143,WingXFLR5!$C$8:$C$150,1)+1))</f>
        <v>#DIV/0!</v>
      </c>
      <c r="N143" t="e">
        <f>(((M143*'AC Param'!$B$6)+(I143*('AC Param'!$B$3-'AC Param'!$B$4)))/('AC Param'!$B$5-'AC Param'!$B$3)) * ('AC Param'!$B$8/'AC Param'!$B$9)</f>
        <v>#DIV/0!</v>
      </c>
      <c r="O143" t="e">
        <f>FORECAST(ABS(N143),
INDEX(HStabXFLR5!$F$8:$F$106,MATCH(ABS(N143),HStabXFLR5!$C$8:$C$106,1)):INDEX(HStabXFLR5!$F$8:$F$106,MATCH(ABS(N143),HStabXFLR5!$C$8:$C$106,1)+1),
INDEX(HStabXFLR5!$C$8:$C$106,MATCH(ABS(N143),HStabXFLR5!$C$8:$C$106,1)):INDEX(HStabXFLR5!$C$8:$C$106,MATCH(ABS(N143),HStabXFLR5!$C$8:$C$106,1)+1))</f>
        <v>#DIV/0!</v>
      </c>
      <c r="P143" t="e">
        <f>N143*B143*'AC Param'!$B$9</f>
        <v>#DIV/0!</v>
      </c>
      <c r="Q143" t="e">
        <f>(B143*'AC Param'!$B$8*TrimCalc!I143)+TrimCalc!P143</f>
        <v>#DIV/0!</v>
      </c>
      <c r="R143" t="e">
        <f>('AC Param'!$B$2*9.807)-TrimCalc!Q143</f>
        <v>#DIV/0!</v>
      </c>
      <c r="S143" t="e">
        <f>O143*B143*'AC Param'!$B$9</f>
        <v>#DIV/0!</v>
      </c>
      <c r="T143" t="e">
        <f>(J143*B143*'AC Param'!$B$8)</f>
        <v>#DIV/0!</v>
      </c>
      <c r="U143" t="e">
        <f>(K143*B143*'AC Param'!$B$8)</f>
        <v>#DIV/0!</v>
      </c>
      <c r="V143" t="e">
        <f>(L143*B143*'AC Param'!$B$8)</f>
        <v>#DIV/0!</v>
      </c>
    </row>
    <row r="144" spans="1:22" x14ac:dyDescent="0.2">
      <c r="A144" s="1">
        <f>WingXFLR5!L150</f>
        <v>0</v>
      </c>
      <c r="B144" s="1">
        <f t="shared" si="29"/>
        <v>0</v>
      </c>
      <c r="C144">
        <f>WingXFLR5!C150</f>
        <v>0</v>
      </c>
      <c r="D144">
        <f>WingXFLR5!I150</f>
        <v>0</v>
      </c>
      <c r="E144">
        <f>(((D144*'AC Param'!$B$6)+(C144*('AC Param'!$B$3-'AC Param'!$B$4)))/('AC Param'!$B$5-'AC Param'!$B$3)) * ('AC Param'!$B$8/'AC Param'!$B$9)</f>
        <v>0</v>
      </c>
      <c r="F144">
        <f>E144*B144*'AC Param'!$B$9</f>
        <v>0</v>
      </c>
      <c r="G144">
        <f>'AC Param'!$B$2*9.807 + F144</f>
        <v>123.5682</v>
      </c>
      <c r="H144">
        <f t="shared" si="30"/>
        <v>0</v>
      </c>
      <c r="I144" t="e">
        <f>C144+(H144/(B144*'AC Param'!$B$8))</f>
        <v>#DIV/0!</v>
      </c>
      <c r="J144" t="e">
        <f>FORECAST(I144,
INDEX(WingXFLR5!$F$8:$F$150,MATCH(I144,WingXFLR5!$C$8:$C$150,1)):INDEX(WingXFLR5!$F$8:$F$150,MATCH(I144,WingXFLR5!$C$8:$C$150,1)+1),
INDEX(WingXFLR5!$C$8:$C$150,MATCH(I144,WingXFLR5!$C$8:$C$150,1)):INDEX(WingXFLR5!$C$8:$C$150,MATCH(I144,WingXFLR5!$C$8:$C$150,1)+1))</f>
        <v>#DIV/0!</v>
      </c>
      <c r="K144" t="e">
        <f>FORECAST(I144,
INDEX(WingXFLR5!$D$8:$D$150,MATCH(I144,WingXFLR5!$C$8:$C$150,1)):INDEX(WingXFLR5!$D$8:$D$150,MATCH(I144,WingXFLR5!$C$8:$C$150,1)+1),
INDEX(WingXFLR5!$C$8:$C$150,MATCH(I144,WingXFLR5!$C$8:$C$150,1)):INDEX(WingXFLR5!$C$8:$C$150,MATCH(I144,WingXFLR5!$C$8:$C$150,1)+1))</f>
        <v>#DIV/0!</v>
      </c>
      <c r="L144" t="e">
        <f>FORECAST(I144,
INDEX(WingXFLR5!$E$8:$E$150,MATCH(I144,WingXFLR5!$C$8:$C$150,1)):INDEX(WingXFLR5!$E$8:$E$150,MATCH(I144,WingXFLR5!$C$8:$C$150,1)+1),
INDEX(WingXFLR5!$C$8:$C$150,MATCH(I144,WingXFLR5!$C$8:$C$150,1)):INDEX(WingXFLR5!$C$8:$C$150,MATCH(I144,WingXFLR5!$C$8:$C$150,1)+1))</f>
        <v>#DIV/0!</v>
      </c>
      <c r="M144" t="e">
        <f>FORECAST(I144,
INDEX(WingXFLR5!$I$8:$I$150,MATCH(I144,WingXFLR5!$C$8:$C$150,1)):INDEX(WingXFLR5!$I$8:$I$150,MATCH(I144,WingXFLR5!$C$8:$C$150,1)+1),
INDEX(WingXFLR5!$C$8:$C$150,MATCH(I144,WingXFLR5!$C$8:$C$150,1)):INDEX(WingXFLR5!$C$8:$C$150,MATCH(I144,WingXFLR5!$C$8:$C$150,1)+1))</f>
        <v>#DIV/0!</v>
      </c>
      <c r="N144" t="e">
        <f>(((M144*'AC Param'!$B$6)+(I144*('AC Param'!$B$3-'AC Param'!$B$4)))/('AC Param'!$B$5-'AC Param'!$B$3)) * ('AC Param'!$B$8/'AC Param'!$B$9)</f>
        <v>#DIV/0!</v>
      </c>
      <c r="O144" t="e">
        <f>FORECAST(ABS(N144),
INDEX(HStabXFLR5!$F$8:$F$106,MATCH(ABS(N144),HStabXFLR5!$C$8:$C$106,1)):INDEX(HStabXFLR5!$F$8:$F$106,MATCH(ABS(N144),HStabXFLR5!$C$8:$C$106,1)+1),
INDEX(HStabXFLR5!$C$8:$C$106,MATCH(ABS(N144),HStabXFLR5!$C$8:$C$106,1)):INDEX(HStabXFLR5!$C$8:$C$106,MATCH(ABS(N144),HStabXFLR5!$C$8:$C$106,1)+1))</f>
        <v>#DIV/0!</v>
      </c>
      <c r="P144" t="e">
        <f>N144*B144*'AC Param'!$B$9</f>
        <v>#DIV/0!</v>
      </c>
      <c r="Q144" t="e">
        <f>(B144*'AC Param'!$B$8*TrimCalc!I144)+TrimCalc!P144</f>
        <v>#DIV/0!</v>
      </c>
      <c r="R144" t="e">
        <f>('AC Param'!$B$2*9.807)-TrimCalc!Q144</f>
        <v>#DIV/0!</v>
      </c>
      <c r="S144" t="e">
        <f>O144*B144*'AC Param'!$B$9</f>
        <v>#DIV/0!</v>
      </c>
      <c r="T144" t="e">
        <f>(J144*B144*'AC Param'!$B$8)</f>
        <v>#DIV/0!</v>
      </c>
      <c r="U144" t="e">
        <f>(K144*B144*'AC Param'!$B$8)</f>
        <v>#DIV/0!</v>
      </c>
      <c r="V144" t="e">
        <f>(L144*B144*'AC Param'!$B$8)</f>
        <v>#DIV/0!</v>
      </c>
    </row>
  </sheetData>
  <mergeCells count="1">
    <mergeCell ref="Y1:Z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1D51-BC00-B145-98D3-ED02F4841098}">
  <dimension ref="A1:M144"/>
  <sheetViews>
    <sheetView zoomScale="85" workbookViewId="0">
      <selection activeCell="H17" sqref="H17"/>
    </sheetView>
  </sheetViews>
  <sheetFormatPr baseColWidth="10" defaultRowHeight="16" x14ac:dyDescent="0.2"/>
  <cols>
    <col min="2" max="2" width="11.83203125" bestFit="1" customWidth="1"/>
    <col min="7" max="7" width="17.33203125" style="1" bestFit="1" customWidth="1"/>
    <col min="8" max="8" width="19.33203125" style="1" bestFit="1" customWidth="1"/>
    <col min="9" max="9" width="16.5" style="1" bestFit="1" customWidth="1"/>
    <col min="15" max="15" width="11.1640625" bestFit="1" customWidth="1"/>
  </cols>
  <sheetData>
    <row r="1" spans="1:13" x14ac:dyDescent="0.2">
      <c r="A1" t="s">
        <v>73</v>
      </c>
      <c r="B1" t="s">
        <v>74</v>
      </c>
      <c r="C1" t="s">
        <v>2</v>
      </c>
      <c r="D1" t="s">
        <v>3</v>
      </c>
      <c r="E1" t="s">
        <v>60</v>
      </c>
      <c r="F1" t="s">
        <v>61</v>
      </c>
      <c r="G1" s="1" t="s">
        <v>86</v>
      </c>
      <c r="H1" s="1" t="s">
        <v>95</v>
      </c>
      <c r="I1" s="1" t="s">
        <v>94</v>
      </c>
    </row>
    <row r="2" spans="1:13" x14ac:dyDescent="0.2">
      <c r="A2">
        <v>0</v>
      </c>
      <c r="B2">
        <v>0.55000000000000004</v>
      </c>
      <c r="C2">
        <f>WingXFLR5!L8</f>
        <v>20.0655</v>
      </c>
      <c r="D2">
        <f>0.5*1.225*C2^2</f>
        <v>246.60737777812503</v>
      </c>
      <c r="E2">
        <f t="shared" ref="E2:E33" si="0">$K$6*1.802*10^-5*(1.225*C2)^-1</f>
        <v>0.36655463560919621</v>
      </c>
      <c r="F2">
        <f t="shared" ref="F2:F33" si="1">1.225*C2/($K$7)</f>
        <v>1364053.1354051055</v>
      </c>
      <c r="G2" s="1">
        <f>(2*0.664*F2^(-1/2)*$K$5^(-0.5))</f>
        <v>1.856807138412544E-3</v>
      </c>
      <c r="H2" s="1">
        <f t="shared" ref="H2:H33" si="2">G2*$K$3*D2*2</f>
        <v>0.18888471502049389</v>
      </c>
      <c r="I2" s="1">
        <f>(D_VStabXFLR5!C8*D_VStab!D2*'AC Param'!$B$8)</f>
        <v>0.58481795381849488</v>
      </c>
    </row>
    <row r="3" spans="1:13" x14ac:dyDescent="0.2">
      <c r="A3">
        <v>0.05</v>
      </c>
      <c r="B3">
        <v>0.51819999999999999</v>
      </c>
      <c r="C3">
        <f>WingXFLR5!L9</f>
        <v>19.6206</v>
      </c>
      <c r="D3">
        <f t="shared" ref="D3:D66" si="3">0.5*1.225*C3^2</f>
        <v>235.79286592050002</v>
      </c>
      <c r="E3">
        <f t="shared" si="0"/>
        <v>0.37486631605640641</v>
      </c>
      <c r="F3">
        <f t="shared" si="1"/>
        <v>1333808.8235294118</v>
      </c>
      <c r="G3" s="1">
        <f t="shared" ref="G3:G66" si="4">(2*0.664*F3^(-1/2)*$K$5^(-0.5))</f>
        <v>1.8777408229196013E-3</v>
      </c>
      <c r="H3" s="1">
        <f t="shared" si="2"/>
        <v>0.18263762966300401</v>
      </c>
      <c r="I3" s="1">
        <f>(D_VStabXFLR5!C9*D_VStab!D3*'AC Param'!$B$8)</f>
        <v>0.56151147187429717</v>
      </c>
      <c r="J3" t="s">
        <v>78</v>
      </c>
      <c r="K3">
        <f>B17</f>
        <v>0.20624999999999999</v>
      </c>
      <c r="L3" t="s">
        <v>11</v>
      </c>
    </row>
    <row r="4" spans="1:13" x14ac:dyDescent="0.2">
      <c r="A4">
        <v>0.1</v>
      </c>
      <c r="B4">
        <v>0.4864</v>
      </c>
      <c r="C4">
        <f>WingXFLR5!L10</f>
        <v>19.2041</v>
      </c>
      <c r="D4">
        <f t="shared" si="3"/>
        <v>225.88844229612502</v>
      </c>
      <c r="E4">
        <f t="shared" si="0"/>
        <v>0.38299644559319768</v>
      </c>
      <c r="F4">
        <f t="shared" si="1"/>
        <v>1305495.1442841289</v>
      </c>
      <c r="G4" s="1">
        <f t="shared" si="4"/>
        <v>1.897993893218183E-3</v>
      </c>
      <c r="H4" s="1">
        <f t="shared" si="2"/>
        <v>0.17685313966097793</v>
      </c>
      <c r="I4" s="1">
        <f>(D_VStabXFLR5!C10*D_VStab!D4*'AC Param'!$B$8)</f>
        <v>0.54016667064121693</v>
      </c>
      <c r="J4" t="s">
        <v>82</v>
      </c>
      <c r="K4">
        <f>A13</f>
        <v>0.55000000000000004</v>
      </c>
      <c r="L4" t="s">
        <v>8</v>
      </c>
      <c r="M4" t="s">
        <v>84</v>
      </c>
    </row>
    <row r="5" spans="1:13" x14ac:dyDescent="0.2">
      <c r="A5">
        <v>0.15</v>
      </c>
      <c r="B5">
        <v>0.45450000000000002</v>
      </c>
      <c r="C5">
        <f>WingXFLR5!L11</f>
        <v>18.812999999999999</v>
      </c>
      <c r="D5">
        <f t="shared" si="3"/>
        <v>216.78149351249999</v>
      </c>
      <c r="E5">
        <f t="shared" si="0"/>
        <v>0.39095848832277291</v>
      </c>
      <c r="F5">
        <f t="shared" si="1"/>
        <v>1278908.1576026636</v>
      </c>
      <c r="G5" s="1">
        <f t="shared" si="4"/>
        <v>1.9176209353192193E-3</v>
      </c>
      <c r="H5" s="1">
        <f t="shared" si="2"/>
        <v>0.17147820126910171</v>
      </c>
      <c r="I5" s="1">
        <f>(D_VStabXFLR5!C11*D_VStab!D5*'AC Param'!$B$8)</f>
        <v>0.52107797945008594</v>
      </c>
      <c r="J5" t="s">
        <v>85</v>
      </c>
      <c r="K5">
        <f>K3/K4</f>
        <v>0.37499999999999994</v>
      </c>
      <c r="L5" t="s">
        <v>8</v>
      </c>
      <c r="M5" t="s">
        <v>84</v>
      </c>
    </row>
    <row r="6" spans="1:13" x14ac:dyDescent="0.2">
      <c r="A6">
        <v>0.2</v>
      </c>
      <c r="B6">
        <v>0.42270000000000002</v>
      </c>
      <c r="C6">
        <f>WingXFLR5!L12</f>
        <v>18.444900000000001</v>
      </c>
      <c r="D6">
        <f t="shared" si="3"/>
        <v>208.38128080612503</v>
      </c>
      <c r="E6">
        <f t="shared" si="0"/>
        <v>0.39876074366444531</v>
      </c>
      <c r="F6">
        <f t="shared" si="1"/>
        <v>1253884.7114317426</v>
      </c>
      <c r="G6" s="1">
        <f t="shared" si="4"/>
        <v>1.9366611369119686E-3</v>
      </c>
      <c r="H6" s="1">
        <f t="shared" si="2"/>
        <v>0.16647012038132944</v>
      </c>
      <c r="I6" s="1">
        <f>(D_VStabXFLR5!C12*D_VStab!D6*'AC Param'!$B$8)</f>
        <v>0.50295401882814572</v>
      </c>
      <c r="J6" t="s">
        <v>75</v>
      </c>
      <c r="K6">
        <v>500000</v>
      </c>
    </row>
    <row r="7" spans="1:13" x14ac:dyDescent="0.2">
      <c r="A7">
        <v>0.25</v>
      </c>
      <c r="B7">
        <v>0.39090000000000003</v>
      </c>
      <c r="C7">
        <f>WingXFLR5!L13</f>
        <v>18.0976</v>
      </c>
      <c r="D7">
        <f t="shared" si="3"/>
        <v>200.60791452800001</v>
      </c>
      <c r="E7">
        <f t="shared" si="0"/>
        <v>0.40641311780657807</v>
      </c>
      <c r="F7">
        <f t="shared" si="1"/>
        <v>1230275.2497225306</v>
      </c>
      <c r="G7" s="1">
        <f t="shared" si="4"/>
        <v>1.9551554713339078E-3</v>
      </c>
      <c r="H7" s="1">
        <f t="shared" si="2"/>
        <v>0.16179061044395046</v>
      </c>
      <c r="I7" s="1">
        <f>(D_VStabXFLR5!C13*D_VStab!D7*'AC Param'!$B$8)</f>
        <v>0.48618254894425861</v>
      </c>
      <c r="J7" t="s">
        <v>68</v>
      </c>
      <c r="K7">
        <f>1.802*10^-5</f>
        <v>1.802E-5</v>
      </c>
    </row>
    <row r="8" spans="1:13" x14ac:dyDescent="0.2">
      <c r="A8">
        <v>0.3</v>
      </c>
      <c r="B8">
        <v>0.35909999999999997</v>
      </c>
      <c r="C8">
        <f>WingXFLR5!L14</f>
        <v>17.769300000000001</v>
      </c>
      <c r="D8">
        <f t="shared" si="3"/>
        <v>193.39566377512503</v>
      </c>
      <c r="E8">
        <f t="shared" si="0"/>
        <v>0.41392187879186726</v>
      </c>
      <c r="F8">
        <f t="shared" si="1"/>
        <v>1207957.4084350723</v>
      </c>
      <c r="G8" s="1">
        <f t="shared" si="4"/>
        <v>1.9731342278210087E-3</v>
      </c>
      <c r="H8" s="1">
        <f t="shared" si="2"/>
        <v>0.15740818652908087</v>
      </c>
      <c r="I8" s="1">
        <f>(D_VStabXFLR5!C14*D_VStab!D8*'AC Param'!$B$8)</f>
        <v>0.47014253788936289</v>
      </c>
    </row>
    <row r="9" spans="1:13" x14ac:dyDescent="0.2">
      <c r="A9">
        <v>0.35</v>
      </c>
      <c r="B9">
        <v>0.32729999999999998</v>
      </c>
      <c r="C9">
        <f>WingXFLR5!L15</f>
        <v>17.458200000000001</v>
      </c>
      <c r="D9">
        <f t="shared" si="3"/>
        <v>186.68310768450007</v>
      </c>
      <c r="E9">
        <f t="shared" si="0"/>
        <v>0.42129784518543301</v>
      </c>
      <c r="F9">
        <f t="shared" si="1"/>
        <v>1186808.823529412</v>
      </c>
      <c r="G9" s="1">
        <f t="shared" si="4"/>
        <v>1.9906369352593414E-3</v>
      </c>
      <c r="H9" s="1">
        <f t="shared" si="2"/>
        <v>0.15329254435512715</v>
      </c>
      <c r="I9" s="1">
        <f>(D_VStabXFLR5!C15*D_VStab!D9*'AC Param'!$B$8)</f>
        <v>0.45567673905141559</v>
      </c>
    </row>
    <row r="10" spans="1:13" x14ac:dyDescent="0.2">
      <c r="A10">
        <v>0.4</v>
      </c>
      <c r="B10">
        <v>0.29549999999999998</v>
      </c>
      <c r="C10">
        <f>WingXFLR5!L16</f>
        <v>17.163</v>
      </c>
      <c r="D10">
        <f t="shared" si="3"/>
        <v>180.42324851250004</v>
      </c>
      <c r="E10">
        <f t="shared" si="0"/>
        <v>0.42854407975390829</v>
      </c>
      <c r="F10">
        <f t="shared" si="1"/>
        <v>1166741.1209766928</v>
      </c>
      <c r="G10" s="1">
        <f t="shared" si="4"/>
        <v>2.0076832185033128E-3</v>
      </c>
      <c r="H10" s="1">
        <f t="shared" si="2"/>
        <v>0.14942100040988962</v>
      </c>
      <c r="I10" s="1">
        <f>(D_VStabXFLR5!C16*D_VStab!D10*'AC Param'!$B$8)</f>
        <v>0.44173965742672711</v>
      </c>
    </row>
    <row r="11" spans="1:13" x14ac:dyDescent="0.2">
      <c r="A11">
        <v>0.45</v>
      </c>
      <c r="B11">
        <v>0.2636</v>
      </c>
      <c r="C11">
        <f>WingXFLR5!L17</f>
        <v>16.882200000000001</v>
      </c>
      <c r="D11">
        <f t="shared" si="3"/>
        <v>174.56781456450003</v>
      </c>
      <c r="E11">
        <f t="shared" si="0"/>
        <v>0.43567201198992589</v>
      </c>
      <c r="F11">
        <f t="shared" si="1"/>
        <v>1147652.3307436183</v>
      </c>
      <c r="G11" s="1">
        <f t="shared" si="4"/>
        <v>2.0243111613165161E-3</v>
      </c>
      <c r="H11" s="1">
        <f t="shared" si="2"/>
        <v>0.14576907486468907</v>
      </c>
      <c r="I11" s="1">
        <f>(D_VStabXFLR5!C17*D_VStab!D11*'AC Param'!$B$8)</f>
        <v>0.42913562452142151</v>
      </c>
    </row>
    <row r="12" spans="1:13" x14ac:dyDescent="0.2">
      <c r="A12">
        <v>0.5</v>
      </c>
      <c r="B12">
        <v>0.23180000000000001</v>
      </c>
      <c r="C12">
        <f>WingXFLR5!L18</f>
        <v>16.614799999999999</v>
      </c>
      <c r="D12">
        <f t="shared" si="3"/>
        <v>169.08159216199999</v>
      </c>
      <c r="E12">
        <f t="shared" si="0"/>
        <v>0.44268375429233742</v>
      </c>
      <c r="F12">
        <f t="shared" si="1"/>
        <v>1129474.4728079911</v>
      </c>
      <c r="G12" s="1">
        <f t="shared" si="4"/>
        <v>2.0405358592028681E-3</v>
      </c>
      <c r="H12" s="1">
        <f t="shared" si="2"/>
        <v>0.14231953392429117</v>
      </c>
      <c r="I12" s="1">
        <f>(D_VStabXFLR5!C18*D_VStab!D12*'AC Param'!$B$8)</f>
        <v>0.4173266785294717</v>
      </c>
    </row>
    <row r="13" spans="1:13" x14ac:dyDescent="0.2">
      <c r="A13">
        <v>0.55000000000000004</v>
      </c>
      <c r="B13">
        <v>0.2</v>
      </c>
      <c r="C13">
        <f>WingXFLR5!L19</f>
        <v>16.3598</v>
      </c>
      <c r="D13">
        <f t="shared" si="3"/>
        <v>163.93137182449999</v>
      </c>
      <c r="E13">
        <f t="shared" si="0"/>
        <v>0.44958386048829002</v>
      </c>
      <c r="F13">
        <f t="shared" si="1"/>
        <v>1112139.5671476137</v>
      </c>
      <c r="G13" s="1">
        <f t="shared" si="4"/>
        <v>2.0563772715016812E-3</v>
      </c>
      <c r="H13" s="1">
        <f t="shared" si="2"/>
        <v>0.13905570818122207</v>
      </c>
      <c r="I13" s="1">
        <f>(D_VStabXFLR5!C19*D_VStab!D13*'AC Param'!$B$8)</f>
        <v>0.40583486462595858</v>
      </c>
    </row>
    <row r="14" spans="1:13" x14ac:dyDescent="0.2">
      <c r="C14">
        <f>WingXFLR5!L20</f>
        <v>16.116199999999999</v>
      </c>
      <c r="D14">
        <f t="shared" si="3"/>
        <v>159.0857902445</v>
      </c>
      <c r="E14">
        <f t="shared" si="0"/>
        <v>0.45637942199875453</v>
      </c>
      <c r="F14">
        <f t="shared" si="1"/>
        <v>1095579.6337402887</v>
      </c>
      <c r="G14" s="1">
        <f t="shared" si="4"/>
        <v>2.0718602868806915E-3</v>
      </c>
      <c r="H14" s="1">
        <f t="shared" si="2"/>
        <v>0.13596145654352715</v>
      </c>
      <c r="I14" s="1">
        <f>(D_VStabXFLR5!C20*D_VStab!D14*'AC Param'!$B$8)</f>
        <v>0.39502283949178663</v>
      </c>
    </row>
    <row r="15" spans="1:13" x14ac:dyDescent="0.2">
      <c r="A15" t="s">
        <v>76</v>
      </c>
      <c r="B15">
        <f>A3-A2</f>
        <v>0.05</v>
      </c>
      <c r="C15">
        <f>WingXFLR5!L21</f>
        <v>15.883100000000001</v>
      </c>
      <c r="D15">
        <f t="shared" si="3"/>
        <v>154.51713018612503</v>
      </c>
      <c r="E15">
        <f t="shared" si="0"/>
        <v>0.46307723560364955</v>
      </c>
      <c r="F15">
        <f t="shared" si="1"/>
        <v>1079733.4905660378</v>
      </c>
      <c r="G15" s="1">
        <f t="shared" si="4"/>
        <v>2.0870081980031633E-3</v>
      </c>
      <c r="H15" s="1">
        <f t="shared" si="2"/>
        <v>0.13302238844002556</v>
      </c>
      <c r="I15" s="1">
        <f>(D_VStabXFLR5!C21*D_VStab!D15*'AC Param'!$B$8)</f>
        <v>0.38521166910540122</v>
      </c>
    </row>
    <row r="16" spans="1:13" x14ac:dyDescent="0.2">
      <c r="A16" t="s">
        <v>77</v>
      </c>
      <c r="C16">
        <f>WingXFLR5!L22</f>
        <v>15.6599</v>
      </c>
      <c r="D16">
        <f t="shared" si="3"/>
        <v>150.20488665612501</v>
      </c>
      <c r="E16">
        <f t="shared" si="0"/>
        <v>0.46967745903973374</v>
      </c>
      <c r="F16">
        <f t="shared" si="1"/>
        <v>1064560.3496115429</v>
      </c>
      <c r="G16" s="1">
        <f t="shared" si="4"/>
        <v>2.1018286031271338E-3</v>
      </c>
      <c r="H16" s="1">
        <f t="shared" si="2"/>
        <v>0.13022828243011647</v>
      </c>
      <c r="I16" s="1">
        <f>(D_VStabXFLR5!C22*D_VStab!D16*'AC Param'!$B$8)</f>
        <v>0.37520642953205841</v>
      </c>
    </row>
    <row r="17" spans="1:9" x14ac:dyDescent="0.2">
      <c r="A17" t="s">
        <v>79</v>
      </c>
      <c r="B17" cm="1">
        <f t="array" ref="B17">SUM(B2:B13*$B$15)-0.5*(B2*B15)-0.5*(B13*B15)</f>
        <v>0.20624999999999999</v>
      </c>
      <c r="C17">
        <f>WingXFLR5!L23</f>
        <v>15.4459</v>
      </c>
      <c r="D17">
        <f t="shared" si="3"/>
        <v>146.127693921125</v>
      </c>
      <c r="E17">
        <f t="shared" si="0"/>
        <v>0.47618475069865318</v>
      </c>
      <c r="F17">
        <f t="shared" si="1"/>
        <v>1050012.6248612653</v>
      </c>
      <c r="G17" s="1">
        <f t="shared" si="4"/>
        <v>2.1163387345459095E-3</v>
      </c>
      <c r="H17" s="1">
        <f t="shared" si="2"/>
        <v>0.12756797576949758</v>
      </c>
      <c r="I17" s="1">
        <f>(D_VStabXFLR5!C23*D_VStab!D17*'AC Param'!$B$8)</f>
        <v>0.36647168547369147</v>
      </c>
    </row>
    <row r="18" spans="1:9" x14ac:dyDescent="0.2">
      <c r="C18">
        <f>WingXFLR5!L24</f>
        <v>15.240500000000001</v>
      </c>
      <c r="D18">
        <f t="shared" si="3"/>
        <v>142.26711465312502</v>
      </c>
      <c r="E18">
        <f t="shared" si="0"/>
        <v>0.48260241073562721</v>
      </c>
      <c r="F18">
        <f t="shared" si="1"/>
        <v>1036049.528301887</v>
      </c>
      <c r="G18" s="1">
        <f t="shared" si="4"/>
        <v>2.1305522162854466E-3</v>
      </c>
      <c r="H18" s="1">
        <f t="shared" si="2"/>
        <v>0.12503185052685989</v>
      </c>
      <c r="I18" s="1">
        <f>(D_VStabXFLR5!C24*D_VStab!D18*'AC Param'!$B$8)</f>
        <v>0.35784851387306194</v>
      </c>
    </row>
    <row r="19" spans="1:9" x14ac:dyDescent="0.2">
      <c r="C19">
        <f>WingXFLR5!L25</f>
        <v>15.043100000000001</v>
      </c>
      <c r="D19">
        <f t="shared" si="3"/>
        <v>138.60560028612502</v>
      </c>
      <c r="E19">
        <f t="shared" si="0"/>
        <v>0.48893526206807947</v>
      </c>
      <c r="F19">
        <f t="shared" si="1"/>
        <v>1022630.271920089</v>
      </c>
      <c r="G19" s="1">
        <f t="shared" si="4"/>
        <v>2.1444855236555887E-3</v>
      </c>
      <c r="H19" s="1">
        <f t="shared" si="2"/>
        <v>0.12261055261586506</v>
      </c>
      <c r="I19" s="1">
        <f>(D_VStabXFLR5!C25*D_VStab!D19*'AC Param'!$B$8)</f>
        <v>0.34967007795494792</v>
      </c>
    </row>
    <row r="20" spans="1:9" x14ac:dyDescent="0.2">
      <c r="C20">
        <f>WingXFLR5!L26</f>
        <v>14.8531</v>
      </c>
      <c r="D20">
        <f t="shared" si="3"/>
        <v>135.126430011125</v>
      </c>
      <c r="E20">
        <f t="shared" si="0"/>
        <v>0.49518969378892808</v>
      </c>
      <c r="F20">
        <f t="shared" si="1"/>
        <v>1009714.0677025528</v>
      </c>
      <c r="G20" s="1">
        <f t="shared" si="4"/>
        <v>2.1581580058695768E-3</v>
      </c>
      <c r="H20" s="1">
        <f t="shared" si="2"/>
        <v>0.12029497702739733</v>
      </c>
      <c r="I20" s="1">
        <f>(D_VStabXFLR5!C26*D_VStab!D20*'AC Param'!$B$8)</f>
        <v>0.3415633201090239</v>
      </c>
    </row>
    <row r="21" spans="1:9" x14ac:dyDescent="0.2">
      <c r="C21">
        <f>WingXFLR5!L27</f>
        <v>14.670199999999999</v>
      </c>
      <c r="D21">
        <f t="shared" si="3"/>
        <v>131.81904542450002</v>
      </c>
      <c r="E21">
        <f t="shared" si="0"/>
        <v>0.5013634470434164</v>
      </c>
      <c r="F21">
        <f t="shared" si="1"/>
        <v>997280.52164261939</v>
      </c>
      <c r="G21" s="1">
        <f t="shared" si="4"/>
        <v>2.1715696975728462E-3</v>
      </c>
      <c r="H21" s="1">
        <f t="shared" si="2"/>
        <v>0.11807987590031439</v>
      </c>
      <c r="I21" s="1">
        <f>(D_VStabXFLR5!C27*D_VStab!D21*'AC Param'!$B$8)</f>
        <v>0.33418411120977581</v>
      </c>
    </row>
    <row r="22" spans="1:9" x14ac:dyDescent="0.2">
      <c r="C22">
        <f>WingXFLR5!L28</f>
        <v>14.494</v>
      </c>
      <c r="D22">
        <f t="shared" si="3"/>
        <v>128.67157205000001</v>
      </c>
      <c r="E22">
        <f t="shared" si="0"/>
        <v>0.50745839939397874</v>
      </c>
      <c r="F22">
        <f t="shared" si="1"/>
        <v>985302.44173140952</v>
      </c>
      <c r="G22" s="1">
        <f t="shared" si="4"/>
        <v>2.184729443309422E-3</v>
      </c>
      <c r="H22" s="1">
        <f t="shared" si="2"/>
        <v>0.11595893593949969</v>
      </c>
      <c r="I22" s="1">
        <f>(D_VStabXFLR5!C28*D_VStab!D22*'AC Param'!$B$8)</f>
        <v>0.32748145186953775</v>
      </c>
    </row>
    <row r="23" spans="1:9" x14ac:dyDescent="0.2">
      <c r="C23">
        <f>WingXFLR5!L29</f>
        <v>14.3239</v>
      </c>
      <c r="D23">
        <f t="shared" si="3"/>
        <v>125.66914311612501</v>
      </c>
      <c r="E23">
        <f t="shared" si="0"/>
        <v>0.51348459852528483</v>
      </c>
      <c r="F23">
        <f t="shared" si="1"/>
        <v>973739.03995560494</v>
      </c>
      <c r="G23" s="1">
        <f t="shared" si="4"/>
        <v>2.1976632707863338E-3</v>
      </c>
      <c r="H23" s="1">
        <f t="shared" si="2"/>
        <v>0.1139236147902184</v>
      </c>
      <c r="I23" s="1">
        <f>(D_VStabXFLR5!C29*D_VStab!D23*'AC Param'!$B$8)</f>
        <v>0.32046345295344714</v>
      </c>
    </row>
    <row r="24" spans="1:9" x14ac:dyDescent="0.2">
      <c r="C24">
        <f>WingXFLR5!L30</f>
        <v>14.159800000000001</v>
      </c>
      <c r="D24">
        <f t="shared" si="3"/>
        <v>122.80621082450003</v>
      </c>
      <c r="E24">
        <f t="shared" si="0"/>
        <v>0.51943544688599608</v>
      </c>
      <c r="F24">
        <f t="shared" si="1"/>
        <v>962583.51831298554</v>
      </c>
      <c r="G24" s="1">
        <f t="shared" si="4"/>
        <v>2.2103611085503572E-3</v>
      </c>
      <c r="H24" s="1">
        <f t="shared" si="2"/>
        <v>0.11197150482165068</v>
      </c>
      <c r="I24" s="1">
        <f>(D_VStabXFLR5!C30*D_VStab!D24*'AC Param'!$B$8)</f>
        <v>0.31407671225496286</v>
      </c>
    </row>
    <row r="25" spans="1:9" x14ac:dyDescent="0.2">
      <c r="C25">
        <f>WingXFLR5!L31</f>
        <v>14.001099999999999</v>
      </c>
      <c r="D25">
        <f t="shared" si="3"/>
        <v>120.06886574112498</v>
      </c>
      <c r="E25">
        <f t="shared" si="0"/>
        <v>0.52532315609604441</v>
      </c>
      <c r="F25">
        <f t="shared" si="1"/>
        <v>951795.08879023301</v>
      </c>
      <c r="G25" s="1">
        <f t="shared" si="4"/>
        <v>2.2228528371387815E-3</v>
      </c>
      <c r="H25" s="1">
        <f t="shared" si="2"/>
        <v>0.11009436028168673</v>
      </c>
      <c r="I25" s="1">
        <f>(D_VStabXFLR5!C31*D_VStab!D25*'AC Param'!$B$8)</f>
        <v>0.30767164169322975</v>
      </c>
    </row>
    <row r="26" spans="1:9" x14ac:dyDescent="0.2">
      <c r="C26">
        <f>WingXFLR5!L32</f>
        <v>13.8477</v>
      </c>
      <c r="D26">
        <f t="shared" si="3"/>
        <v>117.45226211512501</v>
      </c>
      <c r="E26">
        <f t="shared" si="0"/>
        <v>0.53114250314610578</v>
      </c>
      <c r="F26">
        <f t="shared" si="1"/>
        <v>941366.95338512759</v>
      </c>
      <c r="G26" s="1">
        <f t="shared" si="4"/>
        <v>2.2351309226601437E-3</v>
      </c>
      <c r="H26" s="1">
        <f t="shared" si="2"/>
        <v>0.1082899879833339</v>
      </c>
      <c r="I26" s="1">
        <f>(D_VStabXFLR5!C32*D_VStab!D26*'AC Param'!$B$8)</f>
        <v>0.30184075633327984</v>
      </c>
    </row>
    <row r="27" spans="1:9" x14ac:dyDescent="0.2">
      <c r="C27">
        <f>WingXFLR5!L33</f>
        <v>13.699299999999999</v>
      </c>
      <c r="D27">
        <f t="shared" si="3"/>
        <v>114.948377550125</v>
      </c>
      <c r="E27">
        <f t="shared" si="0"/>
        <v>0.53689619475566841</v>
      </c>
      <c r="F27">
        <f t="shared" si="1"/>
        <v>931278.71809101</v>
      </c>
      <c r="G27" s="1">
        <f t="shared" si="4"/>
        <v>2.2472045315392554E-3</v>
      </c>
      <c r="H27" s="1">
        <f t="shared" si="2"/>
        <v>0.10655391240603701</v>
      </c>
      <c r="I27" s="1">
        <f>(D_VStabXFLR5!C33*D_VStab!D27*'AC Param'!$B$8)</f>
        <v>0.29626144221952339</v>
      </c>
    </row>
    <row r="28" spans="1:9" x14ac:dyDescent="0.2">
      <c r="C28">
        <f>WingXFLR5!L34</f>
        <v>13.5556</v>
      </c>
      <c r="D28">
        <f t="shared" si="3"/>
        <v>112.549503458</v>
      </c>
      <c r="E28">
        <f t="shared" si="0"/>
        <v>0.54258771583820165</v>
      </c>
      <c r="F28">
        <f t="shared" si="1"/>
        <v>921509.98890122096</v>
      </c>
      <c r="G28" s="1">
        <f t="shared" si="4"/>
        <v>2.2590841970424494E-3</v>
      </c>
      <c r="H28" s="1">
        <f t="shared" si="2"/>
        <v>0.10488175691686369</v>
      </c>
      <c r="I28" s="1">
        <f>(D_VStabXFLR5!C34*D_VStab!D28*'AC Param'!$B$8)</f>
        <v>0.29063710050730945</v>
      </c>
    </row>
    <row r="29" spans="1:9" x14ac:dyDescent="0.2">
      <c r="C29">
        <f>WingXFLR5!L35</f>
        <v>13.4163</v>
      </c>
      <c r="D29">
        <f t="shared" si="3"/>
        <v>110.248227235125</v>
      </c>
      <c r="E29">
        <f t="shared" si="0"/>
        <v>0.5482213457373738</v>
      </c>
      <c r="F29">
        <f t="shared" si="1"/>
        <v>912040.37180910097</v>
      </c>
      <c r="G29" s="1">
        <f t="shared" si="4"/>
        <v>2.2707818257753144E-3</v>
      </c>
      <c r="H29" s="1">
        <f t="shared" si="2"/>
        <v>0.10326923917590591</v>
      </c>
      <c r="I29" s="1">
        <f>(D_VStabXFLR5!C35*D_VStab!D29*'AC Param'!$B$8)</f>
        <v>0.2855149495885469</v>
      </c>
    </row>
    <row r="30" spans="1:9" x14ac:dyDescent="0.2">
      <c r="C30">
        <f>WingXFLR5!L36</f>
        <v>13.2813</v>
      </c>
      <c r="D30">
        <f t="shared" si="3"/>
        <v>108.040669435125</v>
      </c>
      <c r="E30">
        <f t="shared" si="0"/>
        <v>0.5537938334964444</v>
      </c>
      <c r="F30">
        <f t="shared" si="1"/>
        <v>902863.06881243072</v>
      </c>
      <c r="G30" s="1">
        <f t="shared" si="4"/>
        <v>2.2822935178490882E-3</v>
      </c>
      <c r="H30" s="1">
        <f t="shared" si="2"/>
        <v>0.10171446430029302</v>
      </c>
      <c r="I30" s="1">
        <f>(D_VStabXFLR5!C36*D_VStab!D30*'AC Param'!$B$8)</f>
        <v>0.28033394609240703</v>
      </c>
    </row>
    <row r="31" spans="1:9" x14ac:dyDescent="0.2">
      <c r="C31">
        <f>WingXFLR5!L37</f>
        <v>13.1502</v>
      </c>
      <c r="D31">
        <f t="shared" si="3"/>
        <v>105.91825302450002</v>
      </c>
      <c r="E31">
        <f t="shared" si="0"/>
        <v>0.55931484242188922</v>
      </c>
      <c r="F31">
        <f t="shared" si="1"/>
        <v>893950.88790233072</v>
      </c>
      <c r="G31" s="1">
        <f t="shared" si="4"/>
        <v>2.29364188667457E-3</v>
      </c>
      <c r="H31" s="1">
        <f t="shared" si="2"/>
        <v>0.10021214845141034</v>
      </c>
      <c r="I31" s="1">
        <f>(D_VStabXFLR5!C37*D_VStab!D31*'AC Param'!$B$8)</f>
        <v>0.27535237773829846</v>
      </c>
    </row>
    <row r="32" spans="1:9" x14ac:dyDescent="0.2">
      <c r="C32">
        <f>WingXFLR5!L38</f>
        <v>13.023</v>
      </c>
      <c r="D32">
        <f t="shared" si="3"/>
        <v>103.87909901249999</v>
      </c>
      <c r="E32">
        <f t="shared" si="0"/>
        <v>0.56477785769917277</v>
      </c>
      <c r="F32">
        <f t="shared" si="1"/>
        <v>885303.82907880144</v>
      </c>
      <c r="G32" s="1">
        <f t="shared" si="4"/>
        <v>2.3048160515379253E-3</v>
      </c>
      <c r="H32" s="1">
        <f t="shared" si="2"/>
        <v>9.8761663614614317E-2</v>
      </c>
      <c r="I32" s="1">
        <f>(D_VStabXFLR5!C38*D_VStab!D32*'AC Param'!$B$8)</f>
        <v>0.27082430015393827</v>
      </c>
    </row>
    <row r="33" spans="3:9" x14ac:dyDescent="0.2">
      <c r="C33">
        <f>WingXFLR5!L39</f>
        <v>12.8995</v>
      </c>
      <c r="D33">
        <f t="shared" si="3"/>
        <v>101.91822390312501</v>
      </c>
      <c r="E33">
        <f t="shared" si="0"/>
        <v>0.57018504909619194</v>
      </c>
      <c r="F33">
        <f t="shared" si="1"/>
        <v>876908.29633740289</v>
      </c>
      <c r="G33" s="1">
        <f t="shared" si="4"/>
        <v>2.3158229404111864E-3</v>
      </c>
      <c r="H33" s="1">
        <f t="shared" si="2"/>
        <v>9.7360131396338492E-2</v>
      </c>
      <c r="I33" s="1">
        <f>(D_VStabXFLR5!C39*D_VStab!D33*'AC Param'!$B$8)</f>
        <v>0.2662177185634384</v>
      </c>
    </row>
    <row r="34" spans="3:9" x14ac:dyDescent="0.2">
      <c r="C34">
        <f>WingXFLR5!L40</f>
        <v>12.779400000000001</v>
      </c>
      <c r="D34">
        <f t="shared" si="3"/>
        <v>100.02925192050003</v>
      </c>
      <c r="E34">
        <f t="shared" ref="E34:E65" si="5">$K$6*1.802*10^-5*(1.225*C34)^-1</f>
        <v>0.57554361244004626</v>
      </c>
      <c r="F34">
        <f t="shared" ref="F34:F65" si="6">1.225*C34/($K$7)</f>
        <v>868743.89567147626</v>
      </c>
      <c r="G34" s="1">
        <f t="shared" si="4"/>
        <v>2.3266794722109495E-3</v>
      </c>
      <c r="H34" s="1">
        <f t="shared" ref="H34:H65" si="7">G34*$K$3*D34*2</f>
        <v>9.6003602913918615E-2</v>
      </c>
      <c r="I34" s="1">
        <f>(D_VStabXFLR5!C40*D_VStab!D34*'AC Param'!$B$8)</f>
        <v>0.26202798580357634</v>
      </c>
    </row>
    <row r="35" spans="3:9" x14ac:dyDescent="0.2">
      <c r="C35">
        <f>WingXFLR5!L41</f>
        <v>12.662699999999999</v>
      </c>
      <c r="D35">
        <f t="shared" si="3"/>
        <v>98.210682415124992</v>
      </c>
      <c r="E35">
        <f t="shared" si="5"/>
        <v>0.58084784767990461</v>
      </c>
      <c r="F35">
        <f t="shared" si="6"/>
        <v>860810.62708102108</v>
      </c>
      <c r="G35" s="1">
        <f t="shared" si="4"/>
        <v>2.3373762733489216E-3</v>
      </c>
      <c r="H35" s="1">
        <f t="shared" si="7"/>
        <v>9.4691569032439207E-2</v>
      </c>
      <c r="I35" s="1">
        <f>(D_VStabXFLR5!C41*D_VStab!D35*'AC Param'!$B$8)</f>
        <v>0.25775146108929869</v>
      </c>
    </row>
    <row r="36" spans="3:9" x14ac:dyDescent="0.2">
      <c r="C36">
        <f>WingXFLR5!L42</f>
        <v>12.549099999999999</v>
      </c>
      <c r="D36">
        <f t="shared" si="3"/>
        <v>96.456445371125</v>
      </c>
      <c r="E36">
        <f t="shared" si="5"/>
        <v>0.58610593913637854</v>
      </c>
      <c r="F36">
        <f t="shared" si="6"/>
        <v>853088.09655937843</v>
      </c>
      <c r="G36" s="1">
        <f t="shared" si="4"/>
        <v>2.3479319201554277E-3</v>
      </c>
      <c r="H36" s="1">
        <f t="shared" si="7"/>
        <v>9.342018138403195E-2</v>
      </c>
      <c r="I36" s="1">
        <f>(D_VStabXFLR5!C42*D_VStab!D36*'AC Param'!$B$8)</f>
        <v>0.25362604989086995</v>
      </c>
    </row>
    <row r="37" spans="3:9" x14ac:dyDescent="0.2">
      <c r="C37">
        <f>WingXFLR5!L43</f>
        <v>12.438499999999999</v>
      </c>
      <c r="D37">
        <f t="shared" si="3"/>
        <v>94.763722878124995</v>
      </c>
      <c r="E37">
        <f t="shared" si="5"/>
        <v>0.59131744509517448</v>
      </c>
      <c r="F37">
        <f t="shared" si="6"/>
        <v>845569.50610432855</v>
      </c>
      <c r="G37" s="1">
        <f t="shared" si="4"/>
        <v>2.3583474271511719E-3</v>
      </c>
      <c r="H37" s="1">
        <f t="shared" si="7"/>
        <v>9.2187885090218247E-2</v>
      </c>
      <c r="I37" s="1">
        <f>(D_VStabXFLR5!C43*D_VStab!D37*'AC Param'!$B$8)</f>
        <v>0.24964528621170856</v>
      </c>
    </row>
    <row r="38" spans="3:9" x14ac:dyDescent="0.2">
      <c r="C38">
        <f>WingXFLR5!L44</f>
        <v>12.3308</v>
      </c>
      <c r="D38">
        <f t="shared" si="3"/>
        <v>93.129785042000009</v>
      </c>
      <c r="E38">
        <f t="shared" si="5"/>
        <v>0.59648214558798518</v>
      </c>
      <c r="F38">
        <f t="shared" si="6"/>
        <v>838248.05771365156</v>
      </c>
      <c r="G38" s="1">
        <f t="shared" si="4"/>
        <v>2.3686242062931993E-3</v>
      </c>
      <c r="H38" s="1">
        <f t="shared" si="7"/>
        <v>9.0993153560662454E-2</v>
      </c>
      <c r="I38" s="1">
        <f>(D_VStabXFLR5!C44*D_VStab!D38*'AC Param'!$B$8)</f>
        <v>0.24580288044079687</v>
      </c>
    </row>
    <row r="39" spans="3:9" x14ac:dyDescent="0.2">
      <c r="C39">
        <f>WingXFLR5!L45</f>
        <v>12.225899999999999</v>
      </c>
      <c r="D39">
        <f t="shared" si="3"/>
        <v>91.551986371124983</v>
      </c>
      <c r="E39">
        <f t="shared" si="5"/>
        <v>0.60160004914291199</v>
      </c>
      <c r="F39">
        <f t="shared" si="6"/>
        <v>831116.95338512771</v>
      </c>
      <c r="G39" s="1">
        <f t="shared" si="4"/>
        <v>2.3787640724461977E-3</v>
      </c>
      <c r="H39" s="1">
        <f t="shared" si="7"/>
        <v>8.9834487575545352E-2</v>
      </c>
      <c r="I39" s="1">
        <f>(D_VStabXFLR5!C45*D_VStab!D39*'AC Param'!$B$8)</f>
        <v>0.24231981583749135</v>
      </c>
    </row>
    <row r="40" spans="3:9" x14ac:dyDescent="0.2">
      <c r="C40">
        <f>WingXFLR5!L46</f>
        <v>12.123699999999999</v>
      </c>
      <c r="D40">
        <f t="shared" si="3"/>
        <v>90.027762285124993</v>
      </c>
      <c r="E40">
        <f t="shared" si="5"/>
        <v>0.6066713990626893</v>
      </c>
      <c r="F40">
        <f t="shared" si="6"/>
        <v>824169.39511653723</v>
      </c>
      <c r="G40" s="1">
        <f t="shared" si="4"/>
        <v>2.3887692481215222E-3</v>
      </c>
      <c r="H40" s="1">
        <f t="shared" si="7"/>
        <v>8.8710414384859229E-2</v>
      </c>
      <c r="I40" s="1">
        <f>(D_VStabXFLR5!C46*D_VStab!D40*'AC Param'!$B$8)</f>
        <v>0.2387321449560704</v>
      </c>
    </row>
    <row r="41" spans="3:9" x14ac:dyDescent="0.2">
      <c r="C41">
        <f>WingXFLR5!L47</f>
        <v>12.023999999999999</v>
      </c>
      <c r="D41">
        <f t="shared" si="3"/>
        <v>88.553152800000007</v>
      </c>
      <c r="E41">
        <f t="shared" si="5"/>
        <v>0.61170176653495745</v>
      </c>
      <c r="F41">
        <f t="shared" si="6"/>
        <v>817391.7869034406</v>
      </c>
      <c r="G41" s="1">
        <f t="shared" si="4"/>
        <v>2.3986523418873208E-3</v>
      </c>
      <c r="H41" s="1">
        <f t="shared" si="7"/>
        <v>8.7618393779905615E-2</v>
      </c>
      <c r="I41" s="1">
        <f>(D_VStabXFLR5!C47*D_VStab!D41*'AC Param'!$B$8)</f>
        <v>0.23526116234501313</v>
      </c>
    </row>
    <row r="42" spans="3:9" x14ac:dyDescent="0.2">
      <c r="C42">
        <f>WingXFLR5!L48</f>
        <v>11.9267</v>
      </c>
      <c r="D42">
        <f t="shared" si="3"/>
        <v>87.125780895125004</v>
      </c>
      <c r="E42">
        <f t="shared" si="5"/>
        <v>0.61669213116925281</v>
      </c>
      <c r="F42">
        <f t="shared" si="6"/>
        <v>810777.33074361831</v>
      </c>
      <c r="G42" s="1">
        <f t="shared" si="4"/>
        <v>2.4084167695324885E-3</v>
      </c>
      <c r="H42" s="1">
        <f t="shared" si="7"/>
        <v>8.6557016603653336E-2</v>
      </c>
      <c r="I42" s="1">
        <f>(D_VStabXFLR5!C48*D_VStab!D42*'AC Param'!$B$8)</f>
        <v>0.23190127957090398</v>
      </c>
    </row>
    <row r="43" spans="3:9" x14ac:dyDescent="0.2">
      <c r="C43">
        <f>WingXFLR5!L49</f>
        <v>11.831799999999999</v>
      </c>
      <c r="D43">
        <f t="shared" si="3"/>
        <v>85.744788384499998</v>
      </c>
      <c r="E43">
        <f t="shared" si="5"/>
        <v>0.62163846927908917</v>
      </c>
      <c r="F43">
        <f t="shared" si="6"/>
        <v>804326.02663706988</v>
      </c>
      <c r="G43" s="1">
        <f t="shared" si="4"/>
        <v>2.4180561429435763E-3</v>
      </c>
      <c r="H43" s="1">
        <f t="shared" si="7"/>
        <v>8.552598131489661E-2</v>
      </c>
      <c r="I43" s="1">
        <f>(D_VStabXFLR5!C49*D_VStab!D43*'AC Param'!$B$8)</f>
        <v>0.22865091122158568</v>
      </c>
    </row>
    <row r="44" spans="3:9" x14ac:dyDescent="0.2">
      <c r="C44">
        <f>WingXFLR5!L50</f>
        <v>11.7392</v>
      </c>
      <c r="D44">
        <f t="shared" si="3"/>
        <v>84.407900192000014</v>
      </c>
      <c r="E44">
        <f t="shared" si="5"/>
        <v>0.62654201656129282</v>
      </c>
      <c r="F44">
        <f t="shared" si="6"/>
        <v>798031.07658157602</v>
      </c>
      <c r="G44" s="1">
        <f t="shared" si="4"/>
        <v>2.4275743457042118E-3</v>
      </c>
      <c r="H44" s="1">
        <f t="shared" si="7"/>
        <v>8.4523911895855092E-2</v>
      </c>
      <c r="I44" s="1">
        <f>(D_VStabXFLR5!C50*D_VStab!D44*'AC Param'!$B$8)</f>
        <v>0.22529528724471232</v>
      </c>
    </row>
    <row r="45" spans="3:9" x14ac:dyDescent="0.2">
      <c r="C45">
        <f>WingXFLR5!L51</f>
        <v>11.6487</v>
      </c>
      <c r="D45">
        <f t="shared" si="3"/>
        <v>83.111479660124999</v>
      </c>
      <c r="E45">
        <f t="shared" si="5"/>
        <v>0.63140968870486214</v>
      </c>
      <c r="F45">
        <f t="shared" si="6"/>
        <v>791878.8845726971</v>
      </c>
      <c r="G45" s="1">
        <f t="shared" si="4"/>
        <v>2.4369861435194914E-3</v>
      </c>
      <c r="H45" s="1">
        <f t="shared" si="7"/>
        <v>8.3548378773389734E-2</v>
      </c>
      <c r="I45" s="1">
        <f>(D_VStabXFLR5!C51*D_VStab!D45*'AC Param'!$B$8)</f>
        <v>0.22245347702405369</v>
      </c>
    </row>
    <row r="46" spans="3:9" x14ac:dyDescent="0.2">
      <c r="C46">
        <f>WingXFLR5!L52</f>
        <v>11.5603</v>
      </c>
      <c r="D46">
        <f t="shared" si="3"/>
        <v>81.854828355124994</v>
      </c>
      <c r="E46">
        <f t="shared" si="5"/>
        <v>0.63623799043418661</v>
      </c>
      <c r="F46">
        <f t="shared" si="6"/>
        <v>785869.45061043289</v>
      </c>
      <c r="G46" s="1">
        <f t="shared" si="4"/>
        <v>2.4462860450044236E-3</v>
      </c>
      <c r="H46" s="1">
        <f t="shared" si="7"/>
        <v>8.2599133782567044E-2</v>
      </c>
      <c r="I46" s="1">
        <f>(D_VStabXFLR5!C52*D_VStab!D46*'AC Param'!$B$8)</f>
        <v>0.21949606328235841</v>
      </c>
    </row>
    <row r="47" spans="3:9" x14ac:dyDescent="0.2">
      <c r="C47">
        <f>WingXFLR5!L53</f>
        <v>11.4739</v>
      </c>
      <c r="D47">
        <f t="shared" si="3"/>
        <v>80.635858491125006</v>
      </c>
      <c r="E47">
        <f t="shared" si="5"/>
        <v>0.64102894750837347</v>
      </c>
      <c r="F47">
        <f t="shared" si="6"/>
        <v>779995.97669256397</v>
      </c>
      <c r="G47" s="1">
        <f t="shared" si="4"/>
        <v>2.4554792014188547E-3</v>
      </c>
      <c r="H47" s="1">
        <f t="shared" si="7"/>
        <v>8.1674865283073453E-2</v>
      </c>
      <c r="I47" s="1">
        <f>(D_VStabXFLR5!C53*D_VStab!D47*'AC Param'!$B$8)</f>
        <v>0.21662741135065089</v>
      </c>
    </row>
    <row r="48" spans="3:9" x14ac:dyDescent="0.2">
      <c r="C48">
        <f>WingXFLR5!L54</f>
        <v>11.3894</v>
      </c>
      <c r="D48">
        <f t="shared" si="3"/>
        <v>79.452539820500007</v>
      </c>
      <c r="E48">
        <f t="shared" si="5"/>
        <v>0.64578485616593728</v>
      </c>
      <c r="F48">
        <f t="shared" si="6"/>
        <v>774251.66481687024</v>
      </c>
      <c r="G48" s="1">
        <f t="shared" si="4"/>
        <v>2.4645711889647102E-3</v>
      </c>
      <c r="H48" s="1">
        <f t="shared" si="7"/>
        <v>8.0774281719316221E-2</v>
      </c>
      <c r="I48" s="1">
        <f>(D_VStabXFLR5!C54*D_VStab!D48*'AC Param'!$B$8)</f>
        <v>0.21364552778214552</v>
      </c>
    </row>
    <row r="49" spans="3:9" x14ac:dyDescent="0.2">
      <c r="C49">
        <f>WingXFLR5!L55</f>
        <v>11.306800000000001</v>
      </c>
      <c r="D49">
        <f t="shared" si="3"/>
        <v>78.30428232200002</v>
      </c>
      <c r="E49">
        <f t="shared" si="5"/>
        <v>0.65050253306119565</v>
      </c>
      <c r="F49">
        <f t="shared" si="6"/>
        <v>768636.51498335192</v>
      </c>
      <c r="G49" s="1">
        <f t="shared" si="4"/>
        <v>2.4735570708502045E-3</v>
      </c>
      <c r="H49" s="1">
        <f t="shared" si="7"/>
        <v>7.9897170876366455E-2</v>
      </c>
      <c r="I49" s="1">
        <f>(D_VStabXFLR5!C55*D_VStab!D49*'AC Param'!$B$8)</f>
        <v>0.2109463805625573</v>
      </c>
    </row>
    <row r="50" spans="3:9" x14ac:dyDescent="0.2">
      <c r="C50">
        <f>WingXFLR5!L56</f>
        <v>11.226000000000001</v>
      </c>
      <c r="D50">
        <f t="shared" si="3"/>
        <v>77.189134050000021</v>
      </c>
      <c r="E50">
        <f t="shared" si="5"/>
        <v>0.65518457516625039</v>
      </c>
      <c r="F50">
        <f t="shared" si="6"/>
        <v>763143.72918978927</v>
      </c>
      <c r="G50" s="1">
        <f t="shared" si="4"/>
        <v>2.4824429191799449E-3</v>
      </c>
      <c r="H50" s="1">
        <f t="shared" si="7"/>
        <v>7.9042267944772315E-2</v>
      </c>
      <c r="I50" s="1">
        <f>(D_VStabXFLR5!C56*D_VStab!D50*'AC Param'!$B$8)</f>
        <v>0.20832519812578035</v>
      </c>
    </row>
    <row r="51" spans="3:9" x14ac:dyDescent="0.2">
      <c r="C51">
        <f>WingXFLR5!L57</f>
        <v>11.1469</v>
      </c>
      <c r="D51">
        <f t="shared" si="3"/>
        <v>76.105195011125005</v>
      </c>
      <c r="E51">
        <f t="shared" si="5"/>
        <v>0.65983385881422885</v>
      </c>
      <c r="F51">
        <f t="shared" si="6"/>
        <v>757766.5094339624</v>
      </c>
      <c r="G51" s="1">
        <f t="shared" si="4"/>
        <v>2.4912352342434819E-3</v>
      </c>
      <c r="H51" s="1">
        <f t="shared" si="7"/>
        <v>7.8208326619782928E-2</v>
      </c>
      <c r="I51" s="1">
        <f>(D_VStabXFLR5!C57*D_VStab!D51*'AC Param'!$B$8)</f>
        <v>0.20577733595161055</v>
      </c>
    </row>
    <row r="52" spans="3:9" x14ac:dyDescent="0.2">
      <c r="C52">
        <f>WingXFLR5!L58</f>
        <v>11.0695</v>
      </c>
      <c r="D52">
        <f t="shared" si="3"/>
        <v>75.051971028124996</v>
      </c>
      <c r="E52">
        <f t="shared" si="5"/>
        <v>0.66444753970968229</v>
      </c>
      <c r="F52">
        <f t="shared" si="6"/>
        <v>752504.85571587121</v>
      </c>
      <c r="G52" s="1">
        <f t="shared" si="4"/>
        <v>2.499929652206355E-3</v>
      </c>
      <c r="H52" s="1">
        <f t="shared" si="7"/>
        <v>7.7395167229768552E-2</v>
      </c>
      <c r="I52" s="1">
        <f>(D_VStabXFLR5!C58*D_VStab!D52*'AC Param'!$B$8)</f>
        <v>0.20311574599161258</v>
      </c>
    </row>
    <row r="53" spans="3:9" x14ac:dyDescent="0.2">
      <c r="C53">
        <f>WingXFLR5!L59</f>
        <v>10.9937</v>
      </c>
      <c r="D53">
        <f t="shared" si="3"/>
        <v>74.027631810125015</v>
      </c>
      <c r="E53">
        <f t="shared" si="5"/>
        <v>0.66902881112058055</v>
      </c>
      <c r="F53">
        <f t="shared" si="6"/>
        <v>747351.97003329638</v>
      </c>
      <c r="G53" s="1">
        <f t="shared" si="4"/>
        <v>2.5085331775960532E-3</v>
      </c>
      <c r="H53" s="1">
        <f t="shared" si="7"/>
        <v>7.6601567812507473E-2</v>
      </c>
      <c r="I53" s="1">
        <f>(D_VStabXFLR5!C59*D_VStab!D53*'AC Param'!$B$8)</f>
        <v>0.20089444015420616</v>
      </c>
    </row>
    <row r="54" spans="3:9" x14ac:dyDescent="0.2">
      <c r="C54">
        <f>WingXFLR5!L60</f>
        <v>10.919499999999999</v>
      </c>
      <c r="D54">
        <f t="shared" si="3"/>
        <v>73.031731653124993</v>
      </c>
      <c r="E54">
        <f t="shared" si="5"/>
        <v>0.67357498427733209</v>
      </c>
      <c r="F54">
        <f t="shared" si="6"/>
        <v>742307.85238623747</v>
      </c>
      <c r="G54" s="1">
        <f t="shared" si="4"/>
        <v>2.5170417187079012E-3</v>
      </c>
      <c r="H54" s="1">
        <f t="shared" si="7"/>
        <v>7.5827365086163334E-2</v>
      </c>
      <c r="I54" s="1">
        <f>(D_VStabXFLR5!C60*D_VStab!D54*'AC Param'!$B$8)</f>
        <v>0.19837295232492214</v>
      </c>
    </row>
    <row r="55" spans="3:9" x14ac:dyDescent="0.2">
      <c r="C55">
        <f>WingXFLR5!L61</f>
        <v>10.8468</v>
      </c>
      <c r="D55">
        <f t="shared" si="3"/>
        <v>72.062505522000009</v>
      </c>
      <c r="E55">
        <f t="shared" si="5"/>
        <v>0.67808957856845586</v>
      </c>
      <c r="F55">
        <f t="shared" si="6"/>
        <v>737365.70477247506</v>
      </c>
      <c r="G55" s="1">
        <f t="shared" si="4"/>
        <v>2.525462789357042E-3</v>
      </c>
      <c r="H55" s="1">
        <f t="shared" si="7"/>
        <v>7.5071360184004551E-2</v>
      </c>
      <c r="I55" s="1">
        <f>(D_VStabXFLR5!C61*D_VStab!D55*'AC Param'!$B$8)</f>
        <v>0.19609780156406709</v>
      </c>
    </row>
    <row r="56" spans="3:9" x14ac:dyDescent="0.2">
      <c r="C56">
        <f>WingXFLR5!L62</f>
        <v>10.775499999999999</v>
      </c>
      <c r="D56">
        <f t="shared" si="3"/>
        <v>71.118232653124991</v>
      </c>
      <c r="E56">
        <f t="shared" si="5"/>
        <v>0.68257640395492813</v>
      </c>
      <c r="F56">
        <f t="shared" si="6"/>
        <v>732518.72918978916</v>
      </c>
      <c r="G56" s="1">
        <f t="shared" si="4"/>
        <v>2.5338043331901258E-3</v>
      </c>
      <c r="H56" s="1">
        <f t="shared" si="7"/>
        <v>7.4332370501941039E-2</v>
      </c>
      <c r="I56" s="1">
        <f>(D_VStabXFLR5!C62*D_VStab!D56*'AC Param'!$B$8)</f>
        <v>0.1938810608233566</v>
      </c>
    </row>
    <row r="57" spans="3:9" x14ac:dyDescent="0.2">
      <c r="C57">
        <f>WingXFLR5!L63</f>
        <v>10.7056</v>
      </c>
      <c r="D57">
        <f t="shared" si="3"/>
        <v>70.19854620800001</v>
      </c>
      <c r="E57">
        <f t="shared" si="5"/>
        <v>0.68703314534601767</v>
      </c>
      <c r="F57">
        <f t="shared" si="6"/>
        <v>727766.92563817988</v>
      </c>
      <c r="G57" s="1">
        <f t="shared" si="4"/>
        <v>2.5420628501036041E-3</v>
      </c>
      <c r="H57" s="1">
        <f t="shared" si="7"/>
        <v>7.3610260534238192E-2</v>
      </c>
      <c r="I57" s="1">
        <f>(D_VStabXFLR5!C63*D_VStab!D57*'AC Param'!$B$8)</f>
        <v>0.1915479650959214</v>
      </c>
    </row>
    <row r="58" spans="3:9" x14ac:dyDescent="0.2">
      <c r="C58">
        <f>WingXFLR5!L64</f>
        <v>10.6371</v>
      </c>
      <c r="D58">
        <f t="shared" si="3"/>
        <v>69.303086551125006</v>
      </c>
      <c r="E58">
        <f t="shared" si="5"/>
        <v>0.69145744994559855</v>
      </c>
      <c r="F58">
        <f t="shared" si="6"/>
        <v>723110.29411764711</v>
      </c>
      <c r="G58" s="1">
        <f t="shared" si="4"/>
        <v>2.5502348079132989E-3</v>
      </c>
      <c r="H58" s="1">
        <f t="shared" si="7"/>
        <v>7.2904896742634145E-2</v>
      </c>
      <c r="I58" s="1">
        <f>(D_VStabXFLR5!C64*D_VStab!D58*'AC Param'!$B$8)</f>
        <v>0.18944838662159061</v>
      </c>
    </row>
    <row r="59" spans="3:9" x14ac:dyDescent="0.2">
      <c r="C59">
        <f>WingXFLR5!L65</f>
        <v>10.57</v>
      </c>
      <c r="D59">
        <f t="shared" si="3"/>
        <v>68.431501250000011</v>
      </c>
      <c r="E59">
        <f t="shared" si="5"/>
        <v>0.69584692912169599</v>
      </c>
      <c r="F59">
        <f t="shared" si="6"/>
        <v>718548.83462819096</v>
      </c>
      <c r="G59" s="1">
        <f t="shared" si="4"/>
        <v>2.5583166451380044E-3</v>
      </c>
      <c r="H59" s="1">
        <f t="shared" si="7"/>
        <v>7.2216147588608587E-2</v>
      </c>
      <c r="I59" s="1">
        <f>(D_VStabXFLR5!C65*D_VStab!D59*'AC Param'!$B$8)</f>
        <v>0.18723555374682727</v>
      </c>
    </row>
    <row r="60" spans="3:9" x14ac:dyDescent="0.2">
      <c r="C60">
        <f>WingXFLR5!L66</f>
        <v>10.504099999999999</v>
      </c>
      <c r="D60">
        <f t="shared" si="3"/>
        <v>67.580871546124996</v>
      </c>
      <c r="E60">
        <f t="shared" si="5"/>
        <v>0.70021249234264027</v>
      </c>
      <c r="F60">
        <f t="shared" si="6"/>
        <v>714068.95116537181</v>
      </c>
      <c r="G60" s="1">
        <f t="shared" si="4"/>
        <v>2.5663292052741826E-3</v>
      </c>
      <c r="H60" s="1">
        <f t="shared" si="7"/>
        <v>7.1541840301265217E-2</v>
      </c>
      <c r="I60" s="1">
        <f>(D_VStabXFLR5!C66*D_VStab!D60*'AC Param'!$B$8)</f>
        <v>0.18524342650283634</v>
      </c>
    </row>
    <row r="61" spans="3:9" x14ac:dyDescent="0.2">
      <c r="C61">
        <f>WingXFLR5!L67</f>
        <v>10.439399999999999</v>
      </c>
      <c r="D61">
        <f t="shared" si="3"/>
        <v>66.750906820499992</v>
      </c>
      <c r="E61">
        <f t="shared" si="5"/>
        <v>0.70455218123803354</v>
      </c>
      <c r="F61">
        <f t="shared" si="6"/>
        <v>709670.64372918976</v>
      </c>
      <c r="G61" s="1">
        <f t="shared" si="4"/>
        <v>2.5742695574954809E-3</v>
      </c>
      <c r="H61" s="1">
        <f t="shared" si="7"/>
        <v>7.0881866287332618E-2</v>
      </c>
      <c r="I61" s="1">
        <f>(D_VStabXFLR5!C67*D_VStab!D61*'AC Param'!$B$8)</f>
        <v>0.1834651878004972</v>
      </c>
    </row>
    <row r="62" spans="3:9" x14ac:dyDescent="0.2">
      <c r="C62">
        <f>WingXFLR5!L68</f>
        <v>10.3759</v>
      </c>
      <c r="D62">
        <f t="shared" si="3"/>
        <v>65.941321746124999</v>
      </c>
      <c r="E62">
        <f t="shared" si="5"/>
        <v>0.70886400609261158</v>
      </c>
      <c r="F62">
        <f t="shared" si="6"/>
        <v>705353.91231964482</v>
      </c>
      <c r="G62" s="1">
        <f t="shared" si="4"/>
        <v>2.5821347440398565E-3</v>
      </c>
      <c r="H62" s="1">
        <f t="shared" si="7"/>
        <v>7.0236118403789363E-2</v>
      </c>
      <c r="I62" s="1">
        <f>(D_VStabXFLR5!C68*D_VStab!D62*'AC Param'!$B$8)</f>
        <v>0.18140361338029223</v>
      </c>
    </row>
    <row r="63" spans="3:9" x14ac:dyDescent="0.2">
      <c r="C63">
        <f>WingXFLR5!L69</f>
        <v>10.313599999999999</v>
      </c>
      <c r="D63">
        <f t="shared" si="3"/>
        <v>65.151836287999998</v>
      </c>
      <c r="E63">
        <f t="shared" si="5"/>
        <v>0.71314594717812674</v>
      </c>
      <c r="F63">
        <f t="shared" si="6"/>
        <v>701118.75693673687</v>
      </c>
      <c r="G63" s="1">
        <f t="shared" si="4"/>
        <v>2.58992178219929E-3</v>
      </c>
      <c r="H63" s="1">
        <f t="shared" si="7"/>
        <v>6.9604490980436501E-2</v>
      </c>
      <c r="I63" s="1">
        <f>(D_VStabXFLR5!C69*D_VStab!D63*'AC Param'!$B$8)</f>
        <v>0.17939336605657477</v>
      </c>
    </row>
    <row r="64" spans="3:9" x14ac:dyDescent="0.2">
      <c r="C64">
        <f>WingXFLR5!L70</f>
        <v>10.2525</v>
      </c>
      <c r="D64">
        <f t="shared" si="3"/>
        <v>64.382175703125</v>
      </c>
      <c r="E64">
        <f t="shared" si="5"/>
        <v>0.71739595618788854</v>
      </c>
      <c r="F64">
        <f t="shared" si="6"/>
        <v>696965.17758046614</v>
      </c>
      <c r="G64" s="1">
        <f t="shared" si="4"/>
        <v>2.5976276664142731E-3</v>
      </c>
      <c r="H64" s="1">
        <f t="shared" si="7"/>
        <v>6.8986879842532697E-2</v>
      </c>
      <c r="I64" s="1">
        <f>(D_VStabXFLR5!C70*D_VStab!D64*'AC Param'!$B$8)</f>
        <v>0.17759354465467944</v>
      </c>
    </row>
    <row r="65" spans="3:9" x14ac:dyDescent="0.2">
      <c r="C65">
        <f>WingXFLR5!L71</f>
        <v>10.192399999999999</v>
      </c>
      <c r="D65">
        <f t="shared" si="3"/>
        <v>63.629573377999996</v>
      </c>
      <c r="E65">
        <f t="shared" si="5"/>
        <v>0.72162611757940498</v>
      </c>
      <c r="F65">
        <f t="shared" si="6"/>
        <v>692879.57824639289</v>
      </c>
      <c r="G65" s="1">
        <f t="shared" si="4"/>
        <v>2.6052749310531845E-3</v>
      </c>
      <c r="H65" s="1">
        <f t="shared" si="7"/>
        <v>6.8381169613066395E-2</v>
      </c>
      <c r="I65" s="1">
        <f>(D_VStabXFLR5!C71*D_VStab!D65*'AC Param'!$B$8)</f>
        <v>0.1758332249697141</v>
      </c>
    </row>
    <row r="66" spans="3:9" x14ac:dyDescent="0.2">
      <c r="C66">
        <f>WingXFLR5!L72</f>
        <v>10.1334</v>
      </c>
      <c r="D66">
        <f t="shared" si="3"/>
        <v>62.895049780500003</v>
      </c>
      <c r="E66">
        <f t="shared" ref="E66:E97" si="8">$K$6*1.802*10^-5*(1.225*C66)^-1</f>
        <v>0.72582766305645952</v>
      </c>
      <c r="F66">
        <f t="shared" ref="F66:F97" si="9">1.225*C66/($K$7)</f>
        <v>688868.75693673699</v>
      </c>
      <c r="G66" s="1">
        <f t="shared" si="4"/>
        <v>2.6128483087223811E-3</v>
      </c>
      <c r="H66" s="1">
        <f t="shared" ref="H66:H97" si="10">G66*$K$3*D66*2</f>
        <v>6.7788280083970628E-2</v>
      </c>
      <c r="I66" s="1">
        <f>(D_VStabXFLR5!C72*D_VStab!D66*'AC Param'!$B$8)</f>
        <v>0.17395946844134147</v>
      </c>
    </row>
    <row r="67" spans="3:9" x14ac:dyDescent="0.2">
      <c r="C67">
        <f>WingXFLR5!L73</f>
        <v>10.0754</v>
      </c>
      <c r="D67">
        <f t="shared" ref="D67:D130" si="11">0.5*1.225*C67^2</f>
        <v>62.177132160500008</v>
      </c>
      <c r="E67">
        <f t="shared" si="8"/>
        <v>0.7300059591496445</v>
      </c>
      <c r="F67">
        <f t="shared" si="9"/>
        <v>684925.91564927867</v>
      </c>
      <c r="G67" s="1">
        <f t="shared" ref="G67:G130" si="12">(2*0.664*F67^(-1/2)*$K$5^(-0.5))</f>
        <v>2.620358071674904E-3</v>
      </c>
      <c r="H67" s="1">
        <f t="shared" si="10"/>
        <v>6.7207119428774914E-2</v>
      </c>
      <c r="I67" s="1">
        <f>(D_VStabXFLR5!C73*D_VStab!D67*'AC Param'!$B$8)</f>
        <v>0.17228227553970468</v>
      </c>
    </row>
    <row r="68" spans="3:9" x14ac:dyDescent="0.2">
      <c r="C68">
        <f>WingXFLR5!L74</f>
        <v>10.0185</v>
      </c>
      <c r="D68">
        <f t="shared" si="11"/>
        <v>61.476834628124998</v>
      </c>
      <c r="E68">
        <f t="shared" si="8"/>
        <v>0.73415202283937986</v>
      </c>
      <c r="F68">
        <f t="shared" si="9"/>
        <v>681057.85238623759</v>
      </c>
      <c r="G68" s="1">
        <f t="shared" si="12"/>
        <v>2.6277886886604007E-3</v>
      </c>
      <c r="H68" s="1">
        <f t="shared" si="10"/>
        <v>6.6638603893303575E-2</v>
      </c>
      <c r="I68" s="1">
        <f>(D_VStabXFLR5!C74*D_VStab!D68*'AC Param'!$B$8)</f>
        <v>0.17064686885997135</v>
      </c>
    </row>
    <row r="69" spans="3:9" x14ac:dyDescent="0.2">
      <c r="C69">
        <f>WingXFLR5!L75</f>
        <v>9.9625000000000004</v>
      </c>
      <c r="D69">
        <f t="shared" si="11"/>
        <v>60.791486328125004</v>
      </c>
      <c r="E69">
        <f t="shared" si="8"/>
        <v>0.73827874939185212</v>
      </c>
      <c r="F69">
        <f t="shared" si="9"/>
        <v>677250.97114317433</v>
      </c>
      <c r="G69" s="1">
        <f t="shared" si="12"/>
        <v>2.6351638430705902E-3</v>
      </c>
      <c r="H69" s="1">
        <f t="shared" si="10"/>
        <v>6.6080654779587994E-2</v>
      </c>
      <c r="I69" s="1">
        <f>(D_VStabXFLR5!C75*D_VStab!D69*'AC Param'!$B$8)</f>
        <v>0.16889528430381195</v>
      </c>
    </row>
    <row r="70" spans="3:9" x14ac:dyDescent="0.2">
      <c r="C70">
        <f>WingXFLR5!L76</f>
        <v>9.9075000000000006</v>
      </c>
      <c r="D70">
        <f t="shared" si="11"/>
        <v>60.122115703125019</v>
      </c>
      <c r="E70">
        <f t="shared" si="8"/>
        <v>0.7423771931179739</v>
      </c>
      <c r="F70">
        <f t="shared" si="9"/>
        <v>673512.06992230867</v>
      </c>
      <c r="G70" s="1">
        <f t="shared" si="12"/>
        <v>2.6424680783921376E-3</v>
      </c>
      <c r="H70" s="1">
        <f t="shared" si="10"/>
        <v>6.5534193264748936E-2</v>
      </c>
      <c r="I70" s="1">
        <f>(D_VStabXFLR5!C76*D_VStab!D70*'AC Param'!$B$8)</f>
        <v>0.16718472955896635</v>
      </c>
    </row>
    <row r="71" spans="3:9" x14ac:dyDescent="0.2">
      <c r="C71">
        <f>WingXFLR5!L77</f>
        <v>9.8533000000000008</v>
      </c>
      <c r="D71">
        <f t="shared" si="11"/>
        <v>59.466106545125015</v>
      </c>
      <c r="E71">
        <f t="shared" si="8"/>
        <v>0.7464607837796805</v>
      </c>
      <c r="F71">
        <f t="shared" si="9"/>
        <v>669827.55271920096</v>
      </c>
      <c r="G71" s="1">
        <f t="shared" si="12"/>
        <v>2.6497258171630307E-3</v>
      </c>
      <c r="H71" s="1">
        <f t="shared" si="10"/>
        <v>6.499716207549891E-2</v>
      </c>
      <c r="I71" s="1">
        <f>(D_VStabXFLR5!C77*D_VStab!D71*'AC Param'!$B$8)</f>
        <v>0.16565555363502599</v>
      </c>
    </row>
    <row r="72" spans="3:9" x14ac:dyDescent="0.2">
      <c r="C72">
        <f>WingXFLR5!L78</f>
        <v>9.8001000000000005</v>
      </c>
      <c r="D72">
        <f t="shared" si="11"/>
        <v>58.82570050612501</v>
      </c>
      <c r="E72">
        <f t="shared" si="8"/>
        <v>0.75051295811433838</v>
      </c>
      <c r="F72">
        <f t="shared" si="9"/>
        <v>666211.01553829084</v>
      </c>
      <c r="G72" s="1">
        <f t="shared" si="12"/>
        <v>2.6569081225847136E-3</v>
      </c>
      <c r="H72" s="1">
        <f t="shared" si="10"/>
        <v>6.4471473615226926E-2</v>
      </c>
      <c r="I72" s="1">
        <f>(D_VStabXFLR5!C78*D_VStab!D72*'AC Param'!$B$8)</f>
        <v>0.16416341175993057</v>
      </c>
    </row>
    <row r="73" spans="3:9" x14ac:dyDescent="0.2">
      <c r="C73">
        <f>WingXFLR5!L79</f>
        <v>9.7477999999999998</v>
      </c>
      <c r="D73">
        <f t="shared" si="11"/>
        <v>58.1995079645</v>
      </c>
      <c r="E73">
        <f t="shared" si="8"/>
        <v>0.75453969519443653</v>
      </c>
      <c r="F73">
        <f t="shared" si="9"/>
        <v>662655.66037735855</v>
      </c>
      <c r="G73" s="1">
        <f t="shared" si="12"/>
        <v>2.6640261598413137E-3</v>
      </c>
      <c r="H73" s="1">
        <f t="shared" si="10"/>
        <v>6.3956067329269867E-2</v>
      </c>
      <c r="I73" s="1">
        <f>(D_VStabXFLR5!C79*D_VStab!D73*'AC Param'!$B$8)</f>
        <v>0.16256028158828809</v>
      </c>
    </row>
    <row r="74" spans="3:9" x14ac:dyDescent="0.2">
      <c r="C74">
        <f>WingXFLR5!L80</f>
        <v>9.6963000000000008</v>
      </c>
      <c r="D74">
        <f t="shared" si="11"/>
        <v>57.586168135125014</v>
      </c>
      <c r="E74">
        <f t="shared" si="8"/>
        <v>0.75854728513106306</v>
      </c>
      <c r="F74">
        <f t="shared" si="9"/>
        <v>659154.68923418433</v>
      </c>
      <c r="G74" s="1">
        <f t="shared" si="12"/>
        <v>2.6710915175142229E-3</v>
      </c>
      <c r="H74" s="1">
        <f t="shared" si="10"/>
        <v>6.3449894158150597E-2</v>
      </c>
      <c r="I74" s="1">
        <f>(D_VStabXFLR5!C80*D_VStab!D74*'AC Param'!$B$8)</f>
        <v>0.16098997625784242</v>
      </c>
    </row>
    <row r="75" spans="3:9" x14ac:dyDescent="0.2">
      <c r="C75">
        <f>WingXFLR5!L81</f>
        <v>9.6456</v>
      </c>
      <c r="D75">
        <f t="shared" si="11"/>
        <v>56.985529608000007</v>
      </c>
      <c r="E75">
        <f t="shared" si="8"/>
        <v>0.76253442407069838</v>
      </c>
      <c r="F75">
        <f t="shared" si="9"/>
        <v>655708.10210876807</v>
      </c>
      <c r="G75" s="1">
        <f t="shared" si="12"/>
        <v>2.6781023229048326E-3</v>
      </c>
      <c r="H75" s="1">
        <f t="shared" si="10"/>
        <v>6.2952895176248108E-2</v>
      </c>
      <c r="I75" s="1">
        <f>(D_VStabXFLR5!C81*D_VStab!D75*'AC Param'!$B$8)</f>
        <v>0.15959352605778759</v>
      </c>
    </row>
    <row r="76" spans="3:9" x14ac:dyDescent="0.2">
      <c r="C76">
        <f>WingXFLR5!L82</f>
        <v>9.5958000000000006</v>
      </c>
      <c r="D76">
        <f t="shared" si="11"/>
        <v>56.398618804500003</v>
      </c>
      <c r="E76">
        <f t="shared" si="8"/>
        <v>0.76649180274873674</v>
      </c>
      <c r="F76">
        <f t="shared" si="9"/>
        <v>652322.69700332964</v>
      </c>
      <c r="G76" s="1">
        <f t="shared" si="12"/>
        <v>2.6850426980677767E-3</v>
      </c>
      <c r="H76" s="1">
        <f t="shared" si="10"/>
        <v>6.2465988585878929E-2</v>
      </c>
      <c r="I76" s="1">
        <f>(D_VStabXFLR5!C82*D_VStab!D76*'AC Param'!$B$8)</f>
        <v>0.15808972760128015</v>
      </c>
    </row>
    <row r="77" spans="3:9" x14ac:dyDescent="0.2">
      <c r="C77">
        <f>WingXFLR5!L83</f>
        <v>9.5466999999999995</v>
      </c>
      <c r="D77">
        <f t="shared" si="11"/>
        <v>55.822932045124993</v>
      </c>
      <c r="E77">
        <f t="shared" si="8"/>
        <v>0.77043397622386045</v>
      </c>
      <c r="F77">
        <f t="shared" si="9"/>
        <v>648984.87791342952</v>
      </c>
      <c r="G77" s="1">
        <f t="shared" si="12"/>
        <v>2.6919386159665981E-3</v>
      </c>
      <c r="H77" s="1">
        <f t="shared" si="10"/>
        <v>6.1987161401859871E-2</v>
      </c>
      <c r="I77" s="1">
        <f>(D_VStabXFLR5!C83*D_VStab!D77*'AC Param'!$B$8)</f>
        <v>0.15661450707641605</v>
      </c>
    </row>
    <row r="78" spans="3:9" x14ac:dyDescent="0.2">
      <c r="C78">
        <f>WingXFLR5!L84</f>
        <v>9.4984000000000002</v>
      </c>
      <c r="D78">
        <f t="shared" si="11"/>
        <v>55.259506568000006</v>
      </c>
      <c r="E78">
        <f t="shared" si="8"/>
        <v>0.77435168458017434</v>
      </c>
      <c r="F78">
        <f t="shared" si="9"/>
        <v>645701.44284128747</v>
      </c>
      <c r="G78" s="1">
        <f t="shared" si="12"/>
        <v>2.6987742810875141E-3</v>
      </c>
      <c r="H78" s="1">
        <f t="shared" si="10"/>
        <v>6.1517335733413295E-2</v>
      </c>
      <c r="I78" s="1">
        <f>(D_VStabXFLR5!C84*D_VStab!D78*'AC Param'!$B$8)</f>
        <v>0.15530793734759438</v>
      </c>
    </row>
    <row r="79" spans="3:9" x14ac:dyDescent="0.2">
      <c r="C79">
        <f>WingXFLR5!L85</f>
        <v>9.4507999999999992</v>
      </c>
      <c r="D79">
        <f t="shared" si="11"/>
        <v>54.707042641999998</v>
      </c>
      <c r="E79">
        <f t="shared" si="8"/>
        <v>0.77825179252722809</v>
      </c>
      <c r="F79">
        <f t="shared" si="9"/>
        <v>642465.59378468373</v>
      </c>
      <c r="G79" s="1">
        <f t="shared" si="12"/>
        <v>2.7055620825968511E-3</v>
      </c>
      <c r="H79" s="1">
        <f t="shared" si="10"/>
        <v>6.1055486342071752E-2</v>
      </c>
      <c r="I79" s="1">
        <f>(D_VStabXFLR5!C85*D_VStab!D79*'AC Param'!$B$8)</f>
        <v>0.15389093283476254</v>
      </c>
    </row>
    <row r="80" spans="3:9" x14ac:dyDescent="0.2">
      <c r="C80">
        <f>WingXFLR5!L86</f>
        <v>9.4039999999999999</v>
      </c>
      <c r="D80">
        <f t="shared" si="11"/>
        <v>54.166569800000005</v>
      </c>
      <c r="E80">
        <f t="shared" si="8"/>
        <v>0.78212484483372258</v>
      </c>
      <c r="F80">
        <f t="shared" si="9"/>
        <v>639284.12874583807</v>
      </c>
      <c r="G80" s="1">
        <f t="shared" si="12"/>
        <v>2.7122859852665351E-3</v>
      </c>
      <c r="H80" s="1">
        <f t="shared" si="10"/>
        <v>6.0602531607131881E-2</v>
      </c>
      <c r="I80" s="1">
        <f>(D_VStabXFLR5!C86*D_VStab!D80*'AC Param'!$B$8)</f>
        <v>0.15263931370011946</v>
      </c>
    </row>
    <row r="81" spans="3:9" x14ac:dyDescent="0.2">
      <c r="C81">
        <f>WingXFLR5!L87</f>
        <v>9.3579000000000008</v>
      </c>
      <c r="D81">
        <f t="shared" si="11"/>
        <v>53.636804101125009</v>
      </c>
      <c r="E81">
        <f t="shared" si="8"/>
        <v>0.78597784126955061</v>
      </c>
      <c r="F81">
        <f t="shared" si="9"/>
        <v>636150.2497225306</v>
      </c>
      <c r="G81" s="1">
        <f t="shared" si="12"/>
        <v>2.7189585704505996E-3</v>
      </c>
      <c r="H81" s="1">
        <f t="shared" si="10"/>
        <v>6.0157452383462651E-2</v>
      </c>
      <c r="I81" s="1">
        <f>(D_VStabXFLR5!C87*D_VStab!D81*'AC Param'!$B$8)</f>
        <v>0.15127950575994595</v>
      </c>
    </row>
    <row r="82" spans="3:9" x14ac:dyDescent="0.2">
      <c r="C82">
        <f>WingXFLR5!L88</f>
        <v>9.3125</v>
      </c>
      <c r="D82">
        <f t="shared" si="11"/>
        <v>53.117626953125004</v>
      </c>
      <c r="E82">
        <f t="shared" si="8"/>
        <v>0.78980961512121639</v>
      </c>
      <c r="F82">
        <f t="shared" si="9"/>
        <v>633063.95671476144</v>
      </c>
      <c r="G82" s="1">
        <f t="shared" si="12"/>
        <v>2.7255782019223597E-3</v>
      </c>
      <c r="H82" s="1">
        <f t="shared" si="10"/>
        <v>5.9720201541528461E-2</v>
      </c>
      <c r="I82" s="1">
        <f>(D_VStabXFLR5!C88*D_VStab!D82*'AC Param'!$B$8)</f>
        <v>0.14994696020787115</v>
      </c>
    </row>
    <row r="83" spans="3:9" x14ac:dyDescent="0.2">
      <c r="C83">
        <f>WingXFLR5!L89</f>
        <v>9.2676999999999996</v>
      </c>
      <c r="D83">
        <f t="shared" si="11"/>
        <v>52.607786265125</v>
      </c>
      <c r="E83">
        <f t="shared" si="8"/>
        <v>0.79362754953400827</v>
      </c>
      <c r="F83">
        <f t="shared" si="9"/>
        <v>630018.45172031072</v>
      </c>
      <c r="G83" s="1">
        <f t="shared" si="12"/>
        <v>2.7321579732925497E-3</v>
      </c>
      <c r="H83" s="1">
        <f t="shared" si="10"/>
        <v>5.9289772864381765E-2</v>
      </c>
      <c r="I83" s="1">
        <f>(D_VStabXFLR5!C89*D_VStab!D83*'AC Param'!$B$8)</f>
        <v>0.14863821817995673</v>
      </c>
    </row>
    <row r="84" spans="3:9" x14ac:dyDescent="0.2">
      <c r="C84">
        <f>WingXFLR5!L90</f>
        <v>9.2235999999999994</v>
      </c>
      <c r="D84">
        <f t="shared" si="11"/>
        <v>52.108313137999993</v>
      </c>
      <c r="E84">
        <f t="shared" si="8"/>
        <v>0.79742205221565643</v>
      </c>
      <c r="F84">
        <f t="shared" si="9"/>
        <v>627020.53274139843</v>
      </c>
      <c r="G84" s="1">
        <f t="shared" si="12"/>
        <v>2.7386816999276095E-3</v>
      </c>
      <c r="H84" s="1">
        <f t="shared" si="10"/>
        <v>5.8867084487119428E-2</v>
      </c>
      <c r="I84" s="1">
        <f>(D_VStabXFLR5!C90*D_VStab!D84*'AC Param'!$B$8)</f>
        <v>0.14748552487150962</v>
      </c>
    </row>
    <row r="85" spans="3:9" x14ac:dyDescent="0.2">
      <c r="C85">
        <f>WingXFLR5!L91</f>
        <v>9.1801999999999992</v>
      </c>
      <c r="D85">
        <f t="shared" si="11"/>
        <v>51.619094124499995</v>
      </c>
      <c r="E85">
        <f t="shared" si="8"/>
        <v>0.80119191747634355</v>
      </c>
      <c r="F85">
        <f t="shared" si="9"/>
        <v>624070.19977802434</v>
      </c>
      <c r="G85" s="1">
        <f t="shared" si="12"/>
        <v>2.7451477158463686E-3</v>
      </c>
      <c r="H85" s="1">
        <f t="shared" si="10"/>
        <v>5.8452090811096064E-2</v>
      </c>
      <c r="I85" s="1">
        <f>(D_VStabXFLR5!C91*D_VStab!D85*'AC Param'!$B$8)</f>
        <v>0.14622890301893857</v>
      </c>
    </row>
    <row r="86" spans="3:9" x14ac:dyDescent="0.2">
      <c r="C86">
        <f>WingXFLR5!L92</f>
        <v>9.1373999999999995</v>
      </c>
      <c r="D86">
        <f t="shared" si="11"/>
        <v>51.138898240500005</v>
      </c>
      <c r="E86">
        <f t="shared" si="8"/>
        <v>0.80494473710424497</v>
      </c>
      <c r="F86">
        <f t="shared" si="9"/>
        <v>621160.65482796892</v>
      </c>
      <c r="G86" s="1">
        <f t="shared" si="12"/>
        <v>2.751569403562268E-3</v>
      </c>
      <c r="H86" s="1">
        <f t="shared" si="10"/>
        <v>5.8043793938808194E-2</v>
      </c>
      <c r="I86" s="1">
        <f>(D_VStabXFLR5!C92*D_VStab!D86*'AC Param'!$B$8)</f>
        <v>0.14512229271583957</v>
      </c>
    </row>
    <row r="87" spans="3:9" x14ac:dyDescent="0.2">
      <c r="C87">
        <f>WingXFLR5!L93</f>
        <v>9.0952000000000002</v>
      </c>
      <c r="D87">
        <f t="shared" si="11"/>
        <v>50.667631112000002</v>
      </c>
      <c r="E87">
        <f t="shared" si="8"/>
        <v>0.80867952775269669</v>
      </c>
      <c r="F87">
        <f t="shared" si="9"/>
        <v>618291.89789123205</v>
      </c>
      <c r="G87" s="1">
        <f t="shared" si="12"/>
        <v>2.7579453959034675E-3</v>
      </c>
      <c r="H87" s="1">
        <f t="shared" si="10"/>
        <v>5.7642155978003727E-2</v>
      </c>
      <c r="I87" s="1">
        <f>(D_VStabXFLR5!C93*D_VStab!D87*'AC Param'!$B$8)</f>
        <v>0.14403630009394575</v>
      </c>
    </row>
    <row r="88" spans="3:9" x14ac:dyDescent="0.2">
      <c r="C88">
        <f>WingXFLR5!L94</f>
        <v>9.0535999999999994</v>
      </c>
      <c r="D88">
        <f t="shared" si="11"/>
        <v>50.205199687999993</v>
      </c>
      <c r="E88">
        <f t="shared" si="8"/>
        <v>0.81239529477957151</v>
      </c>
      <c r="F88">
        <f t="shared" si="9"/>
        <v>615463.9289678135</v>
      </c>
      <c r="G88" s="1">
        <f t="shared" si="12"/>
        <v>2.764274316873332E-3</v>
      </c>
      <c r="H88" s="1">
        <f t="shared" si="10"/>
        <v>5.7247139429302103E-2</v>
      </c>
      <c r="I88" s="1">
        <f>(D_VStabXFLR5!C94*D_VStab!D88*'AC Param'!$B$8)</f>
        <v>0.14272171502457665</v>
      </c>
    </row>
    <row r="89" spans="3:9" x14ac:dyDescent="0.2">
      <c r="C89">
        <f>WingXFLR5!L95</f>
        <v>9.0124999999999993</v>
      </c>
      <c r="D89">
        <f t="shared" si="11"/>
        <v>49.750408203124991</v>
      </c>
      <c r="E89">
        <f t="shared" si="8"/>
        <v>0.81610008774661058</v>
      </c>
      <c r="F89">
        <f t="shared" si="9"/>
        <v>612669.95005549397</v>
      </c>
      <c r="G89" s="1">
        <f t="shared" si="12"/>
        <v>2.7705701527769994E-3</v>
      </c>
      <c r="H89" s="1">
        <f t="shared" si="10"/>
        <v>5.6857760873120659E-2</v>
      </c>
      <c r="I89" s="1">
        <f>(D_VStabXFLR5!C95*D_VStab!D89*'AC Param'!$B$8)</f>
        <v>0.14167567025179484</v>
      </c>
    </row>
    <row r="90" spans="3:9" x14ac:dyDescent="0.2">
      <c r="C90">
        <f>WingXFLR5!L96</f>
        <v>8.9720999999999993</v>
      </c>
      <c r="D90">
        <f t="shared" si="11"/>
        <v>49.305379276125002</v>
      </c>
      <c r="E90">
        <f t="shared" si="8"/>
        <v>0.81977486216340956</v>
      </c>
      <c r="F90">
        <f t="shared" si="9"/>
        <v>609923.55715871253</v>
      </c>
      <c r="G90" s="1">
        <f t="shared" si="12"/>
        <v>2.7768008744007027E-3</v>
      </c>
      <c r="H90" s="1">
        <f t="shared" si="10"/>
        <v>5.6475878368223396E-2</v>
      </c>
      <c r="I90" s="1">
        <f>(D_VStabXFLR5!C96*D_VStab!D90*'AC Param'!$B$8)</f>
        <v>0.14053065548337637</v>
      </c>
    </row>
    <row r="91" spans="3:9" x14ac:dyDescent="0.2">
      <c r="C91">
        <f>WingXFLR5!L97</f>
        <v>8.9321999999999999</v>
      </c>
      <c r="D91">
        <f t="shared" si="11"/>
        <v>48.867820564500001</v>
      </c>
      <c r="E91">
        <f t="shared" si="8"/>
        <v>0.82343678386246699</v>
      </c>
      <c r="F91">
        <f t="shared" si="9"/>
        <v>607211.15427303</v>
      </c>
      <c r="G91" s="1">
        <f t="shared" si="12"/>
        <v>2.7829959272039238E-3</v>
      </c>
      <c r="H91" s="1">
        <f t="shared" si="10"/>
        <v>5.6099565060963447E-2</v>
      </c>
      <c r="I91" s="1">
        <f>(D_VStabXFLR5!C97*D_VStab!D91*'AC Param'!$B$8)</f>
        <v>0.13940474304614331</v>
      </c>
    </row>
    <row r="92" spans="3:9" x14ac:dyDescent="0.2">
      <c r="C92">
        <f>WingXFLR5!L98</f>
        <v>8.8928999999999991</v>
      </c>
      <c r="D92">
        <f t="shared" si="11"/>
        <v>48.438748126124992</v>
      </c>
      <c r="E92">
        <f t="shared" si="8"/>
        <v>0.82707576165439045</v>
      </c>
      <c r="F92">
        <f t="shared" si="9"/>
        <v>604539.5394006659</v>
      </c>
      <c r="G92" s="1">
        <f t="shared" si="12"/>
        <v>2.7891385337091659E-3</v>
      </c>
      <c r="H92" s="1">
        <f t="shared" si="10"/>
        <v>5.5729731305823239E-2</v>
      </c>
      <c r="I92" s="1">
        <f>(D_VStabXFLR5!C98*D_VStab!D92*'AC Param'!$B$8)</f>
        <v>0.13830088955051711</v>
      </c>
    </row>
    <row r="93" spans="3:9" x14ac:dyDescent="0.2">
      <c r="C93">
        <f>WingXFLR5!L99</f>
        <v>8.8541000000000007</v>
      </c>
      <c r="D93">
        <f t="shared" si="11"/>
        <v>48.016990671125008</v>
      </c>
      <c r="E93">
        <f t="shared" si="8"/>
        <v>0.830700132234369</v>
      </c>
      <c r="F93">
        <f t="shared" si="9"/>
        <v>601901.91453940072</v>
      </c>
      <c r="G93" s="1">
        <f t="shared" si="12"/>
        <v>2.7952430658831013E-3</v>
      </c>
      <c r="H93" s="1">
        <f t="shared" si="10"/>
        <v>5.5365403589939736E-2</v>
      </c>
      <c r="I93" s="1">
        <f>(D_VStabXFLR5!C99*D_VStab!D93*'AC Param'!$B$8)</f>
        <v>0.13721581101172922</v>
      </c>
    </row>
    <row r="94" spans="3:9" x14ac:dyDescent="0.2">
      <c r="C94">
        <f>WingXFLR5!L100</f>
        <v>8.8157999999999994</v>
      </c>
      <c r="D94">
        <f t="shared" si="11"/>
        <v>47.602476904500001</v>
      </c>
      <c r="E94">
        <f t="shared" si="8"/>
        <v>0.83430908605189857</v>
      </c>
      <c r="F94">
        <f t="shared" si="9"/>
        <v>599298.27968923422</v>
      </c>
      <c r="G94" s="1">
        <f t="shared" si="12"/>
        <v>2.8013084135484517E-3</v>
      </c>
      <c r="H94" s="1">
        <f t="shared" si="10"/>
        <v>5.5006552861557707E-2</v>
      </c>
      <c r="I94" s="1">
        <f>(D_VStabXFLR5!C100*D_VStab!D94*'AC Param'!$B$8)</f>
        <v>0.13626744065753479</v>
      </c>
    </row>
    <row r="95" spans="3:9" x14ac:dyDescent="0.2">
      <c r="C95">
        <f>WingXFLR5!L101</f>
        <v>8.7780000000000005</v>
      </c>
      <c r="D95">
        <f t="shared" si="11"/>
        <v>47.195136450000007</v>
      </c>
      <c r="E95">
        <f t="shared" si="8"/>
        <v>0.8379018046042751</v>
      </c>
      <c r="F95">
        <f t="shared" si="9"/>
        <v>596728.63485016662</v>
      </c>
      <c r="G95" s="1">
        <f t="shared" si="12"/>
        <v>2.8073334595151329E-3</v>
      </c>
      <c r="H95" s="1">
        <f t="shared" si="10"/>
        <v>5.4653150344017749E-2</v>
      </c>
      <c r="I95" s="1">
        <f>(D_VStabXFLR5!C101*D_VStab!D95*'AC Param'!$B$8)</f>
        <v>0.13521845507694027</v>
      </c>
    </row>
    <row r="96" spans="3:9" x14ac:dyDescent="0.2">
      <c r="C96">
        <f>WingXFLR5!L102</f>
        <v>8.7407000000000004</v>
      </c>
      <c r="D96">
        <f t="shared" si="11"/>
        <v>46.794899850125013</v>
      </c>
      <c r="E96">
        <f t="shared" si="8"/>
        <v>0.84147746070867635</v>
      </c>
      <c r="F96">
        <f t="shared" si="9"/>
        <v>594192.98002219759</v>
      </c>
      <c r="G96" s="1">
        <f t="shared" si="12"/>
        <v>2.8133170799528452E-3</v>
      </c>
      <c r="H96" s="1">
        <f t="shared" si="10"/>
        <v>5.43051675387538E-2</v>
      </c>
      <c r="I96" s="1">
        <f>(D_VStabXFLR5!C102*D_VStab!D96*'AC Param'!$B$8)</f>
        <v>0.13418781942486296</v>
      </c>
    </row>
    <row r="97" spans="3:9" x14ac:dyDescent="0.2">
      <c r="C97">
        <f>WingXFLR5!L103</f>
        <v>8.7039000000000009</v>
      </c>
      <c r="D97">
        <f t="shared" si="11"/>
        <v>46.401698566125006</v>
      </c>
      <c r="E97">
        <f t="shared" si="8"/>
        <v>0.84503521878885623</v>
      </c>
      <c r="F97">
        <f t="shared" si="9"/>
        <v>591691.31520532747</v>
      </c>
      <c r="G97" s="1">
        <f t="shared" si="12"/>
        <v>2.8192581447773592E-3</v>
      </c>
      <c r="H97" s="1">
        <f t="shared" si="10"/>
        <v>5.3962576228296373E-2</v>
      </c>
      <c r="I97" s="1">
        <f>(D_VStabXFLR5!C103*D_VStab!D97*'AC Param'!$B$8)</f>
        <v>0.13317538985684088</v>
      </c>
    </row>
    <row r="98" spans="3:9" x14ac:dyDescent="0.2">
      <c r="C98">
        <f>WingXFLR5!L104</f>
        <v>8.6676000000000002</v>
      </c>
      <c r="D98">
        <f t="shared" si="11"/>
        <v>46.015464978000004</v>
      </c>
      <c r="E98">
        <f t="shared" ref="E98:E129" si="13">$K$6*1.802*10^-5*(1.225*C98)^-1</f>
        <v>0.84857423517655728</v>
      </c>
      <c r="F98">
        <f t="shared" ref="F98:F129" si="14">1.225*C98/($K$7)</f>
        <v>589223.64039955602</v>
      </c>
      <c r="G98" s="1">
        <f t="shared" si="12"/>
        <v>2.825155518050515E-3</v>
      </c>
      <c r="H98" s="1">
        <f t="shared" ref="H98:H129" si="15">G98*$K$3*D98*2</f>
        <v>5.3625348479280979E-2</v>
      </c>
      <c r="I98" s="1">
        <f>(D_VStabXFLR5!C104*D_VStab!D98*'AC Param'!$B$8)</f>
        <v>0.13229517044991074</v>
      </c>
    </row>
    <row r="99" spans="3:9" x14ac:dyDescent="0.2">
      <c r="C99">
        <f>WingXFLR5!L105</f>
        <v>8.6318000000000001</v>
      </c>
      <c r="D99">
        <f t="shared" si="11"/>
        <v>45.636132384500009</v>
      </c>
      <c r="E99">
        <f t="shared" si="13"/>
        <v>0.85209365842771223</v>
      </c>
      <c r="F99">
        <f t="shared" si="14"/>
        <v>586789.95560488349</v>
      </c>
      <c r="G99" s="1">
        <f t="shared" si="12"/>
        <v>2.8310080583938803E-3</v>
      </c>
      <c r="H99" s="1">
        <f t="shared" si="15"/>
        <v>5.3293456645460396E-2</v>
      </c>
      <c r="I99" s="1">
        <f>(D_VStabXFLR5!C105*D_VStab!D99*'AC Param'!$B$8)</f>
        <v>0.13131778839186939</v>
      </c>
    </row>
    <row r="100" spans="3:9" x14ac:dyDescent="0.2">
      <c r="C100">
        <f>WingXFLR5!L106</f>
        <v>8.5963999999999992</v>
      </c>
      <c r="D100">
        <f t="shared" si="11"/>
        <v>45.262581937999997</v>
      </c>
      <c r="E100">
        <f t="shared" si="13"/>
        <v>0.85560258257134703</v>
      </c>
      <c r="F100">
        <f t="shared" si="14"/>
        <v>584383.46281908988</v>
      </c>
      <c r="G100" s="1">
        <f t="shared" si="12"/>
        <v>2.8368311193832756E-3</v>
      </c>
      <c r="H100" s="1">
        <f t="shared" si="15"/>
        <v>5.2965949156458428E-2</v>
      </c>
      <c r="I100" s="1">
        <f>(D_VStabXFLR5!C106*D_VStab!D100*'AC Param'!$B$8)</f>
        <v>0.13035517683702214</v>
      </c>
    </row>
    <row r="101" spans="3:9" x14ac:dyDescent="0.2">
      <c r="C101">
        <f>WingXFLR5!L107</f>
        <v>8.5615000000000006</v>
      </c>
      <c r="D101">
        <f t="shared" si="11"/>
        <v>44.895810378125006</v>
      </c>
      <c r="E101">
        <f t="shared" si="13"/>
        <v>0.85909035108524523</v>
      </c>
      <c r="F101">
        <f t="shared" si="14"/>
        <v>582010.96004439518</v>
      </c>
      <c r="G101" s="1">
        <f t="shared" si="12"/>
        <v>2.8426072517821342E-3</v>
      </c>
      <c r="H101" s="1">
        <f t="shared" si="15"/>
        <v>5.264372691414116E-2</v>
      </c>
      <c r="I101" s="1">
        <f>(D_VStabXFLR5!C107*D_VStab!D101*'AC Param'!$B$8)</f>
        <v>0.12941025187426075</v>
      </c>
    </row>
    <row r="102" spans="3:9" x14ac:dyDescent="0.2">
      <c r="C102">
        <f>WingXFLR5!L108</f>
        <v>8.5269999999999992</v>
      </c>
      <c r="D102">
        <f t="shared" si="11"/>
        <v>44.534709012499995</v>
      </c>
      <c r="E102">
        <f t="shared" si="13"/>
        <v>0.86256620626437519</v>
      </c>
      <c r="F102">
        <f t="shared" si="14"/>
        <v>579665.6492785794</v>
      </c>
      <c r="G102" s="1">
        <f t="shared" si="12"/>
        <v>2.8483520010078832E-3</v>
      </c>
      <c r="H102" s="1">
        <f t="shared" si="15"/>
        <v>5.2325842606148996E-2</v>
      </c>
      <c r="I102" s="1">
        <f>(D_VStabXFLR5!C108*D_VStab!D102*'AC Param'!$B$8)</f>
        <v>0.12847986544216164</v>
      </c>
    </row>
    <row r="103" spans="3:9" x14ac:dyDescent="0.2">
      <c r="C103">
        <f>WingXFLR5!L109</f>
        <v>8.4930000000000003</v>
      </c>
      <c r="D103">
        <f t="shared" si="11"/>
        <v>44.180267512500009</v>
      </c>
      <c r="E103">
        <f t="shared" si="13"/>
        <v>0.86601931482589511</v>
      </c>
      <c r="F103">
        <f t="shared" si="14"/>
        <v>577354.32852386241</v>
      </c>
      <c r="G103" s="1">
        <f t="shared" si="12"/>
        <v>2.8540477055745803E-3</v>
      </c>
      <c r="H103" s="1">
        <f t="shared" si="15"/>
        <v>5.2013193839360247E-2</v>
      </c>
      <c r="I103" s="1">
        <f>(D_VStabXFLR5!C109*D_VStab!D103*'AC Param'!$B$8)</f>
        <v>0.1275669173325146</v>
      </c>
    </row>
    <row r="104" spans="3:9" x14ac:dyDescent="0.2">
      <c r="C104">
        <f>WingXFLR5!L110</f>
        <v>8.4594000000000005</v>
      </c>
      <c r="D104">
        <f t="shared" si="11"/>
        <v>43.831387120500011</v>
      </c>
      <c r="E104">
        <f t="shared" si="13"/>
        <v>0.86945906811550788</v>
      </c>
      <c r="F104">
        <f t="shared" si="14"/>
        <v>575070.19977802446</v>
      </c>
      <c r="G104" s="1">
        <f t="shared" si="12"/>
        <v>2.8597101029611792E-3</v>
      </c>
      <c r="H104" s="1">
        <f t="shared" si="15"/>
        <v>5.1704837487309759E-2</v>
      </c>
      <c r="I104" s="1">
        <f>(D_VStabXFLR5!C110*D_VStab!D104*'AC Param'!$B$8)</f>
        <v>0.12666828180814657</v>
      </c>
    </row>
    <row r="105" spans="3:9" x14ac:dyDescent="0.2">
      <c r="C105">
        <f>WingXFLR5!L111</f>
        <v>8.4261999999999997</v>
      </c>
      <c r="D105">
        <f t="shared" si="11"/>
        <v>43.4880184445</v>
      </c>
      <c r="E105">
        <f t="shared" si="13"/>
        <v>0.87288481650285143</v>
      </c>
      <c r="F105">
        <f t="shared" si="14"/>
        <v>572813.26304106554</v>
      </c>
      <c r="G105" s="1">
        <f t="shared" si="12"/>
        <v>2.8653383243890437E-3</v>
      </c>
      <c r="H105" s="1">
        <f t="shared" si="15"/>
        <v>5.1400752934064917E-2</v>
      </c>
      <c r="I105" s="1">
        <f>(D_VStabXFLR5!C111*D_VStab!D105*'AC Param'!$B$8)</f>
        <v>0.12589173377184912</v>
      </c>
    </row>
    <row r="106" spans="3:9" x14ac:dyDescent="0.2">
      <c r="C106">
        <f>WingXFLR5!L112</f>
        <v>8.3933999999999997</v>
      </c>
      <c r="D106">
        <f t="shared" si="11"/>
        <v>43.150112680500001</v>
      </c>
      <c r="E106">
        <f t="shared" si="13"/>
        <v>0.87629590402177049</v>
      </c>
      <c r="F106">
        <f t="shared" si="14"/>
        <v>570583.51831298554</v>
      </c>
      <c r="G106" s="1">
        <f t="shared" si="12"/>
        <v>2.8709314963134228E-3</v>
      </c>
      <c r="H106" s="1">
        <f t="shared" si="15"/>
        <v>5.1100919745117268E-2</v>
      </c>
      <c r="I106" s="1">
        <f>(D_VStabXFLR5!C112*D_VStab!D106*'AC Param'!$B$8)</f>
        <v>0.1250205819938103</v>
      </c>
    </row>
    <row r="107" spans="3:9" x14ac:dyDescent="0.2">
      <c r="C107">
        <f>WingXFLR5!L113</f>
        <v>8.3610000000000007</v>
      </c>
      <c r="D107">
        <f t="shared" si="11"/>
        <v>42.817621612500005</v>
      </c>
      <c r="E107">
        <f t="shared" si="13"/>
        <v>0.87969166855834557</v>
      </c>
      <c r="F107">
        <f t="shared" si="14"/>
        <v>568380.9655937847</v>
      </c>
      <c r="G107" s="1">
        <f t="shared" si="12"/>
        <v>2.8764887406723741E-3</v>
      </c>
      <c r="H107" s="1">
        <f t="shared" si="15"/>
        <v>5.0805317669174628E-2</v>
      </c>
      <c r="I107" s="1">
        <f>(D_VStabXFLR5!C113*D_VStab!D107*'AC Param'!$B$8)</f>
        <v>0.1241634554490304</v>
      </c>
    </row>
    <row r="108" spans="3:9" x14ac:dyDescent="0.2">
      <c r="C108">
        <f>WingXFLR5!L114</f>
        <v>8.3290000000000006</v>
      </c>
      <c r="D108">
        <f t="shared" si="11"/>
        <v>42.490497612500015</v>
      </c>
      <c r="E108">
        <f t="shared" si="13"/>
        <v>0.88307144204782395</v>
      </c>
      <c r="F108">
        <f t="shared" si="14"/>
        <v>566205.60488346289</v>
      </c>
      <c r="G108" s="1">
        <f t="shared" si="12"/>
        <v>2.8820091751438222E-3</v>
      </c>
      <c r="H108" s="1">
        <f t="shared" si="15"/>
        <v>5.0513926639956332E-2</v>
      </c>
      <c r="I108" s="1">
        <f>(D_VStabXFLR5!C114*D_VStab!D108*'AC Param'!$B$8)</f>
        <v>0.12332025620175376</v>
      </c>
    </row>
    <row r="109" spans="3:9" x14ac:dyDescent="0.2">
      <c r="C109">
        <f>WingXFLR5!L115</f>
        <v>8.2972999999999999</v>
      </c>
      <c r="D109">
        <f t="shared" si="11"/>
        <v>42.167677215125003</v>
      </c>
      <c r="E109">
        <f t="shared" si="13"/>
        <v>0.88644523409016518</v>
      </c>
      <c r="F109">
        <f t="shared" si="14"/>
        <v>564050.63817980024</v>
      </c>
      <c r="G109" s="1">
        <f t="shared" si="12"/>
        <v>2.887509313548196E-3</v>
      </c>
      <c r="H109" s="1">
        <f t="shared" si="15"/>
        <v>5.0225818784364093E-2</v>
      </c>
      <c r="I109" s="1">
        <f>(D_VStabXFLR5!C115*D_VStab!D109*'AC Param'!$B$8)</f>
        <v>0.12248793505691141</v>
      </c>
    </row>
    <row r="110" spans="3:9" x14ac:dyDescent="0.2">
      <c r="C110">
        <f>WingXFLR5!L116</f>
        <v>8.2660999999999998</v>
      </c>
      <c r="D110">
        <f t="shared" si="11"/>
        <v>41.851150641124995</v>
      </c>
      <c r="E110">
        <f t="shared" si="13"/>
        <v>0.88979107932596113</v>
      </c>
      <c r="F110">
        <f t="shared" si="14"/>
        <v>561929.66148723639</v>
      </c>
      <c r="G110" s="1">
        <f t="shared" si="12"/>
        <v>2.8929535641780786E-3</v>
      </c>
      <c r="H110" s="1">
        <f t="shared" si="15"/>
        <v>4.9942792107530942E-2</v>
      </c>
      <c r="I110" s="1">
        <f>(D_VStabXFLR5!C116*D_VStab!D110*'AC Param'!$B$8)</f>
        <v>0.12167231013659907</v>
      </c>
    </row>
    <row r="111" spans="3:9" x14ac:dyDescent="0.2">
      <c r="C111">
        <f>WingXFLR5!L117</f>
        <v>8.2352000000000007</v>
      </c>
      <c r="D111">
        <f t="shared" si="11"/>
        <v>41.538842912000014</v>
      </c>
      <c r="E111">
        <f t="shared" si="13"/>
        <v>0.89312974072473361</v>
      </c>
      <c r="F111">
        <f t="shared" si="14"/>
        <v>559829.07880133193</v>
      </c>
      <c r="G111" s="1">
        <f t="shared" si="12"/>
        <v>2.8983759320615294E-3</v>
      </c>
      <c r="H111" s="1">
        <f t="shared" si="15"/>
        <v>4.9663012798503013E-2</v>
      </c>
      <c r="I111" s="1">
        <f>(D_VStabXFLR5!C117*D_VStab!D111*'AC Param'!$B$8)</f>
        <v>0.12086739062236605</v>
      </c>
    </row>
    <row r="112" spans="3:9" x14ac:dyDescent="0.2">
      <c r="C112">
        <f>WingXFLR5!L118</f>
        <v>8.2047000000000008</v>
      </c>
      <c r="D112">
        <f t="shared" si="11"/>
        <v>41.231725030125006</v>
      </c>
      <c r="E112">
        <f t="shared" si="13"/>
        <v>0.89644984470076017</v>
      </c>
      <c r="F112">
        <f t="shared" si="14"/>
        <v>557755.68812430638</v>
      </c>
      <c r="G112" s="1">
        <f t="shared" si="12"/>
        <v>2.9037581193267423E-3</v>
      </c>
      <c r="H112" s="1">
        <f t="shared" si="15"/>
        <v>4.9387369486155172E-2</v>
      </c>
      <c r="I112" s="1">
        <f>(D_VStabXFLR5!C118*D_VStab!D112*'AC Param'!$B$8)</f>
        <v>0.12007603568682093</v>
      </c>
    </row>
    <row r="113" spans="3:9" x14ac:dyDescent="0.2">
      <c r="C113">
        <f>WingXFLR5!L119</f>
        <v>8.1745000000000001</v>
      </c>
      <c r="D113">
        <f t="shared" si="11"/>
        <v>40.928750778125007</v>
      </c>
      <c r="E113">
        <f t="shared" si="13"/>
        <v>0.89976170295630642</v>
      </c>
      <c r="F113">
        <f t="shared" si="14"/>
        <v>555702.69145394012</v>
      </c>
      <c r="G113" s="1">
        <f t="shared" si="12"/>
        <v>2.9091170189792367E-3</v>
      </c>
      <c r="H113" s="1">
        <f t="shared" si="15"/>
        <v>4.9114941749858788E-2</v>
      </c>
      <c r="I113" s="1">
        <f>(D_VStabXFLR5!C119*D_VStab!D113*'AC Param'!$B$8)</f>
        <v>0.11929523453675511</v>
      </c>
    </row>
    <row r="114" spans="3:9" x14ac:dyDescent="0.2">
      <c r="C114">
        <f>WingXFLR5!L120</f>
        <v>8.1447000000000003</v>
      </c>
      <c r="D114">
        <f t="shared" si="11"/>
        <v>40.630884580125006</v>
      </c>
      <c r="E114">
        <f t="shared" si="13"/>
        <v>0.90305377003650555</v>
      </c>
      <c r="F114">
        <f t="shared" si="14"/>
        <v>553676.88679245289</v>
      </c>
      <c r="G114" s="1">
        <f t="shared" si="12"/>
        <v>2.9144341291588078E-3</v>
      </c>
      <c r="H114" s="1">
        <f t="shared" si="15"/>
        <v>4.8846615146269312E-2</v>
      </c>
      <c r="I114" s="1">
        <f>(D_VStabXFLR5!C120*D_VStab!D114*'AC Param'!$B$8)</f>
        <v>0.11852783141240307</v>
      </c>
    </row>
    <row r="115" spans="3:9" x14ac:dyDescent="0.2">
      <c r="C115">
        <f>WingXFLR5!L121</f>
        <v>8.1151999999999997</v>
      </c>
      <c r="D115">
        <f t="shared" si="11"/>
        <v>40.337088512000001</v>
      </c>
      <c r="E115">
        <f t="shared" si="13"/>
        <v>0.90633650936715404</v>
      </c>
      <c r="F115">
        <f t="shared" si="14"/>
        <v>551671.47613762482</v>
      </c>
      <c r="G115" s="1">
        <f t="shared" si="12"/>
        <v>2.9197265319759096E-3</v>
      </c>
      <c r="H115" s="1">
        <f t="shared" si="15"/>
        <v>4.8581472864848166E-2</v>
      </c>
      <c r="I115" s="1">
        <f>(D_VStabXFLR5!C121*D_VStab!D115*'AC Param'!$B$8)</f>
        <v>0.11777083393489517</v>
      </c>
    </row>
    <row r="116" spans="3:9" x14ac:dyDescent="0.2">
      <c r="C116">
        <f>WingXFLR5!L122</f>
        <v>8.0861000000000001</v>
      </c>
      <c r="D116">
        <f t="shared" si="11"/>
        <v>40.048320591124998</v>
      </c>
      <c r="E116">
        <f t="shared" si="13"/>
        <v>0.90959820442689654</v>
      </c>
      <c r="F116">
        <f t="shared" si="14"/>
        <v>549693.2574916759</v>
      </c>
      <c r="G116" s="1">
        <f t="shared" si="12"/>
        <v>2.9249755233218657E-3</v>
      </c>
      <c r="H116" s="1">
        <f t="shared" si="15"/>
        <v>4.8320397460164921E-2</v>
      </c>
      <c r="I116" s="1">
        <f>(D_VStabXFLR5!C122*D_VStab!D116*'AC Param'!$B$8)</f>
        <v>0.1170270718607299</v>
      </c>
    </row>
    <row r="117" spans="3:9" x14ac:dyDescent="0.2">
      <c r="C117">
        <f>WingXFLR5!L123</f>
        <v>8.0572999999999997</v>
      </c>
      <c r="D117">
        <f t="shared" si="11"/>
        <v>39.763551015124996</v>
      </c>
      <c r="E117">
        <f t="shared" si="13"/>
        <v>0.91284947076766765</v>
      </c>
      <c r="F117">
        <f t="shared" si="14"/>
        <v>547735.43285238626</v>
      </c>
      <c r="G117" s="1">
        <f t="shared" si="12"/>
        <v>2.930198374221401E-3</v>
      </c>
      <c r="H117" s="1">
        <f t="shared" si="15"/>
        <v>4.8062475671837968E-2</v>
      </c>
      <c r="I117" s="1">
        <f>(D_VStabXFLR5!C123*D_VStab!D117*'AC Param'!$B$8)</f>
        <v>0.11629357082013235</v>
      </c>
    </row>
    <row r="118" spans="3:9" x14ac:dyDescent="0.2">
      <c r="C118">
        <f>WingXFLR5!L124</f>
        <v>8.0288000000000004</v>
      </c>
      <c r="D118">
        <f t="shared" si="11"/>
        <v>39.482748032000011</v>
      </c>
      <c r="E118">
        <f t="shared" si="13"/>
        <v>0.91608983170789249</v>
      </c>
      <c r="F118">
        <f t="shared" si="14"/>
        <v>545798.0022197559</v>
      </c>
      <c r="G118" s="1">
        <f t="shared" si="12"/>
        <v>2.9353944605000825E-3</v>
      </c>
      <c r="H118" s="1">
        <f t="shared" si="15"/>
        <v>4.7807693941612009E-2</v>
      </c>
      <c r="I118" s="1">
        <f>(D_VStabXFLR5!C124*D_VStab!D118*'AC Param'!$B$8)</f>
        <v>0.11557026762645155</v>
      </c>
    </row>
    <row r="119" spans="3:9" x14ac:dyDescent="0.2">
      <c r="C119">
        <f>WingXFLR5!L125</f>
        <v>8.0006000000000004</v>
      </c>
      <c r="D119">
        <f t="shared" si="11"/>
        <v>39.205880220500006</v>
      </c>
      <c r="E119">
        <f t="shared" si="13"/>
        <v>0.91931880619157647</v>
      </c>
      <c r="F119">
        <f t="shared" si="14"/>
        <v>543880.9655937847</v>
      </c>
      <c r="G119" s="1">
        <f t="shared" si="12"/>
        <v>2.9405631546795615E-3</v>
      </c>
      <c r="H119" s="1">
        <f t="shared" si="15"/>
        <v>4.7556038814562787E-2</v>
      </c>
      <c r="I119" s="1">
        <f>(D_VStabXFLR5!C125*D_VStab!D119*'AC Param'!$B$8)</f>
        <v>0.11495435385341753</v>
      </c>
    </row>
    <row r="120" spans="3:9" x14ac:dyDescent="0.2">
      <c r="C120">
        <f>WingXFLR5!L126</f>
        <v>7.9728000000000003</v>
      </c>
      <c r="D120">
        <f t="shared" si="11"/>
        <v>38.93389315200001</v>
      </c>
      <c r="E120">
        <f t="shared" si="13"/>
        <v>0.9225243378507334</v>
      </c>
      <c r="F120">
        <f t="shared" si="14"/>
        <v>541991.12097669265</v>
      </c>
      <c r="G120" s="1">
        <f t="shared" si="12"/>
        <v>2.9456853525965943E-3</v>
      </c>
      <c r="H120" s="1">
        <f t="shared" si="15"/>
        <v>4.7308386995680497E-2</v>
      </c>
      <c r="I120" s="1">
        <f>(D_VStabXFLR5!C126*D_VStab!D120*'AC Param'!$B$8)</f>
        <v>0.11425344836242336</v>
      </c>
    </row>
    <row r="121" spans="3:9" x14ac:dyDescent="0.2">
      <c r="C121">
        <f>WingXFLR5!L127</f>
        <v>7.9451999999999998</v>
      </c>
      <c r="D121">
        <f t="shared" si="11"/>
        <v>38.664799362000004</v>
      </c>
      <c r="E121">
        <f t="shared" si="13"/>
        <v>0.92572899874343351</v>
      </c>
      <c r="F121">
        <f t="shared" si="14"/>
        <v>540114.87236404</v>
      </c>
      <c r="G121" s="1">
        <f t="shared" si="12"/>
        <v>2.9507972712652332E-3</v>
      </c>
      <c r="H121" s="1">
        <f t="shared" si="15"/>
        <v>4.7062943586205525E-2</v>
      </c>
      <c r="I121" s="1">
        <f>(D_VStabXFLR5!C127*D_VStab!D121*'AC Param'!$B$8)</f>
        <v>0.11346377923479758</v>
      </c>
    </row>
    <row r="122" spans="3:9" x14ac:dyDescent="0.2">
      <c r="C122">
        <f>WingXFLR5!L128</f>
        <v>7.9180000000000001</v>
      </c>
      <c r="D122">
        <f t="shared" si="11"/>
        <v>38.40051845</v>
      </c>
      <c r="E122">
        <f t="shared" si="13"/>
        <v>0.92890907310132953</v>
      </c>
      <c r="F122">
        <f t="shared" si="14"/>
        <v>538265.81576026639</v>
      </c>
      <c r="G122" s="1">
        <f t="shared" si="12"/>
        <v>2.955861231543263E-3</v>
      </c>
      <c r="H122" s="1">
        <f t="shared" si="15"/>
        <v>4.6821474049975671E-2</v>
      </c>
      <c r="I122" s="1">
        <f>(D_VStabXFLR5!C128*D_VStab!D122*'AC Param'!$B$8)</f>
        <v>0.11278349006341132</v>
      </c>
    </row>
    <row r="123" spans="3:9" x14ac:dyDescent="0.2">
      <c r="C123">
        <f>WingXFLR5!L129</f>
        <v>7.891</v>
      </c>
      <c r="D123">
        <f t="shared" si="11"/>
        <v>38.139077112500004</v>
      </c>
      <c r="E123">
        <f t="shared" si="13"/>
        <v>0.9320874465614406</v>
      </c>
      <c r="F123">
        <f t="shared" si="14"/>
        <v>536430.35516093229</v>
      </c>
      <c r="G123" s="1">
        <f t="shared" si="12"/>
        <v>2.9609138295299867E-3</v>
      </c>
      <c r="H123" s="1">
        <f t="shared" si="15"/>
        <v>4.6582189858013635E-2</v>
      </c>
      <c r="I123" s="1">
        <f>(D_VStabXFLR5!C129*D_VStab!D123*'AC Param'!$B$8)</f>
        <v>0.11211023670204187</v>
      </c>
    </row>
    <row r="124" spans="3:9" x14ac:dyDescent="0.2">
      <c r="C124">
        <f>WingXFLR5!L130</f>
        <v>7.8643999999999998</v>
      </c>
      <c r="D124">
        <f t="shared" si="11"/>
        <v>37.882382258</v>
      </c>
      <c r="E124">
        <f t="shared" si="13"/>
        <v>0.93524007436248502</v>
      </c>
      <c r="F124">
        <f t="shared" si="14"/>
        <v>534622.08657047735</v>
      </c>
      <c r="G124" s="1">
        <f t="shared" si="12"/>
        <v>2.965916997089423E-3</v>
      </c>
      <c r="H124" s="1">
        <f t="shared" si="15"/>
        <v>4.6346850589561908E-2</v>
      </c>
      <c r="I124" s="1">
        <f>(D_VStabXFLR5!C130*D_VStab!D124*'AC Param'!$B$8)</f>
        <v>0.111449650391025</v>
      </c>
    </row>
    <row r="125" spans="3:9" x14ac:dyDescent="0.2">
      <c r="C125">
        <f>WingXFLR5!L131</f>
        <v>7.8380000000000001</v>
      </c>
      <c r="D125">
        <f t="shared" si="11"/>
        <v>37.628474450000006</v>
      </c>
      <c r="E125">
        <f t="shared" si="13"/>
        <v>0.93839015575610185</v>
      </c>
      <c r="F125">
        <f t="shared" si="14"/>
        <v>532827.4139844618</v>
      </c>
      <c r="G125" s="1">
        <f t="shared" si="12"/>
        <v>2.9709077081583172E-3</v>
      </c>
      <c r="H125" s="1">
        <f t="shared" si="15"/>
        <v>4.6113673975769112E-2</v>
      </c>
      <c r="I125" s="1">
        <f>(D_VStabXFLR5!C131*D_VStab!D125*'AC Param'!$B$8)</f>
        <v>0.11079599694643537</v>
      </c>
    </row>
    <row r="126" spans="3:9" x14ac:dyDescent="0.2">
      <c r="C126">
        <f>WingXFLR5!L132</f>
        <v>7.8118999999999996</v>
      </c>
      <c r="D126">
        <f t="shared" si="11"/>
        <v>37.378291236125001</v>
      </c>
      <c r="E126">
        <f t="shared" si="13"/>
        <v>0.9415253703729346</v>
      </c>
      <c r="F126">
        <f t="shared" si="14"/>
        <v>531053.13540510542</v>
      </c>
      <c r="G126" s="1">
        <f t="shared" si="12"/>
        <v>2.9758665550581233E-3</v>
      </c>
      <c r="H126" s="1">
        <f t="shared" si="15"/>
        <v>4.5883532794607704E-2</v>
      </c>
      <c r="I126" s="1">
        <f>(D_VStabXFLR5!C132*D_VStab!D126*'AC Param'!$B$8)</f>
        <v>0.11015206001751419</v>
      </c>
    </row>
    <row r="127" spans="3:9" x14ac:dyDescent="0.2">
      <c r="C127">
        <f>WingXFLR5!L133</f>
        <v>7.7861000000000002</v>
      </c>
      <c r="D127">
        <f t="shared" si="11"/>
        <v>37.131803841125006</v>
      </c>
      <c r="E127">
        <f t="shared" si="13"/>
        <v>0.94464520630563797</v>
      </c>
      <c r="F127">
        <f t="shared" si="14"/>
        <v>529299.25083240843</v>
      </c>
      <c r="G127" s="1">
        <f t="shared" si="12"/>
        <v>2.9807928891642885E-3</v>
      </c>
      <c r="H127" s="1">
        <f t="shared" si="15"/>
        <v>4.5656414451230809E-2</v>
      </c>
      <c r="I127" s="1">
        <f>(D_VStabXFLR5!C133*D_VStab!D127*'AC Param'!$B$8)</f>
        <v>0.10951778245126199</v>
      </c>
    </row>
    <row r="128" spans="3:9" x14ac:dyDescent="0.2">
      <c r="C128">
        <f>WingXFLR5!L134</f>
        <v>7.7606000000000002</v>
      </c>
      <c r="D128">
        <f t="shared" si="11"/>
        <v>36.888983820500002</v>
      </c>
      <c r="E128">
        <f t="shared" si="13"/>
        <v>0.94774914836692103</v>
      </c>
      <c r="F128">
        <f t="shared" si="14"/>
        <v>527565.76026637072</v>
      </c>
      <c r="G128" s="1">
        <f t="shared" si="12"/>
        <v>2.9856860599185827E-3</v>
      </c>
      <c r="H128" s="1">
        <f t="shared" si="15"/>
        <v>4.5432306462439453E-2</v>
      </c>
      <c r="I128" s="1">
        <f>(D_VStabXFLR5!C134*D_VStab!D128*'AC Param'!$B$8)</f>
        <v>0.10889310778550715</v>
      </c>
    </row>
    <row r="129" spans="3:9" x14ac:dyDescent="0.2">
      <c r="C129">
        <f>WingXFLR5!L135</f>
        <v>0</v>
      </c>
      <c r="D129">
        <f t="shared" si="11"/>
        <v>0</v>
      </c>
      <c r="E129" t="e">
        <f t="shared" si="13"/>
        <v>#DIV/0!</v>
      </c>
      <c r="F129">
        <f t="shared" si="14"/>
        <v>0</v>
      </c>
      <c r="G129" s="1" t="e">
        <f t="shared" si="12"/>
        <v>#DIV/0!</v>
      </c>
      <c r="H129" s="1" t="e">
        <f t="shared" si="15"/>
        <v>#DIV/0!</v>
      </c>
      <c r="I129" s="1">
        <f>(D_VStabXFLR5!C135*D_VStab!D129*'AC Param'!$B$8)</f>
        <v>0</v>
      </c>
    </row>
    <row r="130" spans="3:9" x14ac:dyDescent="0.2">
      <c r="C130">
        <f>WingXFLR5!L136</f>
        <v>0</v>
      </c>
      <c r="D130">
        <f t="shared" si="11"/>
        <v>0</v>
      </c>
      <c r="E130" t="e">
        <f t="shared" ref="E130:E139" si="16">$K$6*1.802*10^-5*(1.225*C130)^-1</f>
        <v>#DIV/0!</v>
      </c>
      <c r="F130">
        <f t="shared" ref="F130:F139" si="17">1.225*C130/($K$7)</f>
        <v>0</v>
      </c>
      <c r="G130" s="1" t="e">
        <f t="shared" si="12"/>
        <v>#DIV/0!</v>
      </c>
      <c r="H130" s="1" t="e">
        <f t="shared" ref="H130:H139" si="18">G130*$K$3*D130*2</f>
        <v>#DIV/0!</v>
      </c>
      <c r="I130" s="1">
        <f>(D_VStabXFLR5!C136*D_VStab!D130*'AC Param'!$B$8)</f>
        <v>0</v>
      </c>
    </row>
    <row r="131" spans="3:9" x14ac:dyDescent="0.2">
      <c r="C131">
        <f>WingXFLR5!L137</f>
        <v>0</v>
      </c>
      <c r="D131">
        <f t="shared" ref="D131:D139" si="19">0.5*1.225*C131^2</f>
        <v>0</v>
      </c>
      <c r="E131" t="e">
        <f t="shared" si="16"/>
        <v>#DIV/0!</v>
      </c>
      <c r="F131">
        <f t="shared" si="17"/>
        <v>0</v>
      </c>
      <c r="G131" s="1" t="e">
        <f t="shared" ref="G131:G139" si="20">(2*0.664*F131^(-1/2)*$K$5^(-0.5))</f>
        <v>#DIV/0!</v>
      </c>
      <c r="H131" s="1" t="e">
        <f t="shared" si="18"/>
        <v>#DIV/0!</v>
      </c>
      <c r="I131" s="1">
        <f>(D_VStabXFLR5!C137*D_VStab!D131*'AC Param'!$B$8)</f>
        <v>0</v>
      </c>
    </row>
    <row r="132" spans="3:9" x14ac:dyDescent="0.2">
      <c r="C132">
        <f>WingXFLR5!L138</f>
        <v>0</v>
      </c>
      <c r="D132">
        <f t="shared" si="19"/>
        <v>0</v>
      </c>
      <c r="E132" t="e">
        <f t="shared" si="16"/>
        <v>#DIV/0!</v>
      </c>
      <c r="F132">
        <f t="shared" si="17"/>
        <v>0</v>
      </c>
      <c r="G132" s="1" t="e">
        <f t="shared" si="20"/>
        <v>#DIV/0!</v>
      </c>
      <c r="H132" s="1" t="e">
        <f t="shared" si="18"/>
        <v>#DIV/0!</v>
      </c>
      <c r="I132" s="1">
        <f>(D_VStabXFLR5!C138*D_VStab!D132*'AC Param'!$B$8)</f>
        <v>0</v>
      </c>
    </row>
    <row r="133" spans="3:9" x14ac:dyDescent="0.2">
      <c r="C133">
        <f>WingXFLR5!L139</f>
        <v>0</v>
      </c>
      <c r="D133">
        <f t="shared" si="19"/>
        <v>0</v>
      </c>
      <c r="E133" t="e">
        <f t="shared" si="16"/>
        <v>#DIV/0!</v>
      </c>
      <c r="F133">
        <f t="shared" si="17"/>
        <v>0</v>
      </c>
      <c r="G133" s="1" t="e">
        <f t="shared" si="20"/>
        <v>#DIV/0!</v>
      </c>
      <c r="H133" s="1" t="e">
        <f t="shared" si="18"/>
        <v>#DIV/0!</v>
      </c>
      <c r="I133" s="1">
        <f>(D_VStabXFLR5!C139*D_VStab!D133*'AC Param'!$B$8)</f>
        <v>0</v>
      </c>
    </row>
    <row r="134" spans="3:9" x14ac:dyDescent="0.2">
      <c r="C134">
        <f>WingXFLR5!L140</f>
        <v>0</v>
      </c>
      <c r="D134">
        <f t="shared" si="19"/>
        <v>0</v>
      </c>
      <c r="E134" t="e">
        <f t="shared" si="16"/>
        <v>#DIV/0!</v>
      </c>
      <c r="F134">
        <f t="shared" si="17"/>
        <v>0</v>
      </c>
      <c r="G134" s="1" t="e">
        <f t="shared" si="20"/>
        <v>#DIV/0!</v>
      </c>
      <c r="H134" s="1" t="e">
        <f t="shared" si="18"/>
        <v>#DIV/0!</v>
      </c>
      <c r="I134" s="1">
        <f>(D_VStabXFLR5!C140*D_VStab!D134*'AC Param'!$B$8)</f>
        <v>0</v>
      </c>
    </row>
    <row r="135" spans="3:9" x14ac:dyDescent="0.2">
      <c r="C135">
        <f>WingXFLR5!L141</f>
        <v>0</v>
      </c>
      <c r="D135">
        <f t="shared" si="19"/>
        <v>0</v>
      </c>
      <c r="E135" t="e">
        <f t="shared" si="16"/>
        <v>#DIV/0!</v>
      </c>
      <c r="F135">
        <f t="shared" si="17"/>
        <v>0</v>
      </c>
      <c r="G135" s="1" t="e">
        <f t="shared" si="20"/>
        <v>#DIV/0!</v>
      </c>
      <c r="H135" s="1" t="e">
        <f t="shared" si="18"/>
        <v>#DIV/0!</v>
      </c>
      <c r="I135" s="1">
        <f>(D_VStabXFLR5!C141*D_VStab!D135*'AC Param'!$B$8)</f>
        <v>0</v>
      </c>
    </row>
    <row r="136" spans="3:9" x14ac:dyDescent="0.2">
      <c r="C136">
        <f>WingXFLR5!L142</f>
        <v>0</v>
      </c>
      <c r="D136">
        <f t="shared" si="19"/>
        <v>0</v>
      </c>
      <c r="E136" t="e">
        <f t="shared" si="16"/>
        <v>#DIV/0!</v>
      </c>
      <c r="F136">
        <f t="shared" si="17"/>
        <v>0</v>
      </c>
      <c r="G136" s="1" t="e">
        <f t="shared" si="20"/>
        <v>#DIV/0!</v>
      </c>
      <c r="H136" s="1" t="e">
        <f t="shared" si="18"/>
        <v>#DIV/0!</v>
      </c>
      <c r="I136" s="1">
        <f>(D_VStabXFLR5!C142*D_VStab!D136*'AC Param'!$B$8)</f>
        <v>0</v>
      </c>
    </row>
    <row r="137" spans="3:9" x14ac:dyDescent="0.2">
      <c r="C137">
        <f>WingXFLR5!L143</f>
        <v>0</v>
      </c>
      <c r="D137">
        <f t="shared" si="19"/>
        <v>0</v>
      </c>
      <c r="E137" t="e">
        <f t="shared" si="16"/>
        <v>#DIV/0!</v>
      </c>
      <c r="F137">
        <f t="shared" si="17"/>
        <v>0</v>
      </c>
      <c r="G137" s="1" t="e">
        <f t="shared" si="20"/>
        <v>#DIV/0!</v>
      </c>
      <c r="H137" s="1" t="e">
        <f t="shared" si="18"/>
        <v>#DIV/0!</v>
      </c>
      <c r="I137" s="1">
        <f>(D_VStabXFLR5!C143*D_VStab!D137*'AC Param'!$B$8)</f>
        <v>0</v>
      </c>
    </row>
    <row r="138" spans="3:9" x14ac:dyDescent="0.2">
      <c r="C138">
        <f>WingXFLR5!L144</f>
        <v>0</v>
      </c>
      <c r="D138">
        <f t="shared" si="19"/>
        <v>0</v>
      </c>
      <c r="E138" t="e">
        <f t="shared" si="16"/>
        <v>#DIV/0!</v>
      </c>
      <c r="F138">
        <f t="shared" si="17"/>
        <v>0</v>
      </c>
      <c r="G138" s="1" t="e">
        <f t="shared" si="20"/>
        <v>#DIV/0!</v>
      </c>
      <c r="H138" s="1" t="e">
        <f t="shared" si="18"/>
        <v>#DIV/0!</v>
      </c>
      <c r="I138" s="1">
        <f>(D_VStabXFLR5!C144*D_VStab!D138*'AC Param'!$B$8)</f>
        <v>0</v>
      </c>
    </row>
    <row r="139" spans="3:9" x14ac:dyDescent="0.2">
      <c r="C139">
        <f>WingXFLR5!L145</f>
        <v>0</v>
      </c>
      <c r="D139">
        <f t="shared" si="19"/>
        <v>0</v>
      </c>
      <c r="E139" t="e">
        <f t="shared" si="16"/>
        <v>#DIV/0!</v>
      </c>
      <c r="F139">
        <f t="shared" si="17"/>
        <v>0</v>
      </c>
      <c r="G139" s="1" t="e">
        <f t="shared" si="20"/>
        <v>#DIV/0!</v>
      </c>
      <c r="H139" s="1" t="e">
        <f t="shared" si="18"/>
        <v>#DIV/0!</v>
      </c>
      <c r="I139" s="1">
        <f>(D_VStabXFLR5!C145*D_VStab!D139*'AC Param'!$B$8)</f>
        <v>0</v>
      </c>
    </row>
    <row r="140" spans="3:9" x14ac:dyDescent="0.2">
      <c r="C140">
        <f>WingXFLR5!L146</f>
        <v>0</v>
      </c>
      <c r="D140">
        <f t="shared" ref="D140:D144" si="21">0.5*1.225*C140^2</f>
        <v>0</v>
      </c>
      <c r="E140" t="e">
        <f t="shared" ref="E140:E144" si="22">$K$6*1.802*10^-5*(1.225*C140)^-1</f>
        <v>#DIV/0!</v>
      </c>
      <c r="F140">
        <f t="shared" ref="F140:F144" si="23">1.225*C140/($K$7)</f>
        <v>0</v>
      </c>
      <c r="G140" s="1" t="e">
        <f t="shared" ref="G140:G144" si="24">(2*0.664*F140^(-1/2)*$K$5^(-0.5))</f>
        <v>#DIV/0!</v>
      </c>
      <c r="H140" s="1" t="e">
        <f t="shared" ref="H140:H144" si="25">G140*$K$3*D140*2</f>
        <v>#DIV/0!</v>
      </c>
      <c r="I140" s="1">
        <f>(D_VStabXFLR5!C146*D_VStab!D140*'AC Param'!$B$8)</f>
        <v>0</v>
      </c>
    </row>
    <row r="141" spans="3:9" x14ac:dyDescent="0.2">
      <c r="C141">
        <f>WingXFLR5!L147</f>
        <v>0</v>
      </c>
      <c r="D141">
        <f t="shared" si="21"/>
        <v>0</v>
      </c>
      <c r="E141" t="e">
        <f t="shared" si="22"/>
        <v>#DIV/0!</v>
      </c>
      <c r="F141">
        <f t="shared" si="23"/>
        <v>0</v>
      </c>
      <c r="G141" s="1" t="e">
        <f t="shared" si="24"/>
        <v>#DIV/0!</v>
      </c>
      <c r="H141" s="1" t="e">
        <f t="shared" si="25"/>
        <v>#DIV/0!</v>
      </c>
      <c r="I141" s="1">
        <f>(D_VStabXFLR5!C147*D_VStab!D141*'AC Param'!$B$8)</f>
        <v>0</v>
      </c>
    </row>
    <row r="142" spans="3:9" x14ac:dyDescent="0.2">
      <c r="C142">
        <f>WingXFLR5!L148</f>
        <v>0</v>
      </c>
      <c r="D142">
        <f t="shared" si="21"/>
        <v>0</v>
      </c>
      <c r="E142" t="e">
        <f t="shared" si="22"/>
        <v>#DIV/0!</v>
      </c>
      <c r="F142">
        <f t="shared" si="23"/>
        <v>0</v>
      </c>
      <c r="G142" s="1" t="e">
        <f t="shared" si="24"/>
        <v>#DIV/0!</v>
      </c>
      <c r="H142" s="1" t="e">
        <f t="shared" si="25"/>
        <v>#DIV/0!</v>
      </c>
      <c r="I142" s="1">
        <f>(D_VStabXFLR5!C148*D_VStab!D142*'AC Param'!$B$8)</f>
        <v>0</v>
      </c>
    </row>
    <row r="143" spans="3:9" x14ac:dyDescent="0.2">
      <c r="C143">
        <f>WingXFLR5!L149</f>
        <v>0</v>
      </c>
      <c r="D143">
        <f t="shared" si="21"/>
        <v>0</v>
      </c>
      <c r="E143" t="e">
        <f t="shared" si="22"/>
        <v>#DIV/0!</v>
      </c>
      <c r="F143">
        <f t="shared" si="23"/>
        <v>0</v>
      </c>
      <c r="G143" s="1" t="e">
        <f t="shared" si="24"/>
        <v>#DIV/0!</v>
      </c>
      <c r="H143" s="1" t="e">
        <f t="shared" si="25"/>
        <v>#DIV/0!</v>
      </c>
      <c r="I143" s="1">
        <f>(D_VStabXFLR5!C149*D_VStab!D143*'AC Param'!$B$8)</f>
        <v>0</v>
      </c>
    </row>
    <row r="144" spans="3:9" x14ac:dyDescent="0.2">
      <c r="C144">
        <f>WingXFLR5!L150</f>
        <v>0</v>
      </c>
      <c r="D144">
        <f t="shared" si="21"/>
        <v>0</v>
      </c>
      <c r="E144" t="e">
        <f t="shared" si="22"/>
        <v>#DIV/0!</v>
      </c>
      <c r="F144">
        <f t="shared" si="23"/>
        <v>0</v>
      </c>
      <c r="G144" s="1" t="e">
        <f t="shared" si="24"/>
        <v>#DIV/0!</v>
      </c>
      <c r="H144" s="1" t="e">
        <f t="shared" si="25"/>
        <v>#DIV/0!</v>
      </c>
      <c r="I144" s="1">
        <f>(D_VStabXFLR5!C150*D_VStab!D144*'AC Param'!$B$8)</f>
        <v>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F9C3-AA3E-2046-9D8A-7E9535D122F5}">
  <dimension ref="A1:AF150"/>
  <sheetViews>
    <sheetView zoomScale="59" workbookViewId="0">
      <selection activeCell="T39" sqref="T39"/>
    </sheetView>
  </sheetViews>
  <sheetFormatPr baseColWidth="10" defaultRowHeight="16" x14ac:dyDescent="0.2"/>
  <cols>
    <col min="6" max="6" width="17.1640625" bestFit="1" customWidth="1"/>
    <col min="7" max="7" width="25" bestFit="1" customWidth="1"/>
    <col min="8" max="13" width="9.1640625" bestFit="1" customWidth="1"/>
    <col min="14" max="16" width="9.83203125" bestFit="1" customWidth="1"/>
    <col min="17" max="17" width="8.1640625" bestFit="1" customWidth="1"/>
    <col min="18" max="18" width="7.1640625" bestFit="1" customWidth="1"/>
    <col min="20" max="20" width="17.1640625" bestFit="1" customWidth="1"/>
    <col min="21" max="21" width="20.83203125" bestFit="1" customWidth="1"/>
    <col min="22" max="25" width="9.1640625" bestFit="1" customWidth="1"/>
    <col min="26" max="26" width="3.6640625" bestFit="1" customWidth="1"/>
    <col min="27" max="27" width="3.1640625" bestFit="1" customWidth="1"/>
    <col min="28" max="28" width="9.83203125" bestFit="1" customWidth="1"/>
    <col min="29" max="29" width="3.6640625" bestFit="1" customWidth="1"/>
    <col min="30" max="30" width="4.1640625" bestFit="1" customWidth="1"/>
    <col min="31" max="31" width="8.1640625" bestFit="1" customWidth="1"/>
    <col min="32" max="32" width="7.1640625" bestFit="1" customWidth="1"/>
  </cols>
  <sheetData>
    <row r="1" spans="1:32" x14ac:dyDescent="0.2">
      <c r="A1" t="s">
        <v>19</v>
      </c>
      <c r="F1" t="s">
        <v>19</v>
      </c>
      <c r="T1" t="s">
        <v>19</v>
      </c>
    </row>
    <row r="3" spans="1:32" x14ac:dyDescent="0.2">
      <c r="A3" t="s">
        <v>20</v>
      </c>
      <c r="B3" t="s">
        <v>91</v>
      </c>
      <c r="F3" t="s">
        <v>20</v>
      </c>
      <c r="G3" t="s">
        <v>89</v>
      </c>
      <c r="T3" t="s">
        <v>20</v>
      </c>
      <c r="U3" t="s">
        <v>90</v>
      </c>
    </row>
    <row r="4" spans="1:32" x14ac:dyDescent="0.2">
      <c r="A4" t="s">
        <v>21</v>
      </c>
      <c r="B4" t="s">
        <v>92</v>
      </c>
      <c r="F4" t="s">
        <v>21</v>
      </c>
      <c r="G4" t="s">
        <v>22</v>
      </c>
      <c r="T4" t="s">
        <v>21</v>
      </c>
      <c r="U4" t="s">
        <v>22</v>
      </c>
    </row>
    <row r="5" spans="1:32" x14ac:dyDescent="0.2">
      <c r="A5" t="s">
        <v>23</v>
      </c>
      <c r="B5" t="s">
        <v>24</v>
      </c>
      <c r="F5" t="s">
        <v>23</v>
      </c>
      <c r="G5" t="s">
        <v>24</v>
      </c>
      <c r="T5" t="s">
        <v>23</v>
      </c>
      <c r="U5" t="s">
        <v>24</v>
      </c>
    </row>
    <row r="7" spans="1:32" x14ac:dyDescent="0.2">
      <c r="A7" t="s">
        <v>36</v>
      </c>
      <c r="B7" t="s">
        <v>87</v>
      </c>
      <c r="C7" t="s">
        <v>93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34</v>
      </c>
      <c r="AD7" t="s">
        <v>35</v>
      </c>
      <c r="AE7" t="s">
        <v>36</v>
      </c>
      <c r="AF7" t="s">
        <v>37</v>
      </c>
    </row>
    <row r="8" spans="1:32" x14ac:dyDescent="0.2">
      <c r="A8">
        <f>Q8</f>
        <v>20.065999999999999</v>
      </c>
      <c r="B8">
        <f>H8</f>
        <v>0.20205200000000001</v>
      </c>
      <c r="C8">
        <f>K8-Y8</f>
        <v>9.5600000000000025E-4</v>
      </c>
      <c r="F8">
        <v>-7.7</v>
      </c>
      <c r="G8">
        <v>0</v>
      </c>
      <c r="H8">
        <v>0.20205200000000001</v>
      </c>
      <c r="I8">
        <v>9.3000000000000005E-4</v>
      </c>
      <c r="J8">
        <v>1.5259999999999999E-2</v>
      </c>
      <c r="K8">
        <v>1.619E-2</v>
      </c>
      <c r="L8">
        <v>2.0999999999999999E-5</v>
      </c>
      <c r="M8">
        <v>9.9999999999999995E-7</v>
      </c>
      <c r="N8">
        <v>-0.10684399999999999</v>
      </c>
      <c r="O8">
        <v>-3.9999999999999998E-6</v>
      </c>
      <c r="P8">
        <v>-3.9999999999999998E-6</v>
      </c>
      <c r="Q8">
        <v>20.065999999999999</v>
      </c>
      <c r="R8">
        <v>0.3377</v>
      </c>
      <c r="T8">
        <v>-7.7</v>
      </c>
      <c r="U8">
        <v>0</v>
      </c>
      <c r="V8">
        <v>0.20205200000000001</v>
      </c>
      <c r="W8">
        <v>9.3000000000000005E-4</v>
      </c>
      <c r="X8">
        <v>1.4305E-2</v>
      </c>
      <c r="Y8">
        <v>1.5233999999999999E-2</v>
      </c>
      <c r="Z8">
        <v>0</v>
      </c>
      <c r="AA8">
        <v>0</v>
      </c>
      <c r="AB8">
        <v>-0.10786</v>
      </c>
      <c r="AC8">
        <v>0</v>
      </c>
      <c r="AD8">
        <v>0</v>
      </c>
      <c r="AE8">
        <v>20.065999999999999</v>
      </c>
      <c r="AF8">
        <v>0.3377</v>
      </c>
    </row>
    <row r="9" spans="1:32" x14ac:dyDescent="0.2">
      <c r="A9">
        <f t="shared" ref="A9:A72" si="0">Q9</f>
        <v>19.621099999999998</v>
      </c>
      <c r="B9">
        <f t="shared" ref="B9:B72" si="1">H9</f>
        <v>0.21131800000000001</v>
      </c>
      <c r="C9">
        <f t="shared" ref="C9:C72" si="2">K9-Y9</f>
        <v>9.6000000000000078E-4</v>
      </c>
      <c r="F9">
        <v>-7.6</v>
      </c>
      <c r="G9">
        <v>0</v>
      </c>
      <c r="H9">
        <v>0.21131800000000001</v>
      </c>
      <c r="I9">
        <v>1.0139999999999999E-3</v>
      </c>
      <c r="J9">
        <v>1.532E-2</v>
      </c>
      <c r="K9">
        <v>1.6333E-2</v>
      </c>
      <c r="L9">
        <v>2.0999999999999999E-5</v>
      </c>
      <c r="M9">
        <v>9.9999999999999995E-7</v>
      </c>
      <c r="N9">
        <v>-0.10616100000000001</v>
      </c>
      <c r="O9">
        <v>-3.9999999999999998E-6</v>
      </c>
      <c r="P9">
        <v>-3.9999999999999998E-6</v>
      </c>
      <c r="Q9">
        <v>19.621099999999998</v>
      </c>
      <c r="R9">
        <v>0.32719999999999999</v>
      </c>
      <c r="T9">
        <v>-7.6</v>
      </c>
      <c r="U9">
        <v>0</v>
      </c>
      <c r="V9">
        <v>0.21131800000000001</v>
      </c>
      <c r="W9">
        <v>1.0139999999999999E-3</v>
      </c>
      <c r="X9">
        <v>1.436E-2</v>
      </c>
      <c r="Y9">
        <v>1.5373E-2</v>
      </c>
      <c r="Z9">
        <v>0</v>
      </c>
      <c r="AA9">
        <v>0</v>
      </c>
      <c r="AB9">
        <v>-0.10717500000000001</v>
      </c>
      <c r="AC9">
        <v>0</v>
      </c>
      <c r="AD9">
        <v>0</v>
      </c>
      <c r="AE9">
        <v>19.621099999999998</v>
      </c>
      <c r="AF9">
        <v>0.32719999999999999</v>
      </c>
    </row>
    <row r="10" spans="1:32" x14ac:dyDescent="0.2">
      <c r="A10">
        <f t="shared" si="0"/>
        <v>19.204599999999999</v>
      </c>
      <c r="B10">
        <f t="shared" si="1"/>
        <v>0.220584</v>
      </c>
      <c r="C10">
        <f t="shared" si="2"/>
        <v>9.6400000000000131E-4</v>
      </c>
      <c r="F10">
        <v>-7.5</v>
      </c>
      <c r="G10">
        <v>0</v>
      </c>
      <c r="H10">
        <v>0.220584</v>
      </c>
      <c r="I10">
        <v>1.101E-3</v>
      </c>
      <c r="J10">
        <v>1.5372E-2</v>
      </c>
      <c r="K10">
        <v>1.6473000000000002E-2</v>
      </c>
      <c r="L10">
        <v>2.0999999999999999E-5</v>
      </c>
      <c r="M10">
        <v>9.9999999999999995E-7</v>
      </c>
      <c r="N10">
        <v>-0.105477</v>
      </c>
      <c r="O10">
        <v>-3.9999999999999998E-6</v>
      </c>
      <c r="P10">
        <v>-3.9999999999999998E-6</v>
      </c>
      <c r="Q10">
        <v>19.204599999999999</v>
      </c>
      <c r="R10">
        <v>0.3175</v>
      </c>
      <c r="T10">
        <v>-7.5</v>
      </c>
      <c r="U10">
        <v>0</v>
      </c>
      <c r="V10">
        <v>0.220584</v>
      </c>
      <c r="W10">
        <v>1.101E-3</v>
      </c>
      <c r="X10">
        <v>1.4408000000000001E-2</v>
      </c>
      <c r="Y10">
        <v>1.5509E-2</v>
      </c>
      <c r="Z10">
        <v>0</v>
      </c>
      <c r="AA10">
        <v>0</v>
      </c>
      <c r="AB10">
        <v>-0.106487</v>
      </c>
      <c r="AC10">
        <v>0</v>
      </c>
      <c r="AD10">
        <v>0</v>
      </c>
      <c r="AE10">
        <v>19.204599999999999</v>
      </c>
      <c r="AF10">
        <v>0.3175</v>
      </c>
    </row>
    <row r="11" spans="1:32" x14ac:dyDescent="0.2">
      <c r="A11">
        <f t="shared" si="0"/>
        <v>18.813500000000001</v>
      </c>
      <c r="B11">
        <f t="shared" si="1"/>
        <v>0.22985</v>
      </c>
      <c r="C11">
        <f t="shared" si="2"/>
        <v>9.6899999999999764E-4</v>
      </c>
      <c r="F11">
        <v>-7.4</v>
      </c>
      <c r="G11">
        <v>0</v>
      </c>
      <c r="H11">
        <v>0.22985</v>
      </c>
      <c r="I11">
        <v>1.1919999999999999E-3</v>
      </c>
      <c r="J11">
        <v>1.542E-2</v>
      </c>
      <c r="K11">
        <v>1.6611999999999998E-2</v>
      </c>
      <c r="L11">
        <v>2.0999999999999999E-5</v>
      </c>
      <c r="M11">
        <v>9.9999999999999995E-7</v>
      </c>
      <c r="N11">
        <v>-0.104791</v>
      </c>
      <c r="O11">
        <v>-3.9999999999999998E-6</v>
      </c>
      <c r="P11">
        <v>-3.9999999999999998E-6</v>
      </c>
      <c r="Q11">
        <v>18.813500000000001</v>
      </c>
      <c r="R11">
        <v>0.30869999999999997</v>
      </c>
      <c r="T11">
        <v>-7.4</v>
      </c>
      <c r="U11">
        <v>0</v>
      </c>
      <c r="V11">
        <v>0.22985</v>
      </c>
      <c r="W11">
        <v>1.1919999999999999E-3</v>
      </c>
      <c r="X11">
        <v>1.4451E-2</v>
      </c>
      <c r="Y11">
        <v>1.5643000000000001E-2</v>
      </c>
      <c r="Z11">
        <v>0</v>
      </c>
      <c r="AA11">
        <v>0</v>
      </c>
      <c r="AB11">
        <v>-0.105799</v>
      </c>
      <c r="AC11">
        <v>0</v>
      </c>
      <c r="AD11">
        <v>0</v>
      </c>
      <c r="AE11">
        <v>18.813500000000001</v>
      </c>
      <c r="AF11">
        <v>0.30869999999999997</v>
      </c>
    </row>
    <row r="12" spans="1:32" x14ac:dyDescent="0.2">
      <c r="A12">
        <f t="shared" si="0"/>
        <v>18.445399999999999</v>
      </c>
      <c r="B12">
        <f t="shared" si="1"/>
        <v>0.23911499999999999</v>
      </c>
      <c r="C12">
        <f t="shared" si="2"/>
        <v>9.7299999999999817E-4</v>
      </c>
      <c r="F12">
        <v>-7.3</v>
      </c>
      <c r="G12">
        <v>0</v>
      </c>
      <c r="H12">
        <v>0.23911499999999999</v>
      </c>
      <c r="I12">
        <v>1.2869999999999999E-3</v>
      </c>
      <c r="J12">
        <v>1.5472E-2</v>
      </c>
      <c r="K12">
        <v>1.6759E-2</v>
      </c>
      <c r="L12">
        <v>2.0999999999999999E-5</v>
      </c>
      <c r="M12">
        <v>9.9999999999999995E-7</v>
      </c>
      <c r="N12">
        <v>-0.104105</v>
      </c>
      <c r="O12">
        <v>-3.9999999999999998E-6</v>
      </c>
      <c r="P12">
        <v>-3.9999999999999998E-6</v>
      </c>
      <c r="Q12">
        <v>18.445399999999999</v>
      </c>
      <c r="R12">
        <v>0.30049999999999999</v>
      </c>
      <c r="T12">
        <v>-7.3</v>
      </c>
      <c r="U12">
        <v>0</v>
      </c>
      <c r="V12">
        <v>0.23911499999999999</v>
      </c>
      <c r="W12">
        <v>1.2869999999999999E-3</v>
      </c>
      <c r="X12">
        <v>1.4499E-2</v>
      </c>
      <c r="Y12">
        <v>1.5786000000000001E-2</v>
      </c>
      <c r="Z12">
        <v>0</v>
      </c>
      <c r="AA12">
        <v>0</v>
      </c>
      <c r="AB12">
        <v>-0.10511</v>
      </c>
      <c r="AC12">
        <v>0</v>
      </c>
      <c r="AD12">
        <v>0</v>
      </c>
      <c r="AE12">
        <v>18.445399999999999</v>
      </c>
      <c r="AF12">
        <v>0.30049999999999999</v>
      </c>
    </row>
    <row r="13" spans="1:32" x14ac:dyDescent="0.2">
      <c r="A13">
        <f t="shared" si="0"/>
        <v>18.098099999999999</v>
      </c>
      <c r="B13">
        <f t="shared" si="1"/>
        <v>0.24837999999999999</v>
      </c>
      <c r="C13">
        <f t="shared" si="2"/>
        <v>9.769999999999987E-4</v>
      </c>
      <c r="F13">
        <v>-7.2</v>
      </c>
      <c r="G13">
        <v>0</v>
      </c>
      <c r="H13">
        <v>0.24837999999999999</v>
      </c>
      <c r="I13">
        <v>1.3849999999999999E-3</v>
      </c>
      <c r="J13">
        <v>1.5561E-2</v>
      </c>
      <c r="K13">
        <v>1.6947E-2</v>
      </c>
      <c r="L13">
        <v>2.0999999999999999E-5</v>
      </c>
      <c r="M13">
        <v>9.9999999999999995E-7</v>
      </c>
      <c r="N13">
        <v>-0.103419</v>
      </c>
      <c r="O13">
        <v>-3.9999999999999998E-6</v>
      </c>
      <c r="P13">
        <v>-3.9999999999999998E-6</v>
      </c>
      <c r="Q13">
        <v>18.098099999999999</v>
      </c>
      <c r="R13">
        <v>0.29289999999999999</v>
      </c>
      <c r="T13">
        <v>-7.2</v>
      </c>
      <c r="U13">
        <v>0</v>
      </c>
      <c r="V13">
        <v>0.24837999999999999</v>
      </c>
      <c r="W13">
        <v>1.3849999999999999E-3</v>
      </c>
      <c r="X13">
        <v>1.4585000000000001E-2</v>
      </c>
      <c r="Y13">
        <v>1.5970000000000002E-2</v>
      </c>
      <c r="Z13">
        <v>0</v>
      </c>
      <c r="AA13">
        <v>0</v>
      </c>
      <c r="AB13">
        <v>-0.10442</v>
      </c>
      <c r="AC13">
        <v>0</v>
      </c>
      <c r="AD13">
        <v>0</v>
      </c>
      <c r="AE13">
        <v>18.098099999999999</v>
      </c>
      <c r="AF13">
        <v>0.29289999999999999</v>
      </c>
    </row>
    <row r="14" spans="1:32" x14ac:dyDescent="0.2">
      <c r="A14">
        <f t="shared" si="0"/>
        <v>17.7698</v>
      </c>
      <c r="B14">
        <f t="shared" si="1"/>
        <v>0.25764300000000001</v>
      </c>
      <c r="C14">
        <f t="shared" si="2"/>
        <v>9.7999999999999823E-4</v>
      </c>
      <c r="F14">
        <v>-7.1</v>
      </c>
      <c r="G14">
        <v>0</v>
      </c>
      <c r="H14">
        <v>0.25764300000000001</v>
      </c>
      <c r="I14">
        <v>1.487E-3</v>
      </c>
      <c r="J14">
        <v>1.5643000000000001E-2</v>
      </c>
      <c r="K14">
        <v>1.7129999999999999E-2</v>
      </c>
      <c r="L14">
        <v>2.0999999999999999E-5</v>
      </c>
      <c r="M14">
        <v>9.9999999999999995E-7</v>
      </c>
      <c r="N14">
        <v>-0.102732</v>
      </c>
      <c r="O14">
        <v>-3.9999999999999998E-6</v>
      </c>
      <c r="P14">
        <v>-3.9999999999999998E-6</v>
      </c>
      <c r="Q14">
        <v>17.7698</v>
      </c>
      <c r="R14">
        <v>0.28589999999999999</v>
      </c>
      <c r="T14">
        <v>-7.1</v>
      </c>
      <c r="U14">
        <v>0</v>
      </c>
      <c r="V14">
        <v>0.25764300000000001</v>
      </c>
      <c r="W14">
        <v>1.487E-3</v>
      </c>
      <c r="X14">
        <v>1.4663000000000001E-2</v>
      </c>
      <c r="Y14">
        <v>1.6150000000000001E-2</v>
      </c>
      <c r="Z14">
        <v>0</v>
      </c>
      <c r="AA14">
        <v>0</v>
      </c>
      <c r="AB14">
        <v>-0.10373</v>
      </c>
      <c r="AC14">
        <v>0</v>
      </c>
      <c r="AD14">
        <v>0</v>
      </c>
      <c r="AE14">
        <v>17.7698</v>
      </c>
      <c r="AF14">
        <v>0.28589999999999999</v>
      </c>
    </row>
    <row r="15" spans="1:32" x14ac:dyDescent="0.2">
      <c r="A15">
        <f t="shared" si="0"/>
        <v>17.4587</v>
      </c>
      <c r="B15">
        <f t="shared" si="1"/>
        <v>0.26690700000000001</v>
      </c>
      <c r="C15">
        <f t="shared" si="2"/>
        <v>9.8399999999999876E-4</v>
      </c>
      <c r="F15">
        <v>-7</v>
      </c>
      <c r="G15">
        <v>0</v>
      </c>
      <c r="H15">
        <v>0.26690700000000001</v>
      </c>
      <c r="I15">
        <v>1.593E-3</v>
      </c>
      <c r="J15">
        <v>1.5717999999999999E-2</v>
      </c>
      <c r="K15">
        <v>1.7311E-2</v>
      </c>
      <c r="L15">
        <v>2.0999999999999999E-5</v>
      </c>
      <c r="M15">
        <v>9.9999999999999995E-7</v>
      </c>
      <c r="N15">
        <v>-0.102044</v>
      </c>
      <c r="O15">
        <v>-3.9999999999999998E-6</v>
      </c>
      <c r="P15">
        <v>-3.9999999999999998E-6</v>
      </c>
      <c r="Q15">
        <v>17.4587</v>
      </c>
      <c r="R15">
        <v>0.27929999999999999</v>
      </c>
      <c r="T15">
        <v>-7</v>
      </c>
      <c r="U15">
        <v>0</v>
      </c>
      <c r="V15">
        <v>0.26690700000000001</v>
      </c>
      <c r="W15">
        <v>1.593E-3</v>
      </c>
      <c r="X15">
        <v>1.4734000000000001E-2</v>
      </c>
      <c r="Y15">
        <v>1.6327000000000001E-2</v>
      </c>
      <c r="Z15">
        <v>0</v>
      </c>
      <c r="AA15">
        <v>0</v>
      </c>
      <c r="AB15">
        <v>-0.103038</v>
      </c>
      <c r="AC15">
        <v>0</v>
      </c>
      <c r="AD15">
        <v>0</v>
      </c>
      <c r="AE15">
        <v>17.4587</v>
      </c>
      <c r="AF15">
        <v>0.27929999999999999</v>
      </c>
    </row>
    <row r="16" spans="1:32" x14ac:dyDescent="0.2">
      <c r="A16">
        <f t="shared" si="0"/>
        <v>17.163499999999999</v>
      </c>
      <c r="B16">
        <f t="shared" si="1"/>
        <v>0.276169</v>
      </c>
      <c r="C16">
        <f t="shared" si="2"/>
        <v>9.8700000000000176E-4</v>
      </c>
      <c r="F16">
        <v>-6.9</v>
      </c>
      <c r="G16">
        <v>0</v>
      </c>
      <c r="H16">
        <v>0.276169</v>
      </c>
      <c r="I16">
        <v>1.702E-3</v>
      </c>
      <c r="J16">
        <v>1.5786000000000001E-2</v>
      </c>
      <c r="K16">
        <v>1.7488E-2</v>
      </c>
      <c r="L16">
        <v>2.0999999999999999E-5</v>
      </c>
      <c r="M16">
        <v>9.9999999999999995E-7</v>
      </c>
      <c r="N16">
        <v>-0.101355</v>
      </c>
      <c r="O16">
        <v>-3.9999999999999998E-6</v>
      </c>
      <c r="P16">
        <v>-3.9999999999999998E-6</v>
      </c>
      <c r="Q16">
        <v>17.163499999999999</v>
      </c>
      <c r="R16">
        <v>0.2732</v>
      </c>
      <c r="T16">
        <v>-6.9</v>
      </c>
      <c r="U16">
        <v>0</v>
      </c>
      <c r="V16">
        <v>0.276169</v>
      </c>
      <c r="W16">
        <v>1.702E-3</v>
      </c>
      <c r="X16">
        <v>1.4798E-2</v>
      </c>
      <c r="Y16">
        <v>1.6500999999999998E-2</v>
      </c>
      <c r="Z16">
        <v>0</v>
      </c>
      <c r="AA16">
        <v>0</v>
      </c>
      <c r="AB16">
        <v>-0.102344</v>
      </c>
      <c r="AC16">
        <v>0</v>
      </c>
      <c r="AD16">
        <v>0</v>
      </c>
      <c r="AE16">
        <v>17.163499999999999</v>
      </c>
      <c r="AF16">
        <v>0.2732</v>
      </c>
    </row>
    <row r="17" spans="1:32" x14ac:dyDescent="0.2">
      <c r="A17">
        <f t="shared" si="0"/>
        <v>16.8827</v>
      </c>
      <c r="B17">
        <f t="shared" si="1"/>
        <v>0.28543099999999999</v>
      </c>
      <c r="C17">
        <f t="shared" si="2"/>
        <v>9.910000000000023E-4</v>
      </c>
      <c r="F17">
        <v>-6.8</v>
      </c>
      <c r="G17">
        <v>0</v>
      </c>
      <c r="H17">
        <v>0.28543099999999999</v>
      </c>
      <c r="I17">
        <v>1.815E-3</v>
      </c>
      <c r="J17">
        <v>1.5847E-2</v>
      </c>
      <c r="K17">
        <v>1.7663000000000002E-2</v>
      </c>
      <c r="L17">
        <v>2.0999999999999999E-5</v>
      </c>
      <c r="M17">
        <v>9.9999999999999995E-7</v>
      </c>
      <c r="N17">
        <v>-0.100664</v>
      </c>
      <c r="O17">
        <v>-3.9999999999999998E-6</v>
      </c>
      <c r="P17">
        <v>-3.9999999999999998E-6</v>
      </c>
      <c r="Q17">
        <v>16.8827</v>
      </c>
      <c r="R17">
        <v>0.26750000000000002</v>
      </c>
      <c r="T17">
        <v>-6.8</v>
      </c>
      <c r="U17">
        <v>0</v>
      </c>
      <c r="V17">
        <v>0.28543099999999999</v>
      </c>
      <c r="W17">
        <v>1.815E-3</v>
      </c>
      <c r="X17">
        <v>1.4855999999999999E-2</v>
      </c>
      <c r="Y17">
        <v>1.6671999999999999E-2</v>
      </c>
      <c r="Z17">
        <v>0</v>
      </c>
      <c r="AA17">
        <v>0</v>
      </c>
      <c r="AB17">
        <v>-0.10165</v>
      </c>
      <c r="AC17">
        <v>0</v>
      </c>
      <c r="AD17">
        <v>0</v>
      </c>
      <c r="AE17">
        <v>16.8827</v>
      </c>
      <c r="AF17">
        <v>0.26750000000000002</v>
      </c>
    </row>
    <row r="18" spans="1:32" x14ac:dyDescent="0.2">
      <c r="A18">
        <f t="shared" si="0"/>
        <v>16.615300000000001</v>
      </c>
      <c r="B18">
        <f t="shared" si="1"/>
        <v>0.29469099999999998</v>
      </c>
      <c r="C18">
        <f t="shared" si="2"/>
        <v>9.9499999999999936E-4</v>
      </c>
      <c r="F18">
        <v>-6.7</v>
      </c>
      <c r="G18">
        <v>0</v>
      </c>
      <c r="H18">
        <v>0.29469099999999998</v>
      </c>
      <c r="I18">
        <v>1.9319999999999999E-3</v>
      </c>
      <c r="J18">
        <v>1.5900000000000001E-2</v>
      </c>
      <c r="K18">
        <v>1.7832000000000001E-2</v>
      </c>
      <c r="L18">
        <v>2.0999999999999999E-5</v>
      </c>
      <c r="M18">
        <v>9.9999999999999995E-7</v>
      </c>
      <c r="N18">
        <v>-9.9972000000000005E-2</v>
      </c>
      <c r="O18">
        <v>-3.9999999999999998E-6</v>
      </c>
      <c r="P18">
        <v>-3.9999999999999998E-6</v>
      </c>
      <c r="Q18">
        <v>16.615300000000001</v>
      </c>
      <c r="R18">
        <v>0.26219999999999999</v>
      </c>
      <c r="T18">
        <v>-6.7</v>
      </c>
      <c r="U18">
        <v>0</v>
      </c>
      <c r="V18">
        <v>0.29469099999999998</v>
      </c>
      <c r="W18">
        <v>1.9319999999999999E-3</v>
      </c>
      <c r="X18">
        <v>1.4905E-2</v>
      </c>
      <c r="Y18">
        <v>1.6837000000000001E-2</v>
      </c>
      <c r="Z18">
        <v>0</v>
      </c>
      <c r="AA18">
        <v>0</v>
      </c>
      <c r="AB18">
        <v>-0.100953</v>
      </c>
      <c r="AC18">
        <v>0</v>
      </c>
      <c r="AD18">
        <v>0</v>
      </c>
      <c r="AE18">
        <v>16.615300000000001</v>
      </c>
      <c r="AF18">
        <v>0.26219999999999999</v>
      </c>
    </row>
    <row r="19" spans="1:32" x14ac:dyDescent="0.2">
      <c r="A19">
        <f t="shared" si="0"/>
        <v>16.360299999999999</v>
      </c>
      <c r="B19">
        <f t="shared" si="1"/>
        <v>0.30395100000000003</v>
      </c>
      <c r="C19">
        <f t="shared" si="2"/>
        <v>9.9799999999999889E-4</v>
      </c>
      <c r="F19">
        <v>-6.6</v>
      </c>
      <c r="G19">
        <v>0</v>
      </c>
      <c r="H19">
        <v>0.30395100000000003</v>
      </c>
      <c r="I19">
        <v>2.0530000000000001E-3</v>
      </c>
      <c r="J19">
        <v>1.5945000000000001E-2</v>
      </c>
      <c r="K19">
        <v>1.7998E-2</v>
      </c>
      <c r="L19">
        <v>2.0999999999999999E-5</v>
      </c>
      <c r="M19">
        <v>9.9999999999999995E-7</v>
      </c>
      <c r="N19">
        <v>-9.9278000000000005E-2</v>
      </c>
      <c r="O19">
        <v>-3.9999999999999998E-6</v>
      </c>
      <c r="P19">
        <v>-3.9999999999999998E-6</v>
      </c>
      <c r="Q19">
        <v>16.360299999999999</v>
      </c>
      <c r="R19">
        <v>0.2571</v>
      </c>
      <c r="T19">
        <v>-6.6</v>
      </c>
      <c r="U19">
        <v>0</v>
      </c>
      <c r="V19">
        <v>0.30395100000000003</v>
      </c>
      <c r="W19">
        <v>2.0530000000000001E-3</v>
      </c>
      <c r="X19">
        <v>1.4947E-2</v>
      </c>
      <c r="Y19">
        <v>1.7000000000000001E-2</v>
      </c>
      <c r="Z19">
        <v>0</v>
      </c>
      <c r="AA19">
        <v>0</v>
      </c>
      <c r="AB19">
        <v>-0.100256</v>
      </c>
      <c r="AC19">
        <v>0</v>
      </c>
      <c r="AD19">
        <v>0</v>
      </c>
      <c r="AE19">
        <v>16.360299999999999</v>
      </c>
      <c r="AF19">
        <v>0.2571</v>
      </c>
    </row>
    <row r="20" spans="1:32" x14ac:dyDescent="0.2">
      <c r="A20">
        <f t="shared" si="0"/>
        <v>16.116599999999998</v>
      </c>
      <c r="B20">
        <f t="shared" si="1"/>
        <v>0.31320999999999999</v>
      </c>
      <c r="C20">
        <f t="shared" si="2"/>
        <v>1.0009999999999984E-3</v>
      </c>
      <c r="F20">
        <v>-6.5</v>
      </c>
      <c r="G20">
        <v>0</v>
      </c>
      <c r="H20">
        <v>0.31320999999999999</v>
      </c>
      <c r="I20">
        <v>2.1770000000000001E-3</v>
      </c>
      <c r="J20">
        <v>1.5986E-2</v>
      </c>
      <c r="K20">
        <v>1.8162999999999999E-2</v>
      </c>
      <c r="L20">
        <v>2.0999999999999999E-5</v>
      </c>
      <c r="M20">
        <v>9.9999999999999995E-7</v>
      </c>
      <c r="N20">
        <v>-9.8584000000000005E-2</v>
      </c>
      <c r="O20">
        <v>-3.9999999999999998E-6</v>
      </c>
      <c r="P20">
        <v>-3.9999999999999998E-6</v>
      </c>
      <c r="Q20">
        <v>16.116599999999998</v>
      </c>
      <c r="R20">
        <v>0.25240000000000001</v>
      </c>
      <c r="T20">
        <v>-6.5</v>
      </c>
      <c r="U20">
        <v>0</v>
      </c>
      <c r="V20">
        <v>0.31320999999999999</v>
      </c>
      <c r="W20">
        <v>2.1770000000000001E-3</v>
      </c>
      <c r="X20">
        <v>1.4985E-2</v>
      </c>
      <c r="Y20">
        <v>1.7162E-2</v>
      </c>
      <c r="Z20">
        <v>0</v>
      </c>
      <c r="AA20">
        <v>0</v>
      </c>
      <c r="AB20">
        <v>-9.9557000000000007E-2</v>
      </c>
      <c r="AC20">
        <v>0</v>
      </c>
      <c r="AD20">
        <v>0</v>
      </c>
      <c r="AE20">
        <v>16.116599999999998</v>
      </c>
      <c r="AF20">
        <v>0.25240000000000001</v>
      </c>
    </row>
    <row r="21" spans="1:32" x14ac:dyDescent="0.2">
      <c r="A21">
        <f t="shared" si="0"/>
        <v>15.883599999999999</v>
      </c>
      <c r="B21">
        <f t="shared" si="1"/>
        <v>0.32246799999999998</v>
      </c>
      <c r="C21">
        <f t="shared" si="2"/>
        <v>1.0050000000000024E-3</v>
      </c>
      <c r="F21">
        <v>-6.4</v>
      </c>
      <c r="G21">
        <v>0</v>
      </c>
      <c r="H21">
        <v>0.32246799999999998</v>
      </c>
      <c r="I21">
        <v>2.3050000000000002E-3</v>
      </c>
      <c r="J21">
        <v>1.6024E-2</v>
      </c>
      <c r="K21">
        <v>1.8329000000000002E-2</v>
      </c>
      <c r="L21">
        <v>2.0999999999999999E-5</v>
      </c>
      <c r="M21">
        <v>9.9999999999999995E-7</v>
      </c>
      <c r="N21">
        <v>-9.7889000000000004E-2</v>
      </c>
      <c r="O21">
        <v>-3.9999999999999998E-6</v>
      </c>
      <c r="P21">
        <v>-3.9999999999999998E-6</v>
      </c>
      <c r="Q21">
        <v>15.883599999999999</v>
      </c>
      <c r="R21">
        <v>0.248</v>
      </c>
      <c r="T21">
        <v>-6.4</v>
      </c>
      <c r="U21">
        <v>0</v>
      </c>
      <c r="V21">
        <v>0.32246799999999998</v>
      </c>
      <c r="W21">
        <v>2.3050000000000002E-3</v>
      </c>
      <c r="X21">
        <v>1.502E-2</v>
      </c>
      <c r="Y21">
        <v>1.7323999999999999E-2</v>
      </c>
      <c r="Z21">
        <v>0</v>
      </c>
      <c r="AA21">
        <v>0</v>
      </c>
      <c r="AB21">
        <v>-9.8857E-2</v>
      </c>
      <c r="AC21">
        <v>0</v>
      </c>
      <c r="AD21">
        <v>0</v>
      </c>
      <c r="AE21">
        <v>15.883599999999999</v>
      </c>
      <c r="AF21">
        <v>0.248</v>
      </c>
    </row>
    <row r="22" spans="1:32" x14ac:dyDescent="0.2">
      <c r="A22">
        <f t="shared" si="0"/>
        <v>15.660399999999999</v>
      </c>
      <c r="B22">
        <f t="shared" si="1"/>
        <v>0.33172499999999999</v>
      </c>
      <c r="C22">
        <f t="shared" si="2"/>
        <v>1.0070000000000009E-3</v>
      </c>
      <c r="F22">
        <v>-6.3</v>
      </c>
      <c r="G22">
        <v>0</v>
      </c>
      <c r="H22">
        <v>0.33172499999999999</v>
      </c>
      <c r="I22">
        <v>2.4359999999999998E-3</v>
      </c>
      <c r="J22">
        <v>1.6059E-2</v>
      </c>
      <c r="K22">
        <v>1.8495000000000001E-2</v>
      </c>
      <c r="L22">
        <v>2.0999999999999999E-5</v>
      </c>
      <c r="M22">
        <v>9.9999999999999995E-7</v>
      </c>
      <c r="N22">
        <v>-9.7192000000000001E-2</v>
      </c>
      <c r="O22">
        <v>-3.9999999999999998E-6</v>
      </c>
      <c r="P22">
        <v>-3.9999999999999998E-6</v>
      </c>
      <c r="Q22">
        <v>15.660399999999999</v>
      </c>
      <c r="R22">
        <v>0.24379999999999999</v>
      </c>
      <c r="T22">
        <v>-6.3</v>
      </c>
      <c r="U22">
        <v>0</v>
      </c>
      <c r="V22">
        <v>0.33172499999999999</v>
      </c>
      <c r="W22">
        <v>2.4359999999999998E-3</v>
      </c>
      <c r="X22">
        <v>1.5051E-2</v>
      </c>
      <c r="Y22">
        <v>1.7488E-2</v>
      </c>
      <c r="Z22">
        <v>0</v>
      </c>
      <c r="AA22">
        <v>0</v>
      </c>
      <c r="AB22">
        <v>-9.8155999999999993E-2</v>
      </c>
      <c r="AC22">
        <v>0</v>
      </c>
      <c r="AD22">
        <v>0</v>
      </c>
      <c r="AE22">
        <v>15.660399999999999</v>
      </c>
      <c r="AF22">
        <v>0.24379999999999999</v>
      </c>
    </row>
    <row r="23" spans="1:32" x14ac:dyDescent="0.2">
      <c r="A23">
        <f t="shared" si="0"/>
        <v>15.446400000000001</v>
      </c>
      <c r="B23">
        <f t="shared" si="1"/>
        <v>0.34098099999999998</v>
      </c>
      <c r="C23">
        <f t="shared" si="2"/>
        <v>1.0110000000000015E-3</v>
      </c>
      <c r="F23">
        <v>-6.2</v>
      </c>
      <c r="G23">
        <v>0</v>
      </c>
      <c r="H23">
        <v>0.34098099999999998</v>
      </c>
      <c r="I23">
        <v>2.5709999999999999E-3</v>
      </c>
      <c r="J23">
        <v>1.6097E-2</v>
      </c>
      <c r="K23">
        <v>1.8668000000000001E-2</v>
      </c>
      <c r="L23">
        <v>2.0999999999999999E-5</v>
      </c>
      <c r="M23">
        <v>9.9999999999999995E-7</v>
      </c>
      <c r="N23">
        <v>-9.6494999999999997E-2</v>
      </c>
      <c r="O23">
        <v>-3.9999999999999998E-6</v>
      </c>
      <c r="P23">
        <v>-3.9999999999999998E-6</v>
      </c>
      <c r="Q23">
        <v>15.446400000000001</v>
      </c>
      <c r="R23">
        <v>0.23980000000000001</v>
      </c>
      <c r="T23">
        <v>-6.2</v>
      </c>
      <c r="U23">
        <v>0</v>
      </c>
      <c r="V23">
        <v>0.34098099999999998</v>
      </c>
      <c r="W23">
        <v>2.5709999999999999E-3</v>
      </c>
      <c r="X23">
        <v>1.5086E-2</v>
      </c>
      <c r="Y23">
        <v>1.7656999999999999E-2</v>
      </c>
      <c r="Z23">
        <v>0</v>
      </c>
      <c r="AA23">
        <v>0</v>
      </c>
      <c r="AB23">
        <v>-9.7452999999999998E-2</v>
      </c>
      <c r="AC23">
        <v>0</v>
      </c>
      <c r="AD23">
        <v>0</v>
      </c>
      <c r="AE23">
        <v>15.446400000000001</v>
      </c>
      <c r="AF23">
        <v>0.23980000000000001</v>
      </c>
    </row>
    <row r="24" spans="1:32" x14ac:dyDescent="0.2">
      <c r="A24">
        <f t="shared" si="0"/>
        <v>15.2409</v>
      </c>
      <c r="B24">
        <f t="shared" si="1"/>
        <v>0.35023599999999999</v>
      </c>
      <c r="C24">
        <f t="shared" si="2"/>
        <v>1.014000000000001E-3</v>
      </c>
      <c r="F24">
        <v>-6.1</v>
      </c>
      <c r="G24">
        <v>0</v>
      </c>
      <c r="H24">
        <v>0.35023599999999999</v>
      </c>
      <c r="I24">
        <v>2.7100000000000002E-3</v>
      </c>
      <c r="J24">
        <v>1.6135E-2</v>
      </c>
      <c r="K24">
        <v>1.8845000000000001E-2</v>
      </c>
      <c r="L24">
        <v>2.0999999999999999E-5</v>
      </c>
      <c r="M24">
        <v>9.9999999999999995E-7</v>
      </c>
      <c r="N24">
        <v>-9.5796000000000006E-2</v>
      </c>
      <c r="O24">
        <v>-3.9999999999999998E-6</v>
      </c>
      <c r="P24">
        <v>-3.9999999999999998E-6</v>
      </c>
      <c r="Q24">
        <v>15.2409</v>
      </c>
      <c r="R24">
        <v>0.23599999999999999</v>
      </c>
      <c r="T24">
        <v>-6.1</v>
      </c>
      <c r="U24">
        <v>0</v>
      </c>
      <c r="V24">
        <v>0.35023599999999999</v>
      </c>
      <c r="W24">
        <v>2.7100000000000002E-3</v>
      </c>
      <c r="X24">
        <v>1.5121000000000001E-2</v>
      </c>
      <c r="Y24">
        <v>1.7831E-2</v>
      </c>
      <c r="Z24">
        <v>0</v>
      </c>
      <c r="AA24">
        <v>0</v>
      </c>
      <c r="AB24">
        <v>-9.6750000000000003E-2</v>
      </c>
      <c r="AC24">
        <v>0</v>
      </c>
      <c r="AD24">
        <v>0</v>
      </c>
      <c r="AE24">
        <v>15.2409</v>
      </c>
      <c r="AF24">
        <v>0.23599999999999999</v>
      </c>
    </row>
    <row r="25" spans="1:32" x14ac:dyDescent="0.2">
      <c r="A25">
        <f t="shared" si="0"/>
        <v>15.0435</v>
      </c>
      <c r="B25">
        <f t="shared" si="1"/>
        <v>0.35948999999999998</v>
      </c>
      <c r="C25">
        <f t="shared" si="2"/>
        <v>1.0170000000000005E-3</v>
      </c>
      <c r="F25">
        <v>-6</v>
      </c>
      <c r="G25">
        <v>0</v>
      </c>
      <c r="H25">
        <v>0.35948999999999998</v>
      </c>
      <c r="I25">
        <v>2.8530000000000001E-3</v>
      </c>
      <c r="J25">
        <v>1.6171999999999999E-2</v>
      </c>
      <c r="K25">
        <v>1.9023999999999999E-2</v>
      </c>
      <c r="L25">
        <v>2.0999999999999999E-5</v>
      </c>
      <c r="M25">
        <v>9.9999999999999995E-7</v>
      </c>
      <c r="N25">
        <v>-9.5097000000000001E-2</v>
      </c>
      <c r="O25">
        <v>-3.9999999999999998E-6</v>
      </c>
      <c r="P25">
        <v>-3.9999999999999998E-6</v>
      </c>
      <c r="Q25">
        <v>15.0435</v>
      </c>
      <c r="R25">
        <v>0.23250000000000001</v>
      </c>
      <c r="T25">
        <v>-6</v>
      </c>
      <c r="U25">
        <v>0</v>
      </c>
      <c r="V25">
        <v>0.35948999999999998</v>
      </c>
      <c r="W25">
        <v>2.8530000000000001E-3</v>
      </c>
      <c r="X25">
        <v>1.5155E-2</v>
      </c>
      <c r="Y25">
        <v>1.8006999999999999E-2</v>
      </c>
      <c r="Z25">
        <v>0</v>
      </c>
      <c r="AA25">
        <v>0</v>
      </c>
      <c r="AB25">
        <v>-9.6046000000000006E-2</v>
      </c>
      <c r="AC25">
        <v>0</v>
      </c>
      <c r="AD25">
        <v>0</v>
      </c>
      <c r="AE25">
        <v>15.0435</v>
      </c>
      <c r="AF25">
        <v>0.2324</v>
      </c>
    </row>
    <row r="26" spans="1:32" x14ac:dyDescent="0.2">
      <c r="A26">
        <f t="shared" si="0"/>
        <v>14.8536</v>
      </c>
      <c r="B26">
        <f t="shared" si="1"/>
        <v>0.36874200000000001</v>
      </c>
      <c r="C26">
        <f t="shared" si="2"/>
        <v>1.0190000000000025E-3</v>
      </c>
      <c r="F26">
        <v>-5.9</v>
      </c>
      <c r="G26">
        <v>0</v>
      </c>
      <c r="H26">
        <v>0.36874200000000001</v>
      </c>
      <c r="I26">
        <v>2.9989999999999999E-3</v>
      </c>
      <c r="J26">
        <v>1.6208E-2</v>
      </c>
      <c r="K26">
        <v>1.9206000000000001E-2</v>
      </c>
      <c r="L26">
        <v>2.0999999999999999E-5</v>
      </c>
      <c r="M26">
        <v>9.9999999999999995E-7</v>
      </c>
      <c r="N26">
        <v>-9.4396999999999995E-2</v>
      </c>
      <c r="O26">
        <v>-3.9999999999999998E-6</v>
      </c>
      <c r="P26">
        <v>-3.9999999999999998E-6</v>
      </c>
      <c r="Q26">
        <v>14.8536</v>
      </c>
      <c r="R26">
        <v>0.2291</v>
      </c>
      <c r="T26">
        <v>-5.9</v>
      </c>
      <c r="U26">
        <v>0</v>
      </c>
      <c r="V26">
        <v>0.36874200000000001</v>
      </c>
      <c r="W26">
        <v>2.9989999999999999E-3</v>
      </c>
      <c r="X26">
        <v>1.5188E-2</v>
      </c>
      <c r="Y26">
        <v>1.8186999999999998E-2</v>
      </c>
      <c r="Z26">
        <v>0</v>
      </c>
      <c r="AA26">
        <v>0</v>
      </c>
      <c r="AB26">
        <v>-9.5339999999999994E-2</v>
      </c>
      <c r="AC26">
        <v>0</v>
      </c>
      <c r="AD26">
        <v>0</v>
      </c>
      <c r="AE26">
        <v>14.8536</v>
      </c>
      <c r="AF26">
        <v>0.2291</v>
      </c>
    </row>
    <row r="27" spans="1:32" x14ac:dyDescent="0.2">
      <c r="A27">
        <f t="shared" si="0"/>
        <v>14.6707</v>
      </c>
      <c r="B27">
        <f t="shared" si="1"/>
        <v>0.37799300000000002</v>
      </c>
      <c r="C27">
        <f t="shared" si="2"/>
        <v>1.0220000000000021E-3</v>
      </c>
      <c r="F27">
        <v>-5.8</v>
      </c>
      <c r="G27">
        <v>0</v>
      </c>
      <c r="H27">
        <v>0.37799300000000002</v>
      </c>
      <c r="I27">
        <v>3.1489999999999999E-3</v>
      </c>
      <c r="J27">
        <v>1.6239E-2</v>
      </c>
      <c r="K27">
        <v>1.9387000000000001E-2</v>
      </c>
      <c r="L27">
        <v>2.0999999999999999E-5</v>
      </c>
      <c r="M27">
        <v>9.9999999999999995E-7</v>
      </c>
      <c r="N27">
        <v>-9.3695000000000001E-2</v>
      </c>
      <c r="O27">
        <v>-3.9999999999999998E-6</v>
      </c>
      <c r="P27">
        <v>-3.9999999999999998E-6</v>
      </c>
      <c r="Q27">
        <v>14.6707</v>
      </c>
      <c r="R27">
        <v>0.2258</v>
      </c>
      <c r="T27">
        <v>-5.8</v>
      </c>
      <c r="U27">
        <v>0</v>
      </c>
      <c r="V27">
        <v>0.37799300000000002</v>
      </c>
      <c r="W27">
        <v>3.1489999999999999E-3</v>
      </c>
      <c r="X27">
        <v>1.5216E-2</v>
      </c>
      <c r="Y27">
        <v>1.8364999999999999E-2</v>
      </c>
      <c r="Z27">
        <v>0</v>
      </c>
      <c r="AA27">
        <v>0</v>
      </c>
      <c r="AB27">
        <v>-9.4632999999999995E-2</v>
      </c>
      <c r="AC27">
        <v>0</v>
      </c>
      <c r="AD27">
        <v>0</v>
      </c>
      <c r="AE27">
        <v>14.6707</v>
      </c>
      <c r="AF27">
        <v>0.2258</v>
      </c>
    </row>
    <row r="28" spans="1:32" x14ac:dyDescent="0.2">
      <c r="A28">
        <f t="shared" si="0"/>
        <v>14.494400000000001</v>
      </c>
      <c r="B28">
        <f t="shared" si="1"/>
        <v>0.387243</v>
      </c>
      <c r="C28">
        <f t="shared" si="2"/>
        <v>1.0259999999999991E-3</v>
      </c>
      <c r="F28">
        <v>-5.7</v>
      </c>
      <c r="G28">
        <v>0</v>
      </c>
      <c r="H28">
        <v>0.387243</v>
      </c>
      <c r="I28">
        <v>3.3019999999999998E-3</v>
      </c>
      <c r="J28">
        <v>1.6263E-2</v>
      </c>
      <c r="K28">
        <v>1.9564999999999999E-2</v>
      </c>
      <c r="L28">
        <v>2.0999999999999999E-5</v>
      </c>
      <c r="M28">
        <v>9.9999999999999995E-7</v>
      </c>
      <c r="N28">
        <v>-9.2993000000000006E-2</v>
      </c>
      <c r="O28">
        <v>-3.9999999999999998E-6</v>
      </c>
      <c r="P28">
        <v>-3.9999999999999998E-6</v>
      </c>
      <c r="Q28">
        <v>14.494400000000001</v>
      </c>
      <c r="R28">
        <v>0.2228</v>
      </c>
      <c r="T28">
        <v>-5.7</v>
      </c>
      <c r="U28">
        <v>0</v>
      </c>
      <c r="V28">
        <v>0.387243</v>
      </c>
      <c r="W28">
        <v>3.3019999999999998E-3</v>
      </c>
      <c r="X28">
        <v>1.5237000000000001E-2</v>
      </c>
      <c r="Y28">
        <v>1.8539E-2</v>
      </c>
      <c r="Z28">
        <v>0</v>
      </c>
      <c r="AA28">
        <v>0</v>
      </c>
      <c r="AB28">
        <v>-9.3924999999999995E-2</v>
      </c>
      <c r="AC28">
        <v>0</v>
      </c>
      <c r="AD28">
        <v>0</v>
      </c>
      <c r="AE28">
        <v>14.494400000000001</v>
      </c>
      <c r="AF28">
        <v>0.2228</v>
      </c>
    </row>
    <row r="29" spans="1:32" x14ac:dyDescent="0.2">
      <c r="A29">
        <f t="shared" si="0"/>
        <v>14.324400000000001</v>
      </c>
      <c r="B29">
        <f t="shared" si="1"/>
        <v>0.39649099999999998</v>
      </c>
      <c r="C29">
        <f t="shared" si="2"/>
        <v>1.0279999999999977E-3</v>
      </c>
      <c r="F29">
        <v>-5.6</v>
      </c>
      <c r="G29">
        <v>0</v>
      </c>
      <c r="H29">
        <v>0.39649099999999998</v>
      </c>
      <c r="I29">
        <v>3.4589999999999998E-3</v>
      </c>
      <c r="J29">
        <v>1.6296999999999999E-2</v>
      </c>
      <c r="K29">
        <v>1.9755999999999999E-2</v>
      </c>
      <c r="L29">
        <v>2.0999999999999999E-5</v>
      </c>
      <c r="M29">
        <v>9.9999999999999995E-7</v>
      </c>
      <c r="N29">
        <v>-9.2289999999999997E-2</v>
      </c>
      <c r="O29">
        <v>-3.9999999999999998E-6</v>
      </c>
      <c r="P29">
        <v>-3.9999999999999998E-6</v>
      </c>
      <c r="Q29">
        <v>14.324400000000001</v>
      </c>
      <c r="R29">
        <v>0.2198</v>
      </c>
      <c r="T29">
        <v>-5.6</v>
      </c>
      <c r="U29">
        <v>0</v>
      </c>
      <c r="V29">
        <v>0.39649099999999998</v>
      </c>
      <c r="W29">
        <v>3.4589999999999998E-3</v>
      </c>
      <c r="X29">
        <v>1.5268E-2</v>
      </c>
      <c r="Y29">
        <v>1.8728000000000002E-2</v>
      </c>
      <c r="Z29">
        <v>0</v>
      </c>
      <c r="AA29">
        <v>0</v>
      </c>
      <c r="AB29">
        <v>-9.3216999999999994E-2</v>
      </c>
      <c r="AC29">
        <v>0</v>
      </c>
      <c r="AD29">
        <v>0</v>
      </c>
      <c r="AE29">
        <v>14.324400000000001</v>
      </c>
      <c r="AF29">
        <v>0.2198</v>
      </c>
    </row>
    <row r="30" spans="1:32" x14ac:dyDescent="0.2">
      <c r="A30">
        <f t="shared" si="0"/>
        <v>14.1602</v>
      </c>
      <c r="B30">
        <f t="shared" si="1"/>
        <v>0.40573799999999999</v>
      </c>
      <c r="C30">
        <f t="shared" si="2"/>
        <v>1.0309999999999972E-3</v>
      </c>
      <c r="F30">
        <v>-5.5</v>
      </c>
      <c r="G30">
        <v>0</v>
      </c>
      <c r="H30">
        <v>0.40573799999999999</v>
      </c>
      <c r="I30">
        <v>3.62E-3</v>
      </c>
      <c r="J30">
        <v>1.6333E-2</v>
      </c>
      <c r="K30">
        <v>1.9952999999999999E-2</v>
      </c>
      <c r="L30">
        <v>2.0999999999999999E-5</v>
      </c>
      <c r="M30">
        <v>9.9999999999999995E-7</v>
      </c>
      <c r="N30">
        <v>-9.1586000000000001E-2</v>
      </c>
      <c r="O30">
        <v>-3.9999999999999998E-6</v>
      </c>
      <c r="P30">
        <v>-3.9999999999999998E-6</v>
      </c>
      <c r="Q30">
        <v>14.1602</v>
      </c>
      <c r="R30">
        <v>0.217</v>
      </c>
      <c r="T30">
        <v>-5.5</v>
      </c>
      <c r="U30">
        <v>0</v>
      </c>
      <c r="V30">
        <v>0.40573799999999999</v>
      </c>
      <c r="W30">
        <v>3.62E-3</v>
      </c>
      <c r="X30">
        <v>1.5302E-2</v>
      </c>
      <c r="Y30">
        <v>1.8922000000000001E-2</v>
      </c>
      <c r="Z30">
        <v>0</v>
      </c>
      <c r="AA30">
        <v>0</v>
      </c>
      <c r="AB30">
        <v>-9.2507000000000006E-2</v>
      </c>
      <c r="AC30">
        <v>0</v>
      </c>
      <c r="AD30">
        <v>0</v>
      </c>
      <c r="AE30">
        <v>14.1602</v>
      </c>
      <c r="AF30">
        <v>0.217</v>
      </c>
    </row>
    <row r="31" spans="1:32" x14ac:dyDescent="0.2">
      <c r="A31">
        <f t="shared" si="0"/>
        <v>14.0016</v>
      </c>
      <c r="B31">
        <f t="shared" si="1"/>
        <v>0.41498400000000002</v>
      </c>
      <c r="C31">
        <f t="shared" si="2"/>
        <v>1.0329999999999992E-3</v>
      </c>
      <c r="F31">
        <v>-5.4</v>
      </c>
      <c r="G31">
        <v>0</v>
      </c>
      <c r="H31">
        <v>0.41498400000000002</v>
      </c>
      <c r="I31">
        <v>3.7850000000000002E-3</v>
      </c>
      <c r="J31">
        <v>1.6368000000000001E-2</v>
      </c>
      <c r="K31">
        <v>2.0152E-2</v>
      </c>
      <c r="L31">
        <v>2.0999999999999999E-5</v>
      </c>
      <c r="M31">
        <v>9.9999999999999995E-7</v>
      </c>
      <c r="N31">
        <v>-9.0881000000000003E-2</v>
      </c>
      <c r="O31">
        <v>-3.9999999999999998E-6</v>
      </c>
      <c r="P31">
        <v>-3.9999999999999998E-6</v>
      </c>
      <c r="Q31">
        <v>14.0016</v>
      </c>
      <c r="R31">
        <v>0.21440000000000001</v>
      </c>
      <c r="T31">
        <v>-5.4</v>
      </c>
      <c r="U31">
        <v>0</v>
      </c>
      <c r="V31">
        <v>0.41498400000000002</v>
      </c>
      <c r="W31">
        <v>3.7850000000000002E-3</v>
      </c>
      <c r="X31">
        <v>1.5334E-2</v>
      </c>
      <c r="Y31">
        <v>1.9119000000000001E-2</v>
      </c>
      <c r="Z31">
        <v>0</v>
      </c>
      <c r="AA31">
        <v>0</v>
      </c>
      <c r="AB31">
        <v>-9.1797000000000004E-2</v>
      </c>
      <c r="AC31">
        <v>0</v>
      </c>
      <c r="AD31">
        <v>0</v>
      </c>
      <c r="AE31">
        <v>14.0016</v>
      </c>
      <c r="AF31">
        <v>0.21440000000000001</v>
      </c>
    </row>
    <row r="32" spans="1:32" x14ac:dyDescent="0.2">
      <c r="A32">
        <f t="shared" si="0"/>
        <v>13.8482</v>
      </c>
      <c r="B32">
        <f t="shared" si="1"/>
        <v>0.42422799999999999</v>
      </c>
      <c r="C32">
        <f t="shared" si="2"/>
        <v>1.0360000000000022E-3</v>
      </c>
      <c r="F32">
        <v>-5.3</v>
      </c>
      <c r="G32">
        <v>0</v>
      </c>
      <c r="H32">
        <v>0.42422799999999999</v>
      </c>
      <c r="I32">
        <v>3.9529999999999999E-3</v>
      </c>
      <c r="J32">
        <v>1.6404999999999999E-2</v>
      </c>
      <c r="K32">
        <v>2.0358000000000001E-2</v>
      </c>
      <c r="L32">
        <v>2.0999999999999999E-5</v>
      </c>
      <c r="M32">
        <v>9.9999999999999995E-7</v>
      </c>
      <c r="N32">
        <v>-9.0175000000000005E-2</v>
      </c>
      <c r="O32">
        <v>-3.9999999999999998E-6</v>
      </c>
      <c r="P32">
        <v>-3.9999999999999998E-6</v>
      </c>
      <c r="Q32">
        <v>13.8482</v>
      </c>
      <c r="R32">
        <v>0.21179999999999999</v>
      </c>
      <c r="T32">
        <v>-5.3</v>
      </c>
      <c r="U32">
        <v>0</v>
      </c>
      <c r="V32">
        <v>0.42422799999999999</v>
      </c>
      <c r="W32">
        <v>3.9529999999999999E-3</v>
      </c>
      <c r="X32">
        <v>1.5369000000000001E-2</v>
      </c>
      <c r="Y32">
        <v>1.9321999999999999E-2</v>
      </c>
      <c r="Z32">
        <v>0</v>
      </c>
      <c r="AA32">
        <v>0</v>
      </c>
      <c r="AB32">
        <v>-9.1084999999999999E-2</v>
      </c>
      <c r="AC32">
        <v>0</v>
      </c>
      <c r="AD32">
        <v>0</v>
      </c>
      <c r="AE32">
        <v>13.8482</v>
      </c>
      <c r="AF32">
        <v>0.21179999999999999</v>
      </c>
    </row>
    <row r="33" spans="1:32" x14ac:dyDescent="0.2">
      <c r="A33">
        <f t="shared" si="0"/>
        <v>13.6997</v>
      </c>
      <c r="B33">
        <f t="shared" si="1"/>
        <v>0.433471</v>
      </c>
      <c r="C33">
        <f t="shared" si="2"/>
        <v>1.0390000000000017E-3</v>
      </c>
      <c r="F33">
        <v>-5.2</v>
      </c>
      <c r="G33">
        <v>0</v>
      </c>
      <c r="H33">
        <v>0.433471</v>
      </c>
      <c r="I33">
        <v>4.1240000000000001E-3</v>
      </c>
      <c r="J33">
        <v>1.6437E-2</v>
      </c>
      <c r="K33">
        <v>2.0562E-2</v>
      </c>
      <c r="L33">
        <v>2.0999999999999999E-5</v>
      </c>
      <c r="M33">
        <v>9.9999999999999995E-7</v>
      </c>
      <c r="N33">
        <v>-8.9468000000000006E-2</v>
      </c>
      <c r="O33">
        <v>-3.9999999999999998E-6</v>
      </c>
      <c r="P33">
        <v>-3.9999999999999998E-6</v>
      </c>
      <c r="Q33">
        <v>13.6997</v>
      </c>
      <c r="R33">
        <v>0.2094</v>
      </c>
      <c r="T33">
        <v>-5.2</v>
      </c>
      <c r="U33">
        <v>0</v>
      </c>
      <c r="V33">
        <v>0.433471</v>
      </c>
      <c r="W33">
        <v>4.1240000000000001E-3</v>
      </c>
      <c r="X33">
        <v>1.5398999999999999E-2</v>
      </c>
      <c r="Y33">
        <v>1.9522999999999999E-2</v>
      </c>
      <c r="Z33">
        <v>0</v>
      </c>
      <c r="AA33">
        <v>0</v>
      </c>
      <c r="AB33">
        <v>-9.0371999999999994E-2</v>
      </c>
      <c r="AC33">
        <v>0</v>
      </c>
      <c r="AD33">
        <v>0</v>
      </c>
      <c r="AE33">
        <v>13.6997</v>
      </c>
      <c r="AF33">
        <v>0.2094</v>
      </c>
    </row>
    <row r="34" spans="1:32" x14ac:dyDescent="0.2">
      <c r="A34">
        <f t="shared" si="0"/>
        <v>13.555999999999999</v>
      </c>
      <c r="B34">
        <f t="shared" si="1"/>
        <v>0.44271199999999999</v>
      </c>
      <c r="C34">
        <f t="shared" si="2"/>
        <v>1.0410000000000003E-3</v>
      </c>
      <c r="F34">
        <v>-5.0999999999999996</v>
      </c>
      <c r="G34">
        <v>0</v>
      </c>
      <c r="H34">
        <v>0.44271199999999999</v>
      </c>
      <c r="I34">
        <v>4.3E-3</v>
      </c>
      <c r="J34">
        <v>1.6473000000000002E-2</v>
      </c>
      <c r="K34">
        <v>2.0773E-2</v>
      </c>
      <c r="L34">
        <v>2.0999999999999999E-5</v>
      </c>
      <c r="M34">
        <v>9.9999999999999995E-7</v>
      </c>
      <c r="N34">
        <v>-8.8760000000000006E-2</v>
      </c>
      <c r="O34">
        <v>-3.9999999999999998E-6</v>
      </c>
      <c r="P34">
        <v>-3.9999999999999998E-6</v>
      </c>
      <c r="Q34">
        <v>13.555999999999999</v>
      </c>
      <c r="R34">
        <v>0.20699999999999999</v>
      </c>
      <c r="T34">
        <v>-5.0999999999999996</v>
      </c>
      <c r="U34">
        <v>0</v>
      </c>
      <c r="V34">
        <v>0.44271199999999999</v>
      </c>
      <c r="W34">
        <v>4.3E-3</v>
      </c>
      <c r="X34">
        <v>1.5432E-2</v>
      </c>
      <c r="Y34">
        <v>1.9732E-2</v>
      </c>
      <c r="Z34">
        <v>0</v>
      </c>
      <c r="AA34">
        <v>0</v>
      </c>
      <c r="AB34">
        <v>-8.9659000000000003E-2</v>
      </c>
      <c r="AC34">
        <v>0</v>
      </c>
      <c r="AD34">
        <v>0</v>
      </c>
      <c r="AE34">
        <v>13.555999999999999</v>
      </c>
      <c r="AF34">
        <v>0.20699999999999999</v>
      </c>
    </row>
    <row r="35" spans="1:32" x14ac:dyDescent="0.2">
      <c r="A35">
        <f t="shared" si="0"/>
        <v>13.416700000000001</v>
      </c>
      <c r="B35">
        <f t="shared" si="1"/>
        <v>0.45195099999999999</v>
      </c>
      <c r="C35">
        <f t="shared" si="2"/>
        <v>1.0439999999999998E-3</v>
      </c>
      <c r="F35">
        <v>-5</v>
      </c>
      <c r="G35">
        <v>0</v>
      </c>
      <c r="H35">
        <v>0.45195099999999999</v>
      </c>
      <c r="I35">
        <v>4.4790000000000003E-3</v>
      </c>
      <c r="J35">
        <v>1.6511999999999999E-2</v>
      </c>
      <c r="K35">
        <v>2.0990999999999999E-2</v>
      </c>
      <c r="L35">
        <v>2.0999999999999999E-5</v>
      </c>
      <c r="M35">
        <v>9.9999999999999995E-7</v>
      </c>
      <c r="N35">
        <v>-8.8052000000000005E-2</v>
      </c>
      <c r="O35">
        <v>-3.9999999999999998E-6</v>
      </c>
      <c r="P35">
        <v>-3.9999999999999998E-6</v>
      </c>
      <c r="Q35">
        <v>13.416700000000001</v>
      </c>
      <c r="R35">
        <v>0.20480000000000001</v>
      </c>
      <c r="T35">
        <v>-5</v>
      </c>
      <c r="U35">
        <v>0</v>
      </c>
      <c r="V35">
        <v>0.45195099999999999</v>
      </c>
      <c r="W35">
        <v>4.4790000000000003E-3</v>
      </c>
      <c r="X35">
        <v>1.5468000000000001E-2</v>
      </c>
      <c r="Y35">
        <v>1.9946999999999999E-2</v>
      </c>
      <c r="Z35">
        <v>0</v>
      </c>
      <c r="AA35">
        <v>0</v>
      </c>
      <c r="AB35">
        <v>-8.8943999999999995E-2</v>
      </c>
      <c r="AC35">
        <v>0</v>
      </c>
      <c r="AD35">
        <v>0</v>
      </c>
      <c r="AE35">
        <v>13.416700000000001</v>
      </c>
      <c r="AF35">
        <v>0.20480000000000001</v>
      </c>
    </row>
    <row r="36" spans="1:32" x14ac:dyDescent="0.2">
      <c r="A36">
        <f t="shared" si="0"/>
        <v>13.281700000000001</v>
      </c>
      <c r="B36">
        <f t="shared" si="1"/>
        <v>0.46118799999999999</v>
      </c>
      <c r="C36">
        <f t="shared" si="2"/>
        <v>1.0460000000000018E-3</v>
      </c>
      <c r="F36">
        <v>-4.9000000000000004</v>
      </c>
      <c r="G36">
        <v>0</v>
      </c>
      <c r="H36">
        <v>0.46118799999999999</v>
      </c>
      <c r="I36">
        <v>4.6620000000000003E-3</v>
      </c>
      <c r="J36">
        <v>1.6549000000000001E-2</v>
      </c>
      <c r="K36">
        <v>2.1211000000000001E-2</v>
      </c>
      <c r="L36">
        <v>2.0999999999999999E-5</v>
      </c>
      <c r="M36">
        <v>9.9999999999999995E-7</v>
      </c>
      <c r="N36">
        <v>-8.7343000000000004E-2</v>
      </c>
      <c r="O36">
        <v>-3.9999999999999998E-6</v>
      </c>
      <c r="P36">
        <v>-3.9999999999999998E-6</v>
      </c>
      <c r="Q36">
        <v>13.281700000000001</v>
      </c>
      <c r="R36">
        <v>0.2026</v>
      </c>
      <c r="T36">
        <v>-4.9000000000000004</v>
      </c>
      <c r="U36">
        <v>0</v>
      </c>
      <c r="V36">
        <v>0.46118799999999999</v>
      </c>
      <c r="W36">
        <v>4.6620000000000003E-3</v>
      </c>
      <c r="X36">
        <v>1.5502999999999999E-2</v>
      </c>
      <c r="Y36">
        <v>2.0164999999999999E-2</v>
      </c>
      <c r="Z36">
        <v>0</v>
      </c>
      <c r="AA36">
        <v>0</v>
      </c>
      <c r="AB36">
        <v>-8.8229000000000002E-2</v>
      </c>
      <c r="AC36">
        <v>0</v>
      </c>
      <c r="AD36">
        <v>0</v>
      </c>
      <c r="AE36">
        <v>13.281700000000001</v>
      </c>
      <c r="AF36">
        <v>0.2026</v>
      </c>
    </row>
    <row r="37" spans="1:32" x14ac:dyDescent="0.2">
      <c r="A37">
        <f t="shared" si="0"/>
        <v>13.150600000000001</v>
      </c>
      <c r="B37">
        <f t="shared" si="1"/>
        <v>0.47042400000000001</v>
      </c>
      <c r="C37">
        <f t="shared" si="2"/>
        <v>1.0480000000000003E-3</v>
      </c>
      <c r="F37">
        <v>-4.8</v>
      </c>
      <c r="G37">
        <v>0</v>
      </c>
      <c r="H37">
        <v>0.47042400000000001</v>
      </c>
      <c r="I37">
        <v>4.8479999999999999E-3</v>
      </c>
      <c r="J37">
        <v>1.6587999999999999E-2</v>
      </c>
      <c r="K37">
        <v>2.1436E-2</v>
      </c>
      <c r="L37">
        <v>2.0999999999999999E-5</v>
      </c>
      <c r="M37">
        <v>9.9999999999999995E-7</v>
      </c>
      <c r="N37">
        <v>-8.6633000000000002E-2</v>
      </c>
      <c r="O37">
        <v>-3.9999999999999998E-6</v>
      </c>
      <c r="P37">
        <v>-3.9999999999999998E-6</v>
      </c>
      <c r="Q37">
        <v>13.150600000000001</v>
      </c>
      <c r="R37">
        <v>0.20050000000000001</v>
      </c>
      <c r="T37">
        <v>-4.8</v>
      </c>
      <c r="U37">
        <v>0</v>
      </c>
      <c r="V37">
        <v>0.47042400000000001</v>
      </c>
      <c r="W37">
        <v>4.8479999999999999E-3</v>
      </c>
      <c r="X37">
        <v>1.5539000000000001E-2</v>
      </c>
      <c r="Y37">
        <v>2.0388E-2</v>
      </c>
      <c r="Z37">
        <v>0</v>
      </c>
      <c r="AA37">
        <v>0</v>
      </c>
      <c r="AB37">
        <v>-8.7512999999999994E-2</v>
      </c>
      <c r="AC37">
        <v>0</v>
      </c>
      <c r="AD37">
        <v>0</v>
      </c>
      <c r="AE37">
        <v>13.150600000000001</v>
      </c>
      <c r="AF37">
        <v>0.20050000000000001</v>
      </c>
    </row>
    <row r="38" spans="1:32" x14ac:dyDescent="0.2">
      <c r="A38">
        <f t="shared" si="0"/>
        <v>13.023400000000001</v>
      </c>
      <c r="B38">
        <f t="shared" si="1"/>
        <v>0.47965799999999997</v>
      </c>
      <c r="C38">
        <f t="shared" si="2"/>
        <v>1.0509999999999999E-3</v>
      </c>
      <c r="F38">
        <v>-4.7</v>
      </c>
      <c r="G38">
        <v>0</v>
      </c>
      <c r="H38">
        <v>0.47965799999999997</v>
      </c>
      <c r="I38">
        <v>5.0379999999999999E-3</v>
      </c>
      <c r="J38">
        <v>1.6622000000000001E-2</v>
      </c>
      <c r="K38">
        <v>2.1659999999999999E-2</v>
      </c>
      <c r="L38">
        <v>2.0999999999999999E-5</v>
      </c>
      <c r="M38">
        <v>9.9999999999999995E-7</v>
      </c>
      <c r="N38">
        <v>-8.5920999999999997E-2</v>
      </c>
      <c r="O38">
        <v>-3.9999999999999998E-6</v>
      </c>
      <c r="P38">
        <v>-3.9999999999999998E-6</v>
      </c>
      <c r="Q38">
        <v>13.023400000000001</v>
      </c>
      <c r="R38">
        <v>0.1986</v>
      </c>
      <c r="T38">
        <v>-4.7</v>
      </c>
      <c r="U38">
        <v>0</v>
      </c>
      <c r="V38">
        <v>0.47965799999999997</v>
      </c>
      <c r="W38">
        <v>5.0379999999999999E-3</v>
      </c>
      <c r="X38">
        <v>1.5571E-2</v>
      </c>
      <c r="Y38">
        <v>2.0608999999999999E-2</v>
      </c>
      <c r="Z38">
        <v>0</v>
      </c>
      <c r="AA38">
        <v>0</v>
      </c>
      <c r="AB38">
        <v>-8.6794999999999997E-2</v>
      </c>
      <c r="AC38">
        <v>0</v>
      </c>
      <c r="AD38">
        <v>0</v>
      </c>
      <c r="AE38">
        <v>13.023400000000001</v>
      </c>
      <c r="AF38">
        <v>0.1986</v>
      </c>
    </row>
    <row r="39" spans="1:32" x14ac:dyDescent="0.2">
      <c r="A39">
        <f t="shared" si="0"/>
        <v>12.899900000000001</v>
      </c>
      <c r="B39">
        <f t="shared" si="1"/>
        <v>0.48889100000000002</v>
      </c>
      <c r="C39">
        <f t="shared" si="2"/>
        <v>1.0529999999999984E-3</v>
      </c>
      <c r="F39">
        <v>-4.5999999999999996</v>
      </c>
      <c r="G39">
        <v>0</v>
      </c>
      <c r="H39">
        <v>0.48889100000000002</v>
      </c>
      <c r="I39">
        <v>5.2319999999999997E-3</v>
      </c>
      <c r="J39">
        <v>1.6653999999999999E-2</v>
      </c>
      <c r="K39">
        <v>2.1885999999999999E-2</v>
      </c>
      <c r="L39">
        <v>2.0999999999999999E-5</v>
      </c>
      <c r="M39">
        <v>9.9999999999999995E-7</v>
      </c>
      <c r="N39">
        <v>-8.5208999999999993E-2</v>
      </c>
      <c r="O39">
        <v>-3.9999999999999998E-6</v>
      </c>
      <c r="P39">
        <v>-3.9999999999999998E-6</v>
      </c>
      <c r="Q39">
        <v>12.899900000000001</v>
      </c>
      <c r="R39">
        <v>0.1966</v>
      </c>
      <c r="T39">
        <v>-4.5999999999999996</v>
      </c>
      <c r="U39">
        <v>0</v>
      </c>
      <c r="V39">
        <v>0.48889100000000002</v>
      </c>
      <c r="W39">
        <v>5.2319999999999997E-3</v>
      </c>
      <c r="X39">
        <v>1.5601E-2</v>
      </c>
      <c r="Y39">
        <v>2.0833000000000001E-2</v>
      </c>
      <c r="Z39">
        <v>0</v>
      </c>
      <c r="AA39">
        <v>0</v>
      </c>
      <c r="AB39">
        <v>-8.6077000000000001E-2</v>
      </c>
      <c r="AC39">
        <v>0</v>
      </c>
      <c r="AD39">
        <v>0</v>
      </c>
      <c r="AE39">
        <v>12.899900000000001</v>
      </c>
      <c r="AF39">
        <v>0.1966</v>
      </c>
    </row>
    <row r="40" spans="1:32" x14ac:dyDescent="0.2">
      <c r="A40">
        <f t="shared" si="0"/>
        <v>12.7798</v>
      </c>
      <c r="B40">
        <f t="shared" si="1"/>
        <v>0.49812099999999998</v>
      </c>
      <c r="C40">
        <f t="shared" si="2"/>
        <v>1.0560000000000014E-3</v>
      </c>
      <c r="F40">
        <v>-4.5</v>
      </c>
      <c r="G40">
        <v>0</v>
      </c>
      <c r="H40">
        <v>0.49812099999999998</v>
      </c>
      <c r="I40">
        <v>5.4289999999999998E-3</v>
      </c>
      <c r="J40">
        <v>1.6688999999999999E-2</v>
      </c>
      <c r="K40">
        <v>2.2119E-2</v>
      </c>
      <c r="L40">
        <v>2.0999999999999999E-5</v>
      </c>
      <c r="M40">
        <v>9.9999999999999995E-7</v>
      </c>
      <c r="N40">
        <v>-8.4496000000000002E-2</v>
      </c>
      <c r="O40">
        <v>-3.9999999999999998E-6</v>
      </c>
      <c r="P40">
        <v>-3.9999999999999998E-6</v>
      </c>
      <c r="Q40">
        <v>12.7798</v>
      </c>
      <c r="R40">
        <v>0.1948</v>
      </c>
      <c r="T40">
        <v>-4.5</v>
      </c>
      <c r="U40">
        <v>0</v>
      </c>
      <c r="V40">
        <v>0.49812099999999998</v>
      </c>
      <c r="W40">
        <v>5.4289999999999998E-3</v>
      </c>
      <c r="X40">
        <v>1.5633999999999999E-2</v>
      </c>
      <c r="Y40">
        <v>2.1062999999999998E-2</v>
      </c>
      <c r="Z40">
        <v>0</v>
      </c>
      <c r="AA40">
        <v>0</v>
      </c>
      <c r="AB40">
        <v>-8.5358000000000003E-2</v>
      </c>
      <c r="AC40">
        <v>0</v>
      </c>
      <c r="AD40">
        <v>0</v>
      </c>
      <c r="AE40">
        <v>12.7798</v>
      </c>
      <c r="AF40">
        <v>0.1948</v>
      </c>
    </row>
    <row r="41" spans="1:32" x14ac:dyDescent="0.2">
      <c r="A41">
        <f t="shared" si="0"/>
        <v>12.6631</v>
      </c>
      <c r="B41">
        <f t="shared" si="1"/>
        <v>0.50734999999999997</v>
      </c>
      <c r="C41">
        <f t="shared" si="2"/>
        <v>1.0579999999999999E-3</v>
      </c>
      <c r="F41">
        <v>-4.4000000000000004</v>
      </c>
      <c r="G41">
        <v>0</v>
      </c>
      <c r="H41">
        <v>0.50734999999999997</v>
      </c>
      <c r="I41">
        <v>5.6309999999999997E-3</v>
      </c>
      <c r="J41">
        <v>1.6725E-2</v>
      </c>
      <c r="K41">
        <v>2.2356000000000001E-2</v>
      </c>
      <c r="L41">
        <v>2.0999999999999999E-5</v>
      </c>
      <c r="M41">
        <v>9.9999999999999995E-7</v>
      </c>
      <c r="N41">
        <v>-8.3782999999999996E-2</v>
      </c>
      <c r="O41">
        <v>-3.9999999999999998E-6</v>
      </c>
      <c r="P41">
        <v>-3.9999999999999998E-6</v>
      </c>
      <c r="Q41">
        <v>12.6631</v>
      </c>
      <c r="R41">
        <v>0.193</v>
      </c>
      <c r="T41">
        <v>-4.4000000000000004</v>
      </c>
      <c r="U41">
        <v>0</v>
      </c>
      <c r="V41">
        <v>0.50734999999999997</v>
      </c>
      <c r="W41">
        <v>5.6309999999999997E-3</v>
      </c>
      <c r="X41">
        <v>1.5668000000000001E-2</v>
      </c>
      <c r="Y41">
        <v>2.1298000000000001E-2</v>
      </c>
      <c r="Z41">
        <v>0</v>
      </c>
      <c r="AA41">
        <v>0</v>
      </c>
      <c r="AB41">
        <v>-8.4638000000000005E-2</v>
      </c>
      <c r="AC41">
        <v>0</v>
      </c>
      <c r="AD41">
        <v>0</v>
      </c>
      <c r="AE41">
        <v>12.6631</v>
      </c>
      <c r="AF41">
        <v>0.193</v>
      </c>
    </row>
    <row r="42" spans="1:32" x14ac:dyDescent="0.2">
      <c r="A42">
        <f t="shared" si="0"/>
        <v>12.5495</v>
      </c>
      <c r="B42">
        <f t="shared" si="1"/>
        <v>0.51657600000000004</v>
      </c>
      <c r="C42">
        <f t="shared" si="2"/>
        <v>1.0600000000000019E-3</v>
      </c>
      <c r="F42">
        <v>-4.3</v>
      </c>
      <c r="G42">
        <v>0</v>
      </c>
      <c r="H42">
        <v>0.51657600000000004</v>
      </c>
      <c r="I42">
        <v>5.8349999999999999E-3</v>
      </c>
      <c r="J42">
        <v>1.6761000000000002E-2</v>
      </c>
      <c r="K42">
        <v>2.2596000000000002E-2</v>
      </c>
      <c r="L42">
        <v>2.0999999999999999E-5</v>
      </c>
      <c r="M42">
        <v>9.9999999999999995E-7</v>
      </c>
      <c r="N42">
        <v>-8.3068000000000003E-2</v>
      </c>
      <c r="O42">
        <v>-3.9999999999999998E-6</v>
      </c>
      <c r="P42">
        <v>-3.9999999999999998E-6</v>
      </c>
      <c r="Q42">
        <v>12.5495</v>
      </c>
      <c r="R42">
        <v>0.1913</v>
      </c>
      <c r="T42">
        <v>-4.3</v>
      </c>
      <c r="U42">
        <v>0</v>
      </c>
      <c r="V42">
        <v>0.51657600000000004</v>
      </c>
      <c r="W42">
        <v>5.8349999999999999E-3</v>
      </c>
      <c r="X42">
        <v>1.5701E-2</v>
      </c>
      <c r="Y42">
        <v>2.1536E-2</v>
      </c>
      <c r="Z42">
        <v>0</v>
      </c>
      <c r="AA42">
        <v>0</v>
      </c>
      <c r="AB42">
        <v>-8.3917000000000005E-2</v>
      </c>
      <c r="AC42">
        <v>0</v>
      </c>
      <c r="AD42">
        <v>0</v>
      </c>
      <c r="AE42">
        <v>12.5495</v>
      </c>
      <c r="AF42">
        <v>0.1913</v>
      </c>
    </row>
    <row r="43" spans="1:32" x14ac:dyDescent="0.2">
      <c r="A43">
        <f t="shared" si="0"/>
        <v>12.4389</v>
      </c>
      <c r="B43">
        <f t="shared" si="1"/>
        <v>0.52580099999999996</v>
      </c>
      <c r="C43">
        <f t="shared" si="2"/>
        <v>1.0620000000000004E-3</v>
      </c>
      <c r="F43">
        <v>-4.2</v>
      </c>
      <c r="G43">
        <v>0</v>
      </c>
      <c r="H43">
        <v>0.52580099999999996</v>
      </c>
      <c r="I43">
        <v>6.0429999999999998E-3</v>
      </c>
      <c r="J43">
        <v>1.6795000000000001E-2</v>
      </c>
      <c r="K43">
        <v>2.2838000000000001E-2</v>
      </c>
      <c r="L43">
        <v>2.0999999999999999E-5</v>
      </c>
      <c r="M43">
        <v>9.9999999999999995E-7</v>
      </c>
      <c r="N43">
        <v>-8.2352999999999996E-2</v>
      </c>
      <c r="O43">
        <v>-3.9999999999999998E-6</v>
      </c>
      <c r="P43">
        <v>-3.9999999999999998E-6</v>
      </c>
      <c r="Q43">
        <v>12.4389</v>
      </c>
      <c r="R43">
        <v>0.18959999999999999</v>
      </c>
      <c r="T43">
        <v>-4.2</v>
      </c>
      <c r="U43">
        <v>0</v>
      </c>
      <c r="V43">
        <v>0.52580099999999996</v>
      </c>
      <c r="W43">
        <v>6.0429999999999998E-3</v>
      </c>
      <c r="X43">
        <v>1.5733E-2</v>
      </c>
      <c r="Y43">
        <v>2.1776E-2</v>
      </c>
      <c r="Z43">
        <v>0</v>
      </c>
      <c r="AA43">
        <v>0</v>
      </c>
      <c r="AB43">
        <v>-8.3195000000000005E-2</v>
      </c>
      <c r="AC43">
        <v>0</v>
      </c>
      <c r="AD43">
        <v>0</v>
      </c>
      <c r="AE43">
        <v>12.4389</v>
      </c>
      <c r="AF43">
        <v>0.18959999999999999</v>
      </c>
    </row>
    <row r="44" spans="1:32" x14ac:dyDescent="0.2">
      <c r="A44">
        <f t="shared" si="0"/>
        <v>12.331200000000001</v>
      </c>
      <c r="B44">
        <f t="shared" si="1"/>
        <v>0.53502300000000003</v>
      </c>
      <c r="C44">
        <f t="shared" si="2"/>
        <v>1.063999999999999E-3</v>
      </c>
      <c r="F44">
        <v>-4.0999999999999996</v>
      </c>
      <c r="G44">
        <v>0</v>
      </c>
      <c r="H44">
        <v>0.53502300000000003</v>
      </c>
      <c r="I44">
        <v>6.2550000000000001E-3</v>
      </c>
      <c r="J44">
        <v>1.6827999999999999E-2</v>
      </c>
      <c r="K44">
        <v>2.3082999999999999E-2</v>
      </c>
      <c r="L44">
        <v>2.0999999999999999E-5</v>
      </c>
      <c r="M44">
        <v>9.9999999999999995E-7</v>
      </c>
      <c r="N44">
        <v>-8.1636E-2</v>
      </c>
      <c r="O44">
        <v>-3.9999999999999998E-6</v>
      </c>
      <c r="P44">
        <v>-3.9999999999999998E-6</v>
      </c>
      <c r="Q44">
        <v>12.331200000000001</v>
      </c>
      <c r="R44">
        <v>0.188</v>
      </c>
      <c r="T44">
        <v>-4.0999999999999996</v>
      </c>
      <c r="U44">
        <v>0</v>
      </c>
      <c r="V44">
        <v>0.53502300000000003</v>
      </c>
      <c r="W44">
        <v>6.2550000000000001E-3</v>
      </c>
      <c r="X44">
        <v>1.5764E-2</v>
      </c>
      <c r="Y44">
        <v>2.2019E-2</v>
      </c>
      <c r="Z44">
        <v>0</v>
      </c>
      <c r="AA44">
        <v>0</v>
      </c>
      <c r="AB44">
        <v>-8.2472000000000004E-2</v>
      </c>
      <c r="AC44">
        <v>0</v>
      </c>
      <c r="AD44">
        <v>0</v>
      </c>
      <c r="AE44">
        <v>12.331200000000001</v>
      </c>
      <c r="AF44">
        <v>0.188</v>
      </c>
    </row>
    <row r="45" spans="1:32" x14ac:dyDescent="0.2">
      <c r="A45">
        <f t="shared" si="0"/>
        <v>12.2263</v>
      </c>
      <c r="B45">
        <f t="shared" si="1"/>
        <v>0.54424300000000003</v>
      </c>
      <c r="C45">
        <f t="shared" si="2"/>
        <v>1.067000000000002E-3</v>
      </c>
      <c r="F45">
        <v>-4</v>
      </c>
      <c r="G45">
        <v>0</v>
      </c>
      <c r="H45">
        <v>0.54424300000000003</v>
      </c>
      <c r="I45">
        <v>6.4710000000000002E-3</v>
      </c>
      <c r="J45">
        <v>1.686E-2</v>
      </c>
      <c r="K45">
        <v>2.3331000000000001E-2</v>
      </c>
      <c r="L45">
        <v>2.0999999999999999E-5</v>
      </c>
      <c r="M45">
        <v>9.9999999999999995E-7</v>
      </c>
      <c r="N45">
        <v>-8.0919000000000005E-2</v>
      </c>
      <c r="O45">
        <v>-3.9999999999999998E-6</v>
      </c>
      <c r="P45">
        <v>-3.9999999999999998E-6</v>
      </c>
      <c r="Q45">
        <v>12.2263</v>
      </c>
      <c r="R45">
        <v>0.1865</v>
      </c>
      <c r="T45">
        <v>-4</v>
      </c>
      <c r="U45">
        <v>0</v>
      </c>
      <c r="V45">
        <v>0.54424300000000003</v>
      </c>
      <c r="W45">
        <v>6.4710000000000002E-3</v>
      </c>
      <c r="X45">
        <v>1.5793000000000001E-2</v>
      </c>
      <c r="Y45">
        <v>2.2263999999999999E-2</v>
      </c>
      <c r="Z45">
        <v>0</v>
      </c>
      <c r="AA45">
        <v>0</v>
      </c>
      <c r="AB45">
        <v>-8.1748000000000001E-2</v>
      </c>
      <c r="AC45">
        <v>0</v>
      </c>
      <c r="AD45">
        <v>0</v>
      </c>
      <c r="AE45">
        <v>12.2263</v>
      </c>
      <c r="AF45">
        <v>0.1865</v>
      </c>
    </row>
    <row r="46" spans="1:32" x14ac:dyDescent="0.2">
      <c r="A46">
        <f t="shared" si="0"/>
        <v>12.1241</v>
      </c>
      <c r="B46">
        <f t="shared" si="1"/>
        <v>0.55346099999999998</v>
      </c>
      <c r="C46">
        <f t="shared" si="2"/>
        <v>1.0690000000000005E-3</v>
      </c>
      <c r="F46">
        <v>-3.9</v>
      </c>
      <c r="G46">
        <v>0</v>
      </c>
      <c r="H46">
        <v>0.55346099999999998</v>
      </c>
      <c r="I46">
        <v>6.6899999999999998E-3</v>
      </c>
      <c r="J46">
        <v>1.6892999999999998E-2</v>
      </c>
      <c r="K46">
        <v>2.3584000000000001E-2</v>
      </c>
      <c r="L46">
        <v>2.0999999999999999E-5</v>
      </c>
      <c r="M46">
        <v>9.9999999999999995E-7</v>
      </c>
      <c r="N46">
        <v>-8.0200999999999995E-2</v>
      </c>
      <c r="O46">
        <v>-3.9999999999999998E-6</v>
      </c>
      <c r="P46">
        <v>-3.9999999999999998E-6</v>
      </c>
      <c r="Q46">
        <v>12.1241</v>
      </c>
      <c r="R46">
        <v>0.185</v>
      </c>
      <c r="T46">
        <v>-3.9</v>
      </c>
      <c r="U46">
        <v>0</v>
      </c>
      <c r="V46">
        <v>0.55346099999999998</v>
      </c>
      <c r="W46">
        <v>6.6899999999999998E-3</v>
      </c>
      <c r="X46">
        <v>1.5824999999999999E-2</v>
      </c>
      <c r="Y46">
        <v>2.2515E-2</v>
      </c>
      <c r="Z46">
        <v>0</v>
      </c>
      <c r="AA46">
        <v>0</v>
      </c>
      <c r="AB46">
        <v>-8.1022999999999998E-2</v>
      </c>
      <c r="AC46">
        <v>0</v>
      </c>
      <c r="AD46">
        <v>0</v>
      </c>
      <c r="AE46">
        <v>12.1241</v>
      </c>
      <c r="AF46">
        <v>0.185</v>
      </c>
    </row>
    <row r="47" spans="1:32" x14ac:dyDescent="0.2">
      <c r="A47">
        <f t="shared" si="0"/>
        <v>12.0244</v>
      </c>
      <c r="B47">
        <f t="shared" si="1"/>
        <v>0.56267699999999998</v>
      </c>
      <c r="C47">
        <f t="shared" si="2"/>
        <v>1.070999999999999E-3</v>
      </c>
      <c r="F47">
        <v>-3.8</v>
      </c>
      <c r="G47">
        <v>0</v>
      </c>
      <c r="H47">
        <v>0.56267699999999998</v>
      </c>
      <c r="I47">
        <v>6.9129999999999999E-3</v>
      </c>
      <c r="J47">
        <v>1.6933E-2</v>
      </c>
      <c r="K47">
        <v>2.3845999999999999E-2</v>
      </c>
      <c r="L47">
        <v>2.0999999999999999E-5</v>
      </c>
      <c r="M47">
        <v>9.9999999999999995E-7</v>
      </c>
      <c r="N47">
        <v>-7.9482999999999998E-2</v>
      </c>
      <c r="O47">
        <v>-3.0000000000000001E-6</v>
      </c>
      <c r="P47">
        <v>-3.9999999999999998E-6</v>
      </c>
      <c r="Q47">
        <v>12.0244</v>
      </c>
      <c r="R47">
        <v>0.18360000000000001</v>
      </c>
      <c r="T47">
        <v>-3.8</v>
      </c>
      <c r="U47">
        <v>0</v>
      </c>
      <c r="V47">
        <v>0.56267699999999998</v>
      </c>
      <c r="W47">
        <v>6.9129999999999999E-3</v>
      </c>
      <c r="X47">
        <v>1.5862000000000001E-2</v>
      </c>
      <c r="Y47">
        <v>2.2775E-2</v>
      </c>
      <c r="Z47">
        <v>0</v>
      </c>
      <c r="AA47">
        <v>0</v>
      </c>
      <c r="AB47">
        <v>-8.0297999999999994E-2</v>
      </c>
      <c r="AC47">
        <v>0</v>
      </c>
      <c r="AD47">
        <v>0</v>
      </c>
      <c r="AE47">
        <v>12.0244</v>
      </c>
      <c r="AF47">
        <v>0.18360000000000001</v>
      </c>
    </row>
    <row r="48" spans="1:32" x14ac:dyDescent="0.2">
      <c r="A48">
        <f t="shared" si="0"/>
        <v>11.927099999999999</v>
      </c>
      <c r="B48">
        <f t="shared" si="1"/>
        <v>0.57189100000000004</v>
      </c>
      <c r="C48">
        <f t="shared" si="2"/>
        <v>1.073000000000001E-3</v>
      </c>
      <c r="F48">
        <v>-3.7</v>
      </c>
      <c r="G48">
        <v>0</v>
      </c>
      <c r="H48">
        <v>0.57189100000000004</v>
      </c>
      <c r="I48">
        <v>7.1390000000000004E-3</v>
      </c>
      <c r="J48">
        <v>1.6974E-2</v>
      </c>
      <c r="K48">
        <v>2.4114E-2</v>
      </c>
      <c r="L48">
        <v>2.0999999999999999E-5</v>
      </c>
      <c r="M48">
        <v>9.9999999999999995E-7</v>
      </c>
      <c r="N48">
        <v>-7.8764000000000001E-2</v>
      </c>
      <c r="O48">
        <v>-3.0000000000000001E-6</v>
      </c>
      <c r="P48">
        <v>-3.9999999999999998E-6</v>
      </c>
      <c r="Q48">
        <v>11.927099999999999</v>
      </c>
      <c r="R48">
        <v>0.1822</v>
      </c>
      <c r="T48">
        <v>-3.7</v>
      </c>
      <c r="U48">
        <v>0</v>
      </c>
      <c r="V48">
        <v>0.57189100000000004</v>
      </c>
      <c r="W48">
        <v>7.1390000000000004E-3</v>
      </c>
      <c r="X48">
        <v>1.5901999999999999E-2</v>
      </c>
      <c r="Y48">
        <v>2.3040999999999999E-2</v>
      </c>
      <c r="Z48">
        <v>0</v>
      </c>
      <c r="AA48">
        <v>0</v>
      </c>
      <c r="AB48">
        <v>-7.9572000000000004E-2</v>
      </c>
      <c r="AC48">
        <v>0</v>
      </c>
      <c r="AD48">
        <v>0</v>
      </c>
      <c r="AE48">
        <v>11.927099999999999</v>
      </c>
      <c r="AF48">
        <v>0.1822</v>
      </c>
    </row>
    <row r="49" spans="1:32" x14ac:dyDescent="0.2">
      <c r="A49">
        <f t="shared" si="0"/>
        <v>11.8322</v>
      </c>
      <c r="B49">
        <f t="shared" si="1"/>
        <v>0.58110200000000001</v>
      </c>
      <c r="C49">
        <f t="shared" si="2"/>
        <v>1.075000000000003E-3</v>
      </c>
      <c r="F49">
        <v>-3.6</v>
      </c>
      <c r="G49">
        <v>0</v>
      </c>
      <c r="H49">
        <v>0.58110200000000001</v>
      </c>
      <c r="I49">
        <v>7.3689999999999997E-3</v>
      </c>
      <c r="J49">
        <v>1.7016E-2</v>
      </c>
      <c r="K49">
        <v>2.4386000000000001E-2</v>
      </c>
      <c r="L49">
        <v>2.0999999999999999E-5</v>
      </c>
      <c r="M49">
        <v>9.9999999999999995E-7</v>
      </c>
      <c r="N49">
        <v>-7.8044000000000002E-2</v>
      </c>
      <c r="O49">
        <v>-3.0000000000000001E-6</v>
      </c>
      <c r="P49">
        <v>-3.0000000000000001E-6</v>
      </c>
      <c r="Q49">
        <v>11.8322</v>
      </c>
      <c r="R49">
        <v>0.18079999999999999</v>
      </c>
      <c r="T49">
        <v>-3.6</v>
      </c>
      <c r="U49">
        <v>0</v>
      </c>
      <c r="V49">
        <v>0.58110200000000001</v>
      </c>
      <c r="W49">
        <v>7.3689999999999997E-3</v>
      </c>
      <c r="X49">
        <v>1.5942000000000001E-2</v>
      </c>
      <c r="Y49">
        <v>2.3310999999999998E-2</v>
      </c>
      <c r="Z49">
        <v>0</v>
      </c>
      <c r="AA49">
        <v>0</v>
      </c>
      <c r="AB49">
        <v>-7.8844999999999998E-2</v>
      </c>
      <c r="AC49">
        <v>0</v>
      </c>
      <c r="AD49">
        <v>0</v>
      </c>
      <c r="AE49">
        <v>11.8322</v>
      </c>
      <c r="AF49">
        <v>0.18079999999999999</v>
      </c>
    </row>
    <row r="50" spans="1:32" x14ac:dyDescent="0.2">
      <c r="A50">
        <f t="shared" si="0"/>
        <v>11.739599999999999</v>
      </c>
      <c r="B50">
        <f t="shared" si="1"/>
        <v>0.59031100000000003</v>
      </c>
      <c r="C50">
        <f t="shared" si="2"/>
        <v>1.0760000000000006E-3</v>
      </c>
      <c r="F50">
        <v>-3.5</v>
      </c>
      <c r="G50">
        <v>0</v>
      </c>
      <c r="H50">
        <v>0.59031100000000003</v>
      </c>
      <c r="I50">
        <v>7.6030000000000004E-3</v>
      </c>
      <c r="J50">
        <v>1.7058E-2</v>
      </c>
      <c r="K50">
        <v>2.4660999999999999E-2</v>
      </c>
      <c r="L50">
        <v>2.0999999999999999E-5</v>
      </c>
      <c r="M50">
        <v>9.9999999999999995E-7</v>
      </c>
      <c r="N50">
        <v>-7.7323000000000003E-2</v>
      </c>
      <c r="O50">
        <v>-3.0000000000000001E-6</v>
      </c>
      <c r="P50">
        <v>-3.0000000000000001E-6</v>
      </c>
      <c r="Q50">
        <v>11.739599999999999</v>
      </c>
      <c r="R50">
        <v>0.17949999999999999</v>
      </c>
      <c r="T50">
        <v>-3.5</v>
      </c>
      <c r="U50">
        <v>0</v>
      </c>
      <c r="V50">
        <v>0.59031100000000003</v>
      </c>
      <c r="W50">
        <v>7.6030000000000004E-3</v>
      </c>
      <c r="X50">
        <v>1.5982E-2</v>
      </c>
      <c r="Y50">
        <v>2.3584999999999998E-2</v>
      </c>
      <c r="Z50">
        <v>0</v>
      </c>
      <c r="AA50">
        <v>0</v>
      </c>
      <c r="AB50">
        <v>-7.8117000000000006E-2</v>
      </c>
      <c r="AC50">
        <v>0</v>
      </c>
      <c r="AD50">
        <v>0</v>
      </c>
      <c r="AE50">
        <v>11.739599999999999</v>
      </c>
      <c r="AF50">
        <v>0.17949999999999999</v>
      </c>
    </row>
    <row r="51" spans="1:32" x14ac:dyDescent="0.2">
      <c r="A51">
        <f t="shared" si="0"/>
        <v>11.649100000000001</v>
      </c>
      <c r="B51">
        <f t="shared" si="1"/>
        <v>0.599518</v>
      </c>
      <c r="C51">
        <f t="shared" si="2"/>
        <v>1.0790000000000001E-3</v>
      </c>
      <c r="F51">
        <v>-3.4</v>
      </c>
      <c r="G51">
        <v>0</v>
      </c>
      <c r="H51">
        <v>0.599518</v>
      </c>
      <c r="I51">
        <v>7.8399999999999997E-3</v>
      </c>
      <c r="J51">
        <v>1.7100000000000001E-2</v>
      </c>
      <c r="K51">
        <v>2.4941000000000001E-2</v>
      </c>
      <c r="L51">
        <v>2.0999999999999999E-5</v>
      </c>
      <c r="M51">
        <v>9.9999999999999995E-7</v>
      </c>
      <c r="N51">
        <v>-7.6601000000000002E-2</v>
      </c>
      <c r="O51">
        <v>-3.0000000000000001E-6</v>
      </c>
      <c r="P51">
        <v>-3.0000000000000001E-6</v>
      </c>
      <c r="Q51">
        <v>11.649100000000001</v>
      </c>
      <c r="R51">
        <v>0.1782</v>
      </c>
      <c r="T51">
        <v>-3.4</v>
      </c>
      <c r="U51">
        <v>0</v>
      </c>
      <c r="V51">
        <v>0.599518</v>
      </c>
      <c r="W51">
        <v>7.8399999999999997E-3</v>
      </c>
      <c r="X51">
        <v>1.6022000000000002E-2</v>
      </c>
      <c r="Y51">
        <v>2.3862000000000001E-2</v>
      </c>
      <c r="Z51">
        <v>0</v>
      </c>
      <c r="AA51">
        <v>0</v>
      </c>
      <c r="AB51">
        <v>-7.7388999999999999E-2</v>
      </c>
      <c r="AC51">
        <v>0</v>
      </c>
      <c r="AD51">
        <v>0</v>
      </c>
      <c r="AE51">
        <v>11.649100000000001</v>
      </c>
      <c r="AF51">
        <v>0.1782</v>
      </c>
    </row>
    <row r="52" spans="1:32" x14ac:dyDescent="0.2">
      <c r="A52">
        <f t="shared" si="0"/>
        <v>11.560700000000001</v>
      </c>
      <c r="B52">
        <f t="shared" si="1"/>
        <v>0.60872199999999999</v>
      </c>
      <c r="C52">
        <f t="shared" si="2"/>
        <v>1.0809999999999986E-3</v>
      </c>
      <c r="F52">
        <v>-3.3</v>
      </c>
      <c r="G52">
        <v>0</v>
      </c>
      <c r="H52">
        <v>0.60872199999999999</v>
      </c>
      <c r="I52">
        <v>8.0809999999999996E-3</v>
      </c>
      <c r="J52">
        <v>1.7136999999999999E-2</v>
      </c>
      <c r="K52">
        <v>2.5218999999999998E-2</v>
      </c>
      <c r="L52">
        <v>2.0999999999999999E-5</v>
      </c>
      <c r="M52">
        <v>9.9999999999999995E-7</v>
      </c>
      <c r="N52">
        <v>-7.5879000000000002E-2</v>
      </c>
      <c r="O52">
        <v>-3.0000000000000001E-6</v>
      </c>
      <c r="P52">
        <v>-3.0000000000000001E-6</v>
      </c>
      <c r="Q52">
        <v>11.560700000000001</v>
      </c>
      <c r="R52">
        <v>0.17699999999999999</v>
      </c>
      <c r="T52">
        <v>-3.3</v>
      </c>
      <c r="U52">
        <v>0</v>
      </c>
      <c r="V52">
        <v>0.60872199999999999</v>
      </c>
      <c r="W52">
        <v>8.0809999999999996E-3</v>
      </c>
      <c r="X52">
        <v>1.6056999999999998E-2</v>
      </c>
      <c r="Y52">
        <v>2.4138E-2</v>
      </c>
      <c r="Z52">
        <v>0</v>
      </c>
      <c r="AA52">
        <v>0</v>
      </c>
      <c r="AB52">
        <v>-7.6659000000000005E-2</v>
      </c>
      <c r="AC52">
        <v>0</v>
      </c>
      <c r="AD52">
        <v>0</v>
      </c>
      <c r="AE52">
        <v>11.560700000000001</v>
      </c>
      <c r="AF52">
        <v>0.17699999999999999</v>
      </c>
    </row>
    <row r="53" spans="1:32" x14ac:dyDescent="0.2">
      <c r="A53">
        <f t="shared" si="0"/>
        <v>11.474299999999999</v>
      </c>
      <c r="B53">
        <f t="shared" si="1"/>
        <v>0.61792400000000003</v>
      </c>
      <c r="C53">
        <f t="shared" si="2"/>
        <v>1.0830000000000006E-3</v>
      </c>
      <c r="F53">
        <v>-3.2</v>
      </c>
      <c r="G53">
        <v>0</v>
      </c>
      <c r="H53">
        <v>0.61792400000000003</v>
      </c>
      <c r="I53">
        <v>8.3260000000000001E-3</v>
      </c>
      <c r="J53">
        <v>1.7166000000000001E-2</v>
      </c>
      <c r="K53">
        <v>2.5492000000000001E-2</v>
      </c>
      <c r="L53">
        <v>2.0999999999999999E-5</v>
      </c>
      <c r="M53">
        <v>9.9999999999999995E-7</v>
      </c>
      <c r="N53">
        <v>-7.5155E-2</v>
      </c>
      <c r="O53">
        <v>-3.0000000000000001E-6</v>
      </c>
      <c r="P53">
        <v>-3.0000000000000001E-6</v>
      </c>
      <c r="Q53">
        <v>11.474299999999999</v>
      </c>
      <c r="R53">
        <v>0.17580000000000001</v>
      </c>
      <c r="T53">
        <v>-3.2</v>
      </c>
      <c r="U53">
        <v>0</v>
      </c>
      <c r="V53">
        <v>0.61792400000000003</v>
      </c>
      <c r="W53">
        <v>8.3260000000000001E-3</v>
      </c>
      <c r="X53">
        <v>1.6083E-2</v>
      </c>
      <c r="Y53">
        <v>2.4409E-2</v>
      </c>
      <c r="Z53">
        <v>0</v>
      </c>
      <c r="AA53">
        <v>0</v>
      </c>
      <c r="AB53">
        <v>-7.5927999999999995E-2</v>
      </c>
      <c r="AC53">
        <v>0</v>
      </c>
      <c r="AD53">
        <v>0</v>
      </c>
      <c r="AE53">
        <v>11.474299999999999</v>
      </c>
      <c r="AF53">
        <v>0.17580000000000001</v>
      </c>
    </row>
    <row r="54" spans="1:32" x14ac:dyDescent="0.2">
      <c r="A54">
        <f t="shared" si="0"/>
        <v>11.389799999999999</v>
      </c>
      <c r="B54">
        <f t="shared" si="1"/>
        <v>0.62712299999999999</v>
      </c>
      <c r="C54">
        <f t="shared" si="2"/>
        <v>1.0839999999999982E-3</v>
      </c>
      <c r="F54">
        <v>-3.1</v>
      </c>
      <c r="G54">
        <v>0</v>
      </c>
      <c r="H54">
        <v>0.62712299999999999</v>
      </c>
      <c r="I54">
        <v>8.574E-3</v>
      </c>
      <c r="J54">
        <v>1.719E-2</v>
      </c>
      <c r="K54">
        <v>2.5763999999999999E-2</v>
      </c>
      <c r="L54">
        <v>2.0999999999999999E-5</v>
      </c>
      <c r="M54">
        <v>9.9999999999999995E-7</v>
      </c>
      <c r="N54">
        <v>-7.4430999999999997E-2</v>
      </c>
      <c r="O54">
        <v>-3.0000000000000001E-6</v>
      </c>
      <c r="P54">
        <v>-3.0000000000000001E-6</v>
      </c>
      <c r="Q54">
        <v>11.389799999999999</v>
      </c>
      <c r="R54">
        <v>0.17469999999999999</v>
      </c>
      <c r="T54">
        <v>-3.1</v>
      </c>
      <c r="U54">
        <v>0</v>
      </c>
      <c r="V54">
        <v>0.62712299999999999</v>
      </c>
      <c r="W54">
        <v>8.574E-3</v>
      </c>
      <c r="X54">
        <v>1.6105999999999999E-2</v>
      </c>
      <c r="Y54">
        <v>2.4680000000000001E-2</v>
      </c>
      <c r="Z54">
        <v>0</v>
      </c>
      <c r="AA54">
        <v>0</v>
      </c>
      <c r="AB54">
        <v>-7.5197E-2</v>
      </c>
      <c r="AC54">
        <v>0</v>
      </c>
      <c r="AD54">
        <v>0</v>
      </c>
      <c r="AE54">
        <v>11.389799999999999</v>
      </c>
      <c r="AF54">
        <v>0.17469999999999999</v>
      </c>
    </row>
    <row r="55" spans="1:32" x14ac:dyDescent="0.2">
      <c r="A55">
        <f t="shared" si="0"/>
        <v>11.3072</v>
      </c>
      <c r="B55">
        <f t="shared" si="1"/>
        <v>0.63631899999999997</v>
      </c>
      <c r="C55">
        <f t="shared" si="2"/>
        <v>1.0860000000000002E-3</v>
      </c>
      <c r="F55">
        <v>-3</v>
      </c>
      <c r="G55">
        <v>0</v>
      </c>
      <c r="H55">
        <v>0.63631899999999997</v>
      </c>
      <c r="I55">
        <v>8.8249999999999995E-3</v>
      </c>
      <c r="J55">
        <v>1.7212000000000002E-2</v>
      </c>
      <c r="K55">
        <v>2.6037000000000001E-2</v>
      </c>
      <c r="L55">
        <v>2.0999999999999999E-5</v>
      </c>
      <c r="M55">
        <v>9.9999999999999995E-7</v>
      </c>
      <c r="N55">
        <v>-7.3705999999999994E-2</v>
      </c>
      <c r="O55">
        <v>-3.0000000000000001E-6</v>
      </c>
      <c r="P55">
        <v>-3.0000000000000001E-6</v>
      </c>
      <c r="Q55">
        <v>11.3072</v>
      </c>
      <c r="R55">
        <v>0.17349999999999999</v>
      </c>
      <c r="T55">
        <v>-3</v>
      </c>
      <c r="U55">
        <v>0</v>
      </c>
      <c r="V55">
        <v>0.63631899999999997</v>
      </c>
      <c r="W55">
        <v>8.8249999999999995E-3</v>
      </c>
      <c r="X55">
        <v>1.6126000000000001E-2</v>
      </c>
      <c r="Y55">
        <v>2.4951000000000001E-2</v>
      </c>
      <c r="Z55">
        <v>0</v>
      </c>
      <c r="AA55">
        <v>0</v>
      </c>
      <c r="AB55">
        <v>-7.4464000000000002E-2</v>
      </c>
      <c r="AC55">
        <v>0</v>
      </c>
      <c r="AD55">
        <v>0</v>
      </c>
      <c r="AE55">
        <v>11.3072</v>
      </c>
      <c r="AF55">
        <v>0.17349999999999999</v>
      </c>
    </row>
    <row r="56" spans="1:32" x14ac:dyDescent="0.2">
      <c r="A56">
        <f t="shared" si="0"/>
        <v>11.2264</v>
      </c>
      <c r="B56">
        <f t="shared" si="1"/>
        <v>0.645513</v>
      </c>
      <c r="C56">
        <f t="shared" si="2"/>
        <v>1.0880000000000022E-3</v>
      </c>
      <c r="F56">
        <v>-2.9</v>
      </c>
      <c r="G56">
        <v>0</v>
      </c>
      <c r="H56">
        <v>0.645513</v>
      </c>
      <c r="I56">
        <v>9.0810000000000005E-3</v>
      </c>
      <c r="J56">
        <v>1.7231E-2</v>
      </c>
      <c r="K56">
        <v>2.6311000000000001E-2</v>
      </c>
      <c r="L56">
        <v>2.0999999999999999E-5</v>
      </c>
      <c r="M56">
        <v>9.9999999999999995E-7</v>
      </c>
      <c r="N56">
        <v>-7.2980000000000003E-2</v>
      </c>
      <c r="O56">
        <v>-3.0000000000000001E-6</v>
      </c>
      <c r="P56">
        <v>-3.0000000000000001E-6</v>
      </c>
      <c r="Q56">
        <v>11.2264</v>
      </c>
      <c r="R56">
        <v>0.1724</v>
      </c>
      <c r="T56">
        <v>-2.9</v>
      </c>
      <c r="U56">
        <v>0</v>
      </c>
      <c r="V56">
        <v>0.645513</v>
      </c>
      <c r="W56">
        <v>9.0810000000000005E-3</v>
      </c>
      <c r="X56">
        <v>1.6143000000000001E-2</v>
      </c>
      <c r="Y56">
        <v>2.5222999999999999E-2</v>
      </c>
      <c r="Z56">
        <v>0</v>
      </c>
      <c r="AA56">
        <v>0</v>
      </c>
      <c r="AB56">
        <v>-7.3731000000000005E-2</v>
      </c>
      <c r="AC56">
        <v>0</v>
      </c>
      <c r="AD56">
        <v>0</v>
      </c>
      <c r="AE56">
        <v>11.2264</v>
      </c>
      <c r="AF56">
        <v>0.1724</v>
      </c>
    </row>
    <row r="57" spans="1:32" x14ac:dyDescent="0.2">
      <c r="A57">
        <f t="shared" si="0"/>
        <v>11.1473</v>
      </c>
      <c r="B57">
        <f t="shared" si="1"/>
        <v>0.65470399999999995</v>
      </c>
      <c r="C57">
        <f t="shared" si="2"/>
        <v>1.0900000000000007E-3</v>
      </c>
      <c r="F57">
        <v>-2.8</v>
      </c>
      <c r="G57">
        <v>0</v>
      </c>
      <c r="H57">
        <v>0.65470399999999995</v>
      </c>
      <c r="I57">
        <v>9.3390000000000001E-3</v>
      </c>
      <c r="J57">
        <v>1.7247999999999999E-2</v>
      </c>
      <c r="K57">
        <v>2.6587E-2</v>
      </c>
      <c r="L57">
        <v>2.0999999999999999E-5</v>
      </c>
      <c r="M57">
        <v>9.9999999999999995E-7</v>
      </c>
      <c r="N57">
        <v>-7.2252999999999998E-2</v>
      </c>
      <c r="O57">
        <v>-3.0000000000000001E-6</v>
      </c>
      <c r="P57">
        <v>-3.0000000000000001E-6</v>
      </c>
      <c r="Q57">
        <v>11.1473</v>
      </c>
      <c r="R57">
        <v>0.1714</v>
      </c>
      <c r="T57">
        <v>-2.8</v>
      </c>
      <c r="U57">
        <v>0</v>
      </c>
      <c r="V57">
        <v>0.65470399999999995</v>
      </c>
      <c r="W57">
        <v>9.3390000000000001E-3</v>
      </c>
      <c r="X57">
        <v>1.6157999999999999E-2</v>
      </c>
      <c r="Y57">
        <v>2.5496999999999999E-2</v>
      </c>
      <c r="Z57">
        <v>0</v>
      </c>
      <c r="AA57">
        <v>0</v>
      </c>
      <c r="AB57">
        <v>-7.2997000000000006E-2</v>
      </c>
      <c r="AC57">
        <v>0</v>
      </c>
      <c r="AD57">
        <v>0</v>
      </c>
      <c r="AE57">
        <v>11.1473</v>
      </c>
      <c r="AF57">
        <v>0.1714</v>
      </c>
    </row>
    <row r="58" spans="1:32" x14ac:dyDescent="0.2">
      <c r="A58">
        <f t="shared" si="0"/>
        <v>11.069900000000001</v>
      </c>
      <c r="B58">
        <f t="shared" si="1"/>
        <v>0.66389299999999996</v>
      </c>
      <c r="C58">
        <f t="shared" si="2"/>
        <v>1.0910000000000017E-3</v>
      </c>
      <c r="F58">
        <v>-2.7</v>
      </c>
      <c r="G58">
        <v>0</v>
      </c>
      <c r="H58">
        <v>0.66389299999999996</v>
      </c>
      <c r="I58">
        <v>9.6019999999999994E-3</v>
      </c>
      <c r="J58">
        <v>1.7253999999999999E-2</v>
      </c>
      <c r="K58">
        <v>2.6855E-2</v>
      </c>
      <c r="L58">
        <v>2.0999999999999999E-5</v>
      </c>
      <c r="M58">
        <v>9.9999999999999995E-7</v>
      </c>
      <c r="N58">
        <v>-7.1525000000000005E-2</v>
      </c>
      <c r="O58">
        <v>-3.0000000000000001E-6</v>
      </c>
      <c r="P58">
        <v>-3.0000000000000001E-6</v>
      </c>
      <c r="Q58">
        <v>11.069900000000001</v>
      </c>
      <c r="R58">
        <v>0.1704</v>
      </c>
      <c r="T58">
        <v>-2.7</v>
      </c>
      <c r="U58">
        <v>0</v>
      </c>
      <c r="V58">
        <v>0.66389299999999996</v>
      </c>
      <c r="W58">
        <v>9.6019999999999994E-3</v>
      </c>
      <c r="X58">
        <v>1.6161999999999999E-2</v>
      </c>
      <c r="Y58">
        <v>2.5763999999999999E-2</v>
      </c>
      <c r="Z58">
        <v>0</v>
      </c>
      <c r="AA58">
        <v>0</v>
      </c>
      <c r="AB58">
        <v>-7.2261000000000006E-2</v>
      </c>
      <c r="AC58">
        <v>0</v>
      </c>
      <c r="AD58">
        <v>0</v>
      </c>
      <c r="AE58">
        <v>11.069900000000001</v>
      </c>
      <c r="AF58">
        <v>0.1704</v>
      </c>
    </row>
    <row r="59" spans="1:32" x14ac:dyDescent="0.2">
      <c r="A59">
        <f t="shared" si="0"/>
        <v>10.9941</v>
      </c>
      <c r="B59">
        <f t="shared" si="1"/>
        <v>0.67307899999999998</v>
      </c>
      <c r="C59">
        <f t="shared" si="2"/>
        <v>1.0939999999999978E-3</v>
      </c>
      <c r="F59">
        <v>-2.6</v>
      </c>
      <c r="G59">
        <v>0</v>
      </c>
      <c r="H59">
        <v>0.67307899999999998</v>
      </c>
      <c r="I59">
        <v>9.868E-3</v>
      </c>
      <c r="J59">
        <v>1.7242E-2</v>
      </c>
      <c r="K59">
        <v>2.7109999999999999E-2</v>
      </c>
      <c r="L59">
        <v>2.0999999999999999E-5</v>
      </c>
      <c r="M59">
        <v>9.9999999999999995E-7</v>
      </c>
      <c r="N59">
        <v>-7.0794999999999997E-2</v>
      </c>
      <c r="O59">
        <v>-3.0000000000000001E-6</v>
      </c>
      <c r="P59">
        <v>-3.0000000000000001E-6</v>
      </c>
      <c r="Q59">
        <v>10.9941</v>
      </c>
      <c r="R59">
        <v>0.1694</v>
      </c>
      <c r="T59">
        <v>-2.6</v>
      </c>
      <c r="U59">
        <v>0</v>
      </c>
      <c r="V59">
        <v>0.67307899999999998</v>
      </c>
      <c r="W59">
        <v>9.868E-3</v>
      </c>
      <c r="X59">
        <v>1.6147999999999999E-2</v>
      </c>
      <c r="Y59">
        <v>2.6016000000000001E-2</v>
      </c>
      <c r="Z59">
        <v>0</v>
      </c>
      <c r="AA59">
        <v>0</v>
      </c>
      <c r="AB59">
        <v>-7.1525000000000005E-2</v>
      </c>
      <c r="AC59">
        <v>0</v>
      </c>
      <c r="AD59">
        <v>0</v>
      </c>
      <c r="AE59">
        <v>10.9941</v>
      </c>
      <c r="AF59">
        <v>0.1694</v>
      </c>
    </row>
    <row r="60" spans="1:32" x14ac:dyDescent="0.2">
      <c r="A60">
        <f t="shared" si="0"/>
        <v>10.9198</v>
      </c>
      <c r="B60">
        <f t="shared" si="1"/>
        <v>0.68226200000000004</v>
      </c>
      <c r="C60">
        <f t="shared" si="2"/>
        <v>1.0949999999999988E-3</v>
      </c>
      <c r="F60">
        <v>-2.5</v>
      </c>
      <c r="G60">
        <v>0</v>
      </c>
      <c r="H60">
        <v>0.68226200000000004</v>
      </c>
      <c r="I60">
        <v>1.0137E-2</v>
      </c>
      <c r="J60">
        <v>1.7222999999999999E-2</v>
      </c>
      <c r="K60">
        <v>2.7359999999999999E-2</v>
      </c>
      <c r="L60">
        <v>2.0999999999999999E-5</v>
      </c>
      <c r="M60">
        <v>9.9999999999999995E-7</v>
      </c>
      <c r="N60">
        <v>-7.0065000000000002E-2</v>
      </c>
      <c r="O60">
        <v>-3.0000000000000001E-6</v>
      </c>
      <c r="P60">
        <v>-3.0000000000000001E-6</v>
      </c>
      <c r="Q60">
        <v>10.9198</v>
      </c>
      <c r="R60">
        <v>0.16839999999999999</v>
      </c>
      <c r="T60">
        <v>-2.5</v>
      </c>
      <c r="U60">
        <v>0</v>
      </c>
      <c r="V60">
        <v>0.68226200000000004</v>
      </c>
      <c r="W60">
        <v>1.0137E-2</v>
      </c>
      <c r="X60">
        <v>1.6128E-2</v>
      </c>
      <c r="Y60">
        <v>2.6265E-2</v>
      </c>
      <c r="Z60">
        <v>0</v>
      </c>
      <c r="AA60">
        <v>0</v>
      </c>
      <c r="AB60">
        <v>-7.0787000000000003E-2</v>
      </c>
      <c r="AC60">
        <v>0</v>
      </c>
      <c r="AD60">
        <v>0</v>
      </c>
      <c r="AE60">
        <v>10.9198</v>
      </c>
      <c r="AF60">
        <v>0.16839999999999999</v>
      </c>
    </row>
    <row r="61" spans="1:32" x14ac:dyDescent="0.2">
      <c r="A61">
        <f t="shared" si="0"/>
        <v>10.847099999999999</v>
      </c>
      <c r="B61">
        <f t="shared" si="1"/>
        <v>0.691442</v>
      </c>
      <c r="C61">
        <f t="shared" si="2"/>
        <v>1.0970000000000008E-3</v>
      </c>
      <c r="F61">
        <v>-2.4</v>
      </c>
      <c r="G61">
        <v>0</v>
      </c>
      <c r="H61">
        <v>0.691442</v>
      </c>
      <c r="I61">
        <v>1.0410000000000001E-2</v>
      </c>
      <c r="J61">
        <v>1.72E-2</v>
      </c>
      <c r="K61">
        <v>2.7611E-2</v>
      </c>
      <c r="L61">
        <v>2.0999999999999999E-5</v>
      </c>
      <c r="M61">
        <v>9.9999999999999995E-7</v>
      </c>
      <c r="N61">
        <v>-6.9334000000000007E-2</v>
      </c>
      <c r="O61">
        <v>-3.0000000000000001E-6</v>
      </c>
      <c r="P61">
        <v>-3.0000000000000001E-6</v>
      </c>
      <c r="Q61">
        <v>10.847099999999999</v>
      </c>
      <c r="R61">
        <v>0.16739999999999999</v>
      </c>
      <c r="T61">
        <v>-2.4</v>
      </c>
      <c r="U61">
        <v>0</v>
      </c>
      <c r="V61">
        <v>0.691442</v>
      </c>
      <c r="W61">
        <v>1.0410000000000001E-2</v>
      </c>
      <c r="X61">
        <v>1.6102999999999999E-2</v>
      </c>
      <c r="Y61">
        <v>2.6513999999999999E-2</v>
      </c>
      <c r="Z61">
        <v>0</v>
      </c>
      <c r="AA61">
        <v>0</v>
      </c>
      <c r="AB61">
        <v>-7.0047999999999999E-2</v>
      </c>
      <c r="AC61">
        <v>0</v>
      </c>
      <c r="AD61">
        <v>0</v>
      </c>
      <c r="AE61">
        <v>10.847099999999999</v>
      </c>
      <c r="AF61">
        <v>0.16739999999999999</v>
      </c>
    </row>
    <row r="62" spans="1:32" x14ac:dyDescent="0.2">
      <c r="A62">
        <f t="shared" si="0"/>
        <v>10.7758</v>
      </c>
      <c r="B62">
        <f t="shared" si="1"/>
        <v>0.70061899999999999</v>
      </c>
      <c r="C62">
        <f t="shared" si="2"/>
        <v>1.0989999999999993E-3</v>
      </c>
      <c r="F62">
        <v>-2.2999999999999998</v>
      </c>
      <c r="G62">
        <v>0</v>
      </c>
      <c r="H62">
        <v>0.70061899999999999</v>
      </c>
      <c r="I62">
        <v>1.0687E-2</v>
      </c>
      <c r="J62">
        <v>1.7174999999999999E-2</v>
      </c>
      <c r="K62">
        <v>2.7862999999999999E-2</v>
      </c>
      <c r="L62">
        <v>2.0999999999999999E-5</v>
      </c>
      <c r="M62">
        <v>9.9999999999999995E-7</v>
      </c>
      <c r="N62">
        <v>-6.8601999999999996E-2</v>
      </c>
      <c r="O62">
        <v>-3.0000000000000001E-6</v>
      </c>
      <c r="P62">
        <v>-3.0000000000000001E-6</v>
      </c>
      <c r="Q62">
        <v>10.7758</v>
      </c>
      <c r="R62">
        <v>0.16650000000000001</v>
      </c>
      <c r="T62">
        <v>-2.2999999999999998</v>
      </c>
      <c r="U62">
        <v>0</v>
      </c>
      <c r="V62">
        <v>0.70061899999999999</v>
      </c>
      <c r="W62">
        <v>1.0687E-2</v>
      </c>
      <c r="X62">
        <v>1.6077000000000001E-2</v>
      </c>
      <c r="Y62">
        <v>2.6764E-2</v>
      </c>
      <c r="Z62">
        <v>0</v>
      </c>
      <c r="AA62">
        <v>0</v>
      </c>
      <c r="AB62">
        <v>-6.9308999999999996E-2</v>
      </c>
      <c r="AC62">
        <v>0</v>
      </c>
      <c r="AD62">
        <v>0</v>
      </c>
      <c r="AE62">
        <v>10.7758</v>
      </c>
      <c r="AF62">
        <v>0.16650000000000001</v>
      </c>
    </row>
    <row r="63" spans="1:32" x14ac:dyDescent="0.2">
      <c r="A63">
        <f t="shared" si="0"/>
        <v>10.706</v>
      </c>
      <c r="B63">
        <f t="shared" si="1"/>
        <v>0.70979300000000001</v>
      </c>
      <c r="C63">
        <f t="shared" si="2"/>
        <v>1.1000000000000003E-3</v>
      </c>
      <c r="F63">
        <v>-2.2000000000000002</v>
      </c>
      <c r="G63">
        <v>0</v>
      </c>
      <c r="H63">
        <v>0.70979300000000001</v>
      </c>
      <c r="I63">
        <v>1.0966999999999999E-2</v>
      </c>
      <c r="J63">
        <v>1.7149000000000001E-2</v>
      </c>
      <c r="K63">
        <v>2.8115999999999999E-2</v>
      </c>
      <c r="L63">
        <v>2.0999999999999999E-5</v>
      </c>
      <c r="M63">
        <v>9.9999999999999995E-7</v>
      </c>
      <c r="N63">
        <v>-6.787E-2</v>
      </c>
      <c r="O63">
        <v>-3.0000000000000001E-6</v>
      </c>
      <c r="P63">
        <v>-3.0000000000000001E-6</v>
      </c>
      <c r="Q63">
        <v>10.706</v>
      </c>
      <c r="R63">
        <v>0.1656</v>
      </c>
      <c r="T63">
        <v>-2.2000000000000002</v>
      </c>
      <c r="U63">
        <v>0</v>
      </c>
      <c r="V63">
        <v>0.70979300000000001</v>
      </c>
      <c r="W63">
        <v>1.0966999999999999E-2</v>
      </c>
      <c r="X63">
        <v>1.6048E-2</v>
      </c>
      <c r="Y63">
        <v>2.7015999999999998E-2</v>
      </c>
      <c r="Z63">
        <v>0</v>
      </c>
      <c r="AA63">
        <v>0</v>
      </c>
      <c r="AB63">
        <v>-6.8569000000000005E-2</v>
      </c>
      <c r="AC63">
        <v>0</v>
      </c>
      <c r="AD63">
        <v>0</v>
      </c>
      <c r="AE63">
        <v>10.706</v>
      </c>
      <c r="AF63">
        <v>0.1656</v>
      </c>
    </row>
    <row r="64" spans="1:32" x14ac:dyDescent="0.2">
      <c r="A64">
        <f t="shared" si="0"/>
        <v>10.637499999999999</v>
      </c>
      <c r="B64">
        <f t="shared" si="1"/>
        <v>0.71896400000000005</v>
      </c>
      <c r="C64">
        <f t="shared" si="2"/>
        <v>1.1020000000000023E-3</v>
      </c>
      <c r="F64">
        <v>-2.1</v>
      </c>
      <c r="G64">
        <v>0</v>
      </c>
      <c r="H64">
        <v>0.71896400000000005</v>
      </c>
      <c r="I64">
        <v>1.1251000000000001E-2</v>
      </c>
      <c r="J64">
        <v>1.7155E-2</v>
      </c>
      <c r="K64">
        <v>2.8406000000000001E-2</v>
      </c>
      <c r="L64">
        <v>2.0999999999999999E-5</v>
      </c>
      <c r="M64">
        <v>9.9999999999999995E-7</v>
      </c>
      <c r="N64">
        <v>-6.7138000000000003E-2</v>
      </c>
      <c r="O64">
        <v>-3.0000000000000001E-6</v>
      </c>
      <c r="P64">
        <v>-3.0000000000000001E-6</v>
      </c>
      <c r="Q64">
        <v>10.637499999999999</v>
      </c>
      <c r="R64">
        <v>0.16470000000000001</v>
      </c>
      <c r="T64">
        <v>-2.1</v>
      </c>
      <c r="U64">
        <v>0</v>
      </c>
      <c r="V64">
        <v>0.71896400000000005</v>
      </c>
      <c r="W64">
        <v>1.1251000000000001E-2</v>
      </c>
      <c r="X64">
        <v>1.6053000000000001E-2</v>
      </c>
      <c r="Y64">
        <v>2.7303999999999998E-2</v>
      </c>
      <c r="Z64">
        <v>0</v>
      </c>
      <c r="AA64">
        <v>0</v>
      </c>
      <c r="AB64">
        <v>-6.7829E-2</v>
      </c>
      <c r="AC64">
        <v>0</v>
      </c>
      <c r="AD64">
        <v>0</v>
      </c>
      <c r="AE64">
        <v>10.637499999999999</v>
      </c>
      <c r="AF64">
        <v>0.16470000000000001</v>
      </c>
    </row>
    <row r="65" spans="1:32" x14ac:dyDescent="0.2">
      <c r="A65">
        <f t="shared" si="0"/>
        <v>10.5703</v>
      </c>
      <c r="B65">
        <f t="shared" si="1"/>
        <v>0.728132</v>
      </c>
      <c r="C65">
        <f t="shared" si="2"/>
        <v>1.1029999999999998E-3</v>
      </c>
      <c r="F65">
        <v>-2</v>
      </c>
      <c r="G65">
        <v>0</v>
      </c>
      <c r="H65">
        <v>0.728132</v>
      </c>
      <c r="I65">
        <v>1.1538E-2</v>
      </c>
      <c r="J65">
        <v>1.7205000000000002E-2</v>
      </c>
      <c r="K65">
        <v>2.8743000000000001E-2</v>
      </c>
      <c r="L65">
        <v>2.0999999999999999E-5</v>
      </c>
      <c r="M65">
        <v>9.9999999999999995E-7</v>
      </c>
      <c r="N65">
        <v>-6.6406999999999994E-2</v>
      </c>
      <c r="O65">
        <v>-3.0000000000000001E-6</v>
      </c>
      <c r="P65">
        <v>-3.0000000000000001E-6</v>
      </c>
      <c r="Q65">
        <v>10.5703</v>
      </c>
      <c r="R65">
        <v>0.16389999999999999</v>
      </c>
      <c r="T65">
        <v>-2</v>
      </c>
      <c r="U65">
        <v>0</v>
      </c>
      <c r="V65">
        <v>0.728132</v>
      </c>
      <c r="W65">
        <v>1.1538E-2</v>
      </c>
      <c r="X65">
        <v>1.6101000000000001E-2</v>
      </c>
      <c r="Y65">
        <v>2.7640000000000001E-2</v>
      </c>
      <c r="Z65">
        <v>0</v>
      </c>
      <c r="AA65">
        <v>0</v>
      </c>
      <c r="AB65">
        <v>-6.7090999999999998E-2</v>
      </c>
      <c r="AC65">
        <v>0</v>
      </c>
      <c r="AD65">
        <v>0</v>
      </c>
      <c r="AE65">
        <v>10.5703</v>
      </c>
      <c r="AF65">
        <v>0.16389999999999999</v>
      </c>
    </row>
    <row r="66" spans="1:32" x14ac:dyDescent="0.2">
      <c r="A66">
        <f t="shared" si="0"/>
        <v>10.5044</v>
      </c>
      <c r="B66">
        <f t="shared" si="1"/>
        <v>0.73729699999999998</v>
      </c>
      <c r="C66">
        <f t="shared" si="2"/>
        <v>1.1050000000000018E-3</v>
      </c>
      <c r="F66">
        <v>-1.9</v>
      </c>
      <c r="G66">
        <v>0</v>
      </c>
      <c r="H66">
        <v>0.73729699999999998</v>
      </c>
      <c r="I66">
        <v>1.1828999999999999E-2</v>
      </c>
      <c r="J66">
        <v>1.7274000000000001E-2</v>
      </c>
      <c r="K66">
        <v>2.9103E-2</v>
      </c>
      <c r="L66">
        <v>2.0000000000000002E-5</v>
      </c>
      <c r="M66">
        <v>9.9999999999999995E-7</v>
      </c>
      <c r="N66">
        <v>-6.5674999999999997E-2</v>
      </c>
      <c r="O66">
        <v>-3.0000000000000001E-6</v>
      </c>
      <c r="P66">
        <v>-3.0000000000000001E-6</v>
      </c>
      <c r="Q66">
        <v>10.5044</v>
      </c>
      <c r="R66">
        <v>0.16300000000000001</v>
      </c>
      <c r="T66">
        <v>-1.9</v>
      </c>
      <c r="U66">
        <v>0</v>
      </c>
      <c r="V66">
        <v>0.73729699999999998</v>
      </c>
      <c r="W66">
        <v>1.1828999999999999E-2</v>
      </c>
      <c r="X66">
        <v>1.6167999999999998E-2</v>
      </c>
      <c r="Y66">
        <v>2.7997999999999999E-2</v>
      </c>
      <c r="Z66">
        <v>0</v>
      </c>
      <c r="AA66">
        <v>0</v>
      </c>
      <c r="AB66">
        <v>-6.6351999999999994E-2</v>
      </c>
      <c r="AC66">
        <v>0</v>
      </c>
      <c r="AD66">
        <v>0</v>
      </c>
      <c r="AE66">
        <v>10.5044</v>
      </c>
      <c r="AF66">
        <v>0.16300000000000001</v>
      </c>
    </row>
    <row r="67" spans="1:32" x14ac:dyDescent="0.2">
      <c r="A67">
        <f t="shared" si="0"/>
        <v>10.4397</v>
      </c>
      <c r="B67">
        <f t="shared" si="1"/>
        <v>0.74645899999999998</v>
      </c>
      <c r="C67">
        <f t="shared" si="2"/>
        <v>1.1080000000000013E-3</v>
      </c>
      <c r="F67">
        <v>-1.8</v>
      </c>
      <c r="G67">
        <v>0</v>
      </c>
      <c r="H67">
        <v>0.74645899999999998</v>
      </c>
      <c r="I67">
        <v>1.2123999999999999E-2</v>
      </c>
      <c r="J67">
        <v>1.7354999999999999E-2</v>
      </c>
      <c r="K67">
        <v>2.9479000000000002E-2</v>
      </c>
      <c r="L67">
        <v>2.0000000000000002E-5</v>
      </c>
      <c r="M67">
        <v>9.9999999999999995E-7</v>
      </c>
      <c r="N67">
        <v>-6.4944000000000002E-2</v>
      </c>
      <c r="O67">
        <v>-3.0000000000000001E-6</v>
      </c>
      <c r="P67">
        <v>-3.0000000000000001E-6</v>
      </c>
      <c r="Q67">
        <v>10.4397</v>
      </c>
      <c r="R67">
        <v>0.16220000000000001</v>
      </c>
      <c r="T67">
        <v>-1.8</v>
      </c>
      <c r="U67">
        <v>0</v>
      </c>
      <c r="V67">
        <v>0.74645899999999998</v>
      </c>
      <c r="W67">
        <v>1.2123999999999999E-2</v>
      </c>
      <c r="X67">
        <v>1.6247999999999999E-2</v>
      </c>
      <c r="Y67">
        <v>2.8371E-2</v>
      </c>
      <c r="Z67">
        <v>0</v>
      </c>
      <c r="AA67">
        <v>0</v>
      </c>
      <c r="AB67">
        <v>-6.5612000000000004E-2</v>
      </c>
      <c r="AC67">
        <v>0</v>
      </c>
      <c r="AD67">
        <v>0</v>
      </c>
      <c r="AE67">
        <v>10.4397</v>
      </c>
      <c r="AF67">
        <v>0.16220000000000001</v>
      </c>
    </row>
    <row r="68" spans="1:32" x14ac:dyDescent="0.2">
      <c r="A68">
        <f t="shared" si="0"/>
        <v>10.376300000000001</v>
      </c>
      <c r="B68">
        <f t="shared" si="1"/>
        <v>0.75561800000000001</v>
      </c>
      <c r="C68">
        <f t="shared" si="2"/>
        <v>1.1089999999999989E-3</v>
      </c>
      <c r="F68">
        <v>-1.7</v>
      </c>
      <c r="G68">
        <v>0</v>
      </c>
      <c r="H68">
        <v>0.75561800000000001</v>
      </c>
      <c r="I68">
        <v>1.2422000000000001E-2</v>
      </c>
      <c r="J68">
        <v>1.7444000000000001E-2</v>
      </c>
      <c r="K68">
        <v>2.9866E-2</v>
      </c>
      <c r="L68">
        <v>2.0000000000000002E-5</v>
      </c>
      <c r="M68">
        <v>9.9999999999999995E-7</v>
      </c>
      <c r="N68">
        <v>-6.4212000000000005E-2</v>
      </c>
      <c r="O68">
        <v>-3.0000000000000001E-6</v>
      </c>
      <c r="P68">
        <v>-3.0000000000000001E-6</v>
      </c>
      <c r="Q68">
        <v>10.376300000000001</v>
      </c>
      <c r="R68">
        <v>0.16139999999999999</v>
      </c>
      <c r="T68">
        <v>-1.7</v>
      </c>
      <c r="U68">
        <v>0</v>
      </c>
      <c r="V68">
        <v>0.75561800000000001</v>
      </c>
      <c r="W68">
        <v>1.2422000000000001E-2</v>
      </c>
      <c r="X68">
        <v>1.6336E-2</v>
      </c>
      <c r="Y68">
        <v>2.8757000000000001E-2</v>
      </c>
      <c r="Z68">
        <v>0</v>
      </c>
      <c r="AA68">
        <v>0</v>
      </c>
      <c r="AB68">
        <v>-6.4873E-2</v>
      </c>
      <c r="AC68">
        <v>0</v>
      </c>
      <c r="AD68">
        <v>0</v>
      </c>
      <c r="AE68">
        <v>10.376300000000001</v>
      </c>
      <c r="AF68">
        <v>0.16139999999999999</v>
      </c>
    </row>
    <row r="69" spans="1:32" x14ac:dyDescent="0.2">
      <c r="A69">
        <f t="shared" si="0"/>
        <v>10.314</v>
      </c>
      <c r="B69">
        <f t="shared" si="1"/>
        <v>0.76477300000000004</v>
      </c>
      <c r="C69">
        <f t="shared" si="2"/>
        <v>1.1100000000000033E-3</v>
      </c>
      <c r="F69">
        <v>-1.6</v>
      </c>
      <c r="G69">
        <v>0</v>
      </c>
      <c r="H69">
        <v>0.76477300000000004</v>
      </c>
      <c r="I69">
        <v>1.2723E-2</v>
      </c>
      <c r="J69">
        <v>1.754E-2</v>
      </c>
      <c r="K69">
        <v>3.0263000000000002E-2</v>
      </c>
      <c r="L69">
        <v>2.0000000000000002E-5</v>
      </c>
      <c r="M69">
        <v>9.9999999999999995E-7</v>
      </c>
      <c r="N69">
        <v>-6.3478999999999994E-2</v>
      </c>
      <c r="O69">
        <v>-3.0000000000000001E-6</v>
      </c>
      <c r="P69">
        <v>-3.0000000000000001E-6</v>
      </c>
      <c r="Q69">
        <v>10.314</v>
      </c>
      <c r="R69">
        <v>0.16070000000000001</v>
      </c>
      <c r="T69">
        <v>-1.6</v>
      </c>
      <c r="U69">
        <v>0</v>
      </c>
      <c r="V69">
        <v>0.76477300000000004</v>
      </c>
      <c r="W69">
        <v>1.2723E-2</v>
      </c>
      <c r="X69">
        <v>1.643E-2</v>
      </c>
      <c r="Y69">
        <v>2.9152999999999998E-2</v>
      </c>
      <c r="Z69">
        <v>0</v>
      </c>
      <c r="AA69">
        <v>0</v>
      </c>
      <c r="AB69">
        <v>-6.4131999999999995E-2</v>
      </c>
      <c r="AC69">
        <v>0</v>
      </c>
      <c r="AD69">
        <v>0</v>
      </c>
      <c r="AE69">
        <v>10.314</v>
      </c>
      <c r="AF69">
        <v>0.16070000000000001</v>
      </c>
    </row>
    <row r="70" spans="1:32" x14ac:dyDescent="0.2">
      <c r="A70">
        <f t="shared" si="0"/>
        <v>10.252800000000001</v>
      </c>
      <c r="B70">
        <f t="shared" si="1"/>
        <v>0.77392499999999997</v>
      </c>
      <c r="C70">
        <f t="shared" si="2"/>
        <v>1.1120000000000019E-3</v>
      </c>
      <c r="F70">
        <v>-1.5</v>
      </c>
      <c r="G70">
        <v>0</v>
      </c>
      <c r="H70">
        <v>0.77392499999999997</v>
      </c>
      <c r="I70">
        <v>1.3028E-2</v>
      </c>
      <c r="J70">
        <v>1.7631000000000001E-2</v>
      </c>
      <c r="K70">
        <v>3.0658000000000001E-2</v>
      </c>
      <c r="L70">
        <v>2.0000000000000002E-5</v>
      </c>
      <c r="M70">
        <v>9.9999999999999995E-7</v>
      </c>
      <c r="N70">
        <v>-6.2745999999999996E-2</v>
      </c>
      <c r="O70">
        <v>-3.0000000000000001E-6</v>
      </c>
      <c r="P70">
        <v>-3.0000000000000001E-6</v>
      </c>
      <c r="Q70">
        <v>10.252800000000001</v>
      </c>
      <c r="R70">
        <v>0.15989999999999999</v>
      </c>
      <c r="T70">
        <v>-1.5</v>
      </c>
      <c r="U70">
        <v>0</v>
      </c>
      <c r="V70">
        <v>0.77392499999999997</v>
      </c>
      <c r="W70">
        <v>1.3028E-2</v>
      </c>
      <c r="X70">
        <v>1.6518999999999999E-2</v>
      </c>
      <c r="Y70">
        <v>2.9545999999999999E-2</v>
      </c>
      <c r="Z70">
        <v>0</v>
      </c>
      <c r="AA70">
        <v>0</v>
      </c>
      <c r="AB70">
        <v>-6.3391000000000003E-2</v>
      </c>
      <c r="AC70">
        <v>0</v>
      </c>
      <c r="AD70">
        <v>0</v>
      </c>
      <c r="AE70">
        <v>10.252800000000001</v>
      </c>
      <c r="AF70">
        <v>0.15989999999999999</v>
      </c>
    </row>
    <row r="71" spans="1:32" x14ac:dyDescent="0.2">
      <c r="A71">
        <f t="shared" si="0"/>
        <v>10.1927</v>
      </c>
      <c r="B71">
        <f t="shared" si="1"/>
        <v>0.78307400000000005</v>
      </c>
      <c r="C71">
        <f t="shared" si="2"/>
        <v>1.1140000000000004E-3</v>
      </c>
      <c r="F71">
        <v>-1.4</v>
      </c>
      <c r="G71">
        <v>0</v>
      </c>
      <c r="H71">
        <v>0.78307400000000005</v>
      </c>
      <c r="I71">
        <v>1.3336000000000001E-2</v>
      </c>
      <c r="J71">
        <v>1.7718999999999999E-2</v>
      </c>
      <c r="K71">
        <v>3.1056E-2</v>
      </c>
      <c r="L71">
        <v>2.0000000000000002E-5</v>
      </c>
      <c r="M71">
        <v>9.9999999999999995E-7</v>
      </c>
      <c r="N71">
        <v>-6.2011999999999998E-2</v>
      </c>
      <c r="O71">
        <v>-3.0000000000000001E-6</v>
      </c>
      <c r="P71">
        <v>-3.0000000000000001E-6</v>
      </c>
      <c r="Q71">
        <v>10.1927</v>
      </c>
      <c r="R71">
        <v>0.15920000000000001</v>
      </c>
      <c r="T71">
        <v>-1.4</v>
      </c>
      <c r="U71">
        <v>0</v>
      </c>
      <c r="V71">
        <v>0.78307400000000005</v>
      </c>
      <c r="W71">
        <v>1.3336000000000001E-2</v>
      </c>
      <c r="X71">
        <v>1.6605999999999999E-2</v>
      </c>
      <c r="Y71">
        <v>2.9942E-2</v>
      </c>
      <c r="Z71">
        <v>0</v>
      </c>
      <c r="AA71">
        <v>0</v>
      </c>
      <c r="AB71">
        <v>-6.2649999999999997E-2</v>
      </c>
      <c r="AC71">
        <v>0</v>
      </c>
      <c r="AD71">
        <v>0</v>
      </c>
      <c r="AE71">
        <v>10.1927</v>
      </c>
      <c r="AF71">
        <v>0.15920000000000001</v>
      </c>
    </row>
    <row r="72" spans="1:32" x14ac:dyDescent="0.2">
      <c r="A72">
        <f t="shared" si="0"/>
        <v>10.133699999999999</v>
      </c>
      <c r="B72">
        <f t="shared" si="1"/>
        <v>0.79221900000000001</v>
      </c>
      <c r="C72">
        <f t="shared" si="2"/>
        <v>1.1149999999999979E-3</v>
      </c>
      <c r="F72">
        <v>-1.3</v>
      </c>
      <c r="G72">
        <v>0</v>
      </c>
      <c r="H72">
        <v>0.79221900000000001</v>
      </c>
      <c r="I72">
        <v>1.3648E-2</v>
      </c>
      <c r="J72">
        <v>1.7808000000000001E-2</v>
      </c>
      <c r="K72">
        <v>3.1455999999999998E-2</v>
      </c>
      <c r="L72">
        <v>2.0000000000000002E-5</v>
      </c>
      <c r="M72">
        <v>9.9999999999999995E-7</v>
      </c>
      <c r="N72">
        <v>-6.1277999999999999E-2</v>
      </c>
      <c r="O72">
        <v>-3.0000000000000001E-6</v>
      </c>
      <c r="P72">
        <v>-3.0000000000000001E-6</v>
      </c>
      <c r="Q72">
        <v>10.133699999999999</v>
      </c>
      <c r="R72">
        <v>0.15840000000000001</v>
      </c>
      <c r="T72">
        <v>-1.3</v>
      </c>
      <c r="U72">
        <v>0</v>
      </c>
      <c r="V72">
        <v>0.79221900000000001</v>
      </c>
      <c r="W72">
        <v>1.3648E-2</v>
      </c>
      <c r="X72">
        <v>1.6693E-2</v>
      </c>
      <c r="Y72">
        <v>3.0341E-2</v>
      </c>
      <c r="Z72">
        <v>0</v>
      </c>
      <c r="AA72">
        <v>0</v>
      </c>
      <c r="AB72">
        <v>-6.1906999999999997E-2</v>
      </c>
      <c r="AC72">
        <v>0</v>
      </c>
      <c r="AD72">
        <v>0</v>
      </c>
      <c r="AE72">
        <v>10.133699999999999</v>
      </c>
      <c r="AF72">
        <v>0.15840000000000001</v>
      </c>
    </row>
    <row r="73" spans="1:32" x14ac:dyDescent="0.2">
      <c r="A73">
        <f t="shared" ref="A73:A136" si="3">Q73</f>
        <v>10.075799999999999</v>
      </c>
      <c r="B73">
        <f t="shared" ref="B73:B136" si="4">H73</f>
        <v>0.80136099999999999</v>
      </c>
      <c r="C73">
        <f t="shared" ref="C73:C136" si="5">K73-Y73</f>
        <v>1.1169999999999999E-3</v>
      </c>
      <c r="F73">
        <v>-1.2</v>
      </c>
      <c r="G73">
        <v>0</v>
      </c>
      <c r="H73">
        <v>0.80136099999999999</v>
      </c>
      <c r="I73">
        <v>1.3964000000000001E-2</v>
      </c>
      <c r="J73">
        <v>1.7897E-2</v>
      </c>
      <c r="K73">
        <v>3.1861E-2</v>
      </c>
      <c r="L73">
        <v>2.0000000000000002E-5</v>
      </c>
      <c r="M73">
        <v>9.9999999999999995E-7</v>
      </c>
      <c r="N73">
        <v>-6.0543E-2</v>
      </c>
      <c r="O73">
        <v>-3.0000000000000001E-6</v>
      </c>
      <c r="P73">
        <v>-3.0000000000000001E-6</v>
      </c>
      <c r="Q73">
        <v>10.075799999999999</v>
      </c>
      <c r="R73">
        <v>0.15770000000000001</v>
      </c>
      <c r="T73">
        <v>-1.2</v>
      </c>
      <c r="U73">
        <v>0</v>
      </c>
      <c r="V73">
        <v>0.80136099999999999</v>
      </c>
      <c r="W73">
        <v>1.3964000000000001E-2</v>
      </c>
      <c r="X73">
        <v>1.678E-2</v>
      </c>
      <c r="Y73">
        <v>3.0744E-2</v>
      </c>
      <c r="Z73">
        <v>0</v>
      </c>
      <c r="AA73">
        <v>0</v>
      </c>
      <c r="AB73">
        <v>-6.1164000000000003E-2</v>
      </c>
      <c r="AC73">
        <v>0</v>
      </c>
      <c r="AD73">
        <v>0</v>
      </c>
      <c r="AE73">
        <v>10.075799999999999</v>
      </c>
      <c r="AF73">
        <v>0.15770000000000001</v>
      </c>
    </row>
    <row r="74" spans="1:32" x14ac:dyDescent="0.2">
      <c r="A74">
        <f t="shared" si="3"/>
        <v>10.018800000000001</v>
      </c>
      <c r="B74">
        <f t="shared" si="4"/>
        <v>0.8105</v>
      </c>
      <c r="C74">
        <f t="shared" si="5"/>
        <v>1.1189999999999985E-3</v>
      </c>
      <c r="F74">
        <v>-1.1000000000000001</v>
      </c>
      <c r="G74">
        <v>0</v>
      </c>
      <c r="H74">
        <v>0.8105</v>
      </c>
      <c r="I74">
        <v>1.4283000000000001E-2</v>
      </c>
      <c r="J74">
        <v>1.7987E-2</v>
      </c>
      <c r="K74">
        <v>3.227E-2</v>
      </c>
      <c r="L74">
        <v>2.0000000000000002E-5</v>
      </c>
      <c r="M74">
        <v>9.9999999999999995E-7</v>
      </c>
      <c r="N74">
        <v>-5.9806999999999999E-2</v>
      </c>
      <c r="O74">
        <v>-3.0000000000000001E-6</v>
      </c>
      <c r="P74">
        <v>-3.0000000000000001E-6</v>
      </c>
      <c r="Q74">
        <v>10.018800000000001</v>
      </c>
      <c r="R74">
        <v>0.157</v>
      </c>
      <c r="T74">
        <v>-1.1000000000000001</v>
      </c>
      <c r="U74">
        <v>0</v>
      </c>
      <c r="V74">
        <v>0.8105</v>
      </c>
      <c r="W74">
        <v>1.4283000000000001E-2</v>
      </c>
      <c r="X74">
        <v>1.6868999999999999E-2</v>
      </c>
      <c r="Y74">
        <v>3.1151000000000002E-2</v>
      </c>
      <c r="Z74">
        <v>0</v>
      </c>
      <c r="AA74">
        <v>0</v>
      </c>
      <c r="AB74">
        <v>-6.0420000000000001E-2</v>
      </c>
      <c r="AC74">
        <v>0</v>
      </c>
      <c r="AD74">
        <v>0</v>
      </c>
      <c r="AE74">
        <v>10.018800000000001</v>
      </c>
      <c r="AF74">
        <v>0.157</v>
      </c>
    </row>
    <row r="75" spans="1:32" x14ac:dyDescent="0.2">
      <c r="A75">
        <f t="shared" si="3"/>
        <v>9.9627999999999997</v>
      </c>
      <c r="B75">
        <f t="shared" si="4"/>
        <v>0.819635</v>
      </c>
      <c r="C75">
        <f t="shared" si="5"/>
        <v>1.119999999999996E-3</v>
      </c>
      <c r="F75">
        <v>-1</v>
      </c>
      <c r="G75">
        <v>0</v>
      </c>
      <c r="H75">
        <v>0.819635</v>
      </c>
      <c r="I75">
        <v>1.4605E-2</v>
      </c>
      <c r="J75">
        <v>1.8076999999999999E-2</v>
      </c>
      <c r="K75">
        <v>3.2682999999999997E-2</v>
      </c>
      <c r="L75">
        <v>2.0000000000000002E-5</v>
      </c>
      <c r="M75">
        <v>9.9999999999999995E-7</v>
      </c>
      <c r="N75">
        <v>-5.9070999999999999E-2</v>
      </c>
      <c r="O75">
        <v>-3.0000000000000001E-6</v>
      </c>
      <c r="P75">
        <v>-3.0000000000000001E-6</v>
      </c>
      <c r="Q75">
        <v>9.9627999999999997</v>
      </c>
      <c r="R75">
        <v>0.15640000000000001</v>
      </c>
      <c r="T75">
        <v>-1</v>
      </c>
      <c r="U75">
        <v>0</v>
      </c>
      <c r="V75">
        <v>0.819635</v>
      </c>
      <c r="W75">
        <v>1.4605E-2</v>
      </c>
      <c r="X75">
        <v>1.6958000000000001E-2</v>
      </c>
      <c r="Y75">
        <v>3.1563000000000001E-2</v>
      </c>
      <c r="Z75">
        <v>0</v>
      </c>
      <c r="AA75">
        <v>0</v>
      </c>
      <c r="AB75">
        <v>-5.9676E-2</v>
      </c>
      <c r="AC75">
        <v>0</v>
      </c>
      <c r="AD75">
        <v>0</v>
      </c>
      <c r="AE75">
        <v>9.9627999999999997</v>
      </c>
      <c r="AF75">
        <v>0.15640000000000001</v>
      </c>
    </row>
    <row r="76" spans="1:32" x14ac:dyDescent="0.2">
      <c r="A76">
        <f t="shared" si="3"/>
        <v>9.9077999999999999</v>
      </c>
      <c r="B76">
        <f t="shared" si="4"/>
        <v>0.828766</v>
      </c>
      <c r="C76">
        <f t="shared" si="5"/>
        <v>1.1210000000000039E-3</v>
      </c>
      <c r="F76">
        <v>-0.9</v>
      </c>
      <c r="G76">
        <v>0</v>
      </c>
      <c r="H76">
        <v>0.828766</v>
      </c>
      <c r="I76">
        <v>1.4931E-2</v>
      </c>
      <c r="J76">
        <v>1.8168E-2</v>
      </c>
      <c r="K76">
        <v>3.3099000000000003E-2</v>
      </c>
      <c r="L76">
        <v>2.0000000000000002E-5</v>
      </c>
      <c r="M76">
        <v>9.9999999999999995E-7</v>
      </c>
      <c r="N76">
        <v>-5.8333999999999997E-2</v>
      </c>
      <c r="O76">
        <v>-3.0000000000000001E-6</v>
      </c>
      <c r="P76">
        <v>-3.0000000000000001E-6</v>
      </c>
      <c r="Q76">
        <v>9.9077999999999999</v>
      </c>
      <c r="R76">
        <v>0.15570000000000001</v>
      </c>
      <c r="T76">
        <v>-0.9</v>
      </c>
      <c r="U76">
        <v>0</v>
      </c>
      <c r="V76">
        <v>0.828766</v>
      </c>
      <c r="W76">
        <v>1.4931E-2</v>
      </c>
      <c r="X76">
        <v>1.7047E-2</v>
      </c>
      <c r="Y76">
        <v>3.1977999999999999E-2</v>
      </c>
      <c r="Z76">
        <v>0</v>
      </c>
      <c r="AA76">
        <v>0</v>
      </c>
      <c r="AB76">
        <v>-5.8930999999999997E-2</v>
      </c>
      <c r="AC76">
        <v>0</v>
      </c>
      <c r="AD76">
        <v>0</v>
      </c>
      <c r="AE76">
        <v>9.9077999999999999</v>
      </c>
      <c r="AF76">
        <v>0.15570000000000001</v>
      </c>
    </row>
    <row r="77" spans="1:32" x14ac:dyDescent="0.2">
      <c r="A77">
        <f t="shared" si="3"/>
        <v>9.8536999999999999</v>
      </c>
      <c r="B77">
        <f t="shared" si="4"/>
        <v>0.83789400000000003</v>
      </c>
      <c r="C77">
        <f t="shared" si="5"/>
        <v>1.1230000000000059E-3</v>
      </c>
      <c r="F77">
        <v>-0.8</v>
      </c>
      <c r="G77">
        <v>0</v>
      </c>
      <c r="H77">
        <v>0.83789400000000003</v>
      </c>
      <c r="I77">
        <v>1.5259999999999999E-2</v>
      </c>
      <c r="J77">
        <v>1.8260999999999999E-2</v>
      </c>
      <c r="K77">
        <v>3.3522000000000003E-2</v>
      </c>
      <c r="L77">
        <v>2.0000000000000002E-5</v>
      </c>
      <c r="M77">
        <v>9.9999999999999995E-7</v>
      </c>
      <c r="N77">
        <v>-5.7597000000000002E-2</v>
      </c>
      <c r="O77">
        <v>-3.0000000000000001E-6</v>
      </c>
      <c r="P77">
        <v>-3.0000000000000001E-6</v>
      </c>
      <c r="Q77">
        <v>9.8536999999999999</v>
      </c>
      <c r="R77">
        <v>0.15509999999999999</v>
      </c>
      <c r="T77">
        <v>-0.8</v>
      </c>
      <c r="U77">
        <v>0</v>
      </c>
      <c r="V77">
        <v>0.83789400000000003</v>
      </c>
      <c r="W77">
        <v>1.5259999999999999E-2</v>
      </c>
      <c r="X77">
        <v>1.7139000000000001E-2</v>
      </c>
      <c r="Y77">
        <v>3.2398999999999997E-2</v>
      </c>
      <c r="Z77">
        <v>0</v>
      </c>
      <c r="AA77">
        <v>0</v>
      </c>
      <c r="AB77">
        <v>-5.8186000000000002E-2</v>
      </c>
      <c r="AC77">
        <v>0</v>
      </c>
      <c r="AD77">
        <v>0</v>
      </c>
      <c r="AE77">
        <v>9.8536999999999999</v>
      </c>
      <c r="AF77">
        <v>0.15509999999999999</v>
      </c>
    </row>
    <row r="78" spans="1:32" x14ac:dyDescent="0.2">
      <c r="A78">
        <f t="shared" si="3"/>
        <v>9.8003999999999998</v>
      </c>
      <c r="B78">
        <f t="shared" si="4"/>
        <v>0.84701800000000005</v>
      </c>
      <c r="C78">
        <f t="shared" si="5"/>
        <v>1.125000000000001E-3</v>
      </c>
      <c r="F78">
        <v>-0.7</v>
      </c>
      <c r="G78">
        <v>0</v>
      </c>
      <c r="H78">
        <v>0.84701800000000005</v>
      </c>
      <c r="I78">
        <v>1.5592999999999999E-2</v>
      </c>
      <c r="J78">
        <v>1.8353999999999999E-2</v>
      </c>
      <c r="K78">
        <v>3.3947999999999999E-2</v>
      </c>
      <c r="L78">
        <v>2.0000000000000002E-5</v>
      </c>
      <c r="M78">
        <v>9.9999999999999995E-7</v>
      </c>
      <c r="N78">
        <v>-5.6859E-2</v>
      </c>
      <c r="O78">
        <v>-3.0000000000000001E-6</v>
      </c>
      <c r="P78">
        <v>-3.0000000000000001E-6</v>
      </c>
      <c r="Q78">
        <v>9.8003999999999998</v>
      </c>
      <c r="R78">
        <v>0.15440000000000001</v>
      </c>
      <c r="T78">
        <v>-0.7</v>
      </c>
      <c r="U78">
        <v>0</v>
      </c>
      <c r="V78">
        <v>0.84701800000000005</v>
      </c>
      <c r="W78">
        <v>1.5592999999999999E-2</v>
      </c>
      <c r="X78">
        <v>1.7229999999999999E-2</v>
      </c>
      <c r="Y78">
        <v>3.2822999999999998E-2</v>
      </c>
      <c r="Z78">
        <v>0</v>
      </c>
      <c r="AA78">
        <v>0</v>
      </c>
      <c r="AB78">
        <v>-5.7439999999999998E-2</v>
      </c>
      <c r="AC78">
        <v>0</v>
      </c>
      <c r="AD78">
        <v>0</v>
      </c>
      <c r="AE78">
        <v>9.8003999999999998</v>
      </c>
      <c r="AF78">
        <v>0.15440000000000001</v>
      </c>
    </row>
    <row r="79" spans="1:32" x14ac:dyDescent="0.2">
      <c r="A79">
        <f t="shared" si="3"/>
        <v>9.7481000000000009</v>
      </c>
      <c r="B79">
        <f t="shared" si="4"/>
        <v>0.85613899999999998</v>
      </c>
      <c r="C79">
        <f t="shared" si="5"/>
        <v>1.126000000000002E-3</v>
      </c>
      <c r="F79">
        <v>-0.6</v>
      </c>
      <c r="G79">
        <v>0</v>
      </c>
      <c r="H79">
        <v>0.85613899999999998</v>
      </c>
      <c r="I79">
        <v>1.593E-2</v>
      </c>
      <c r="J79">
        <v>1.8447999999999999E-2</v>
      </c>
      <c r="K79">
        <v>3.4377999999999999E-2</v>
      </c>
      <c r="L79">
        <v>2.0000000000000002E-5</v>
      </c>
      <c r="M79">
        <v>9.9999999999999995E-7</v>
      </c>
      <c r="N79">
        <v>-5.6120000000000003E-2</v>
      </c>
      <c r="O79">
        <v>-3.0000000000000001E-6</v>
      </c>
      <c r="P79">
        <v>-3.0000000000000001E-6</v>
      </c>
      <c r="Q79">
        <v>9.7481000000000009</v>
      </c>
      <c r="R79">
        <v>0.15379999999999999</v>
      </c>
      <c r="T79">
        <v>-0.6</v>
      </c>
      <c r="U79">
        <v>0</v>
      </c>
      <c r="V79">
        <v>0.85613899999999998</v>
      </c>
      <c r="W79">
        <v>1.593E-2</v>
      </c>
      <c r="X79">
        <v>1.7323000000000002E-2</v>
      </c>
      <c r="Y79">
        <v>3.3251999999999997E-2</v>
      </c>
      <c r="Z79">
        <v>0</v>
      </c>
      <c r="AA79">
        <v>0</v>
      </c>
      <c r="AB79">
        <v>-5.6693E-2</v>
      </c>
      <c r="AC79">
        <v>0</v>
      </c>
      <c r="AD79">
        <v>0</v>
      </c>
      <c r="AE79">
        <v>9.7481000000000009</v>
      </c>
      <c r="AF79">
        <v>0.15379999999999999</v>
      </c>
    </row>
    <row r="80" spans="1:32" x14ac:dyDescent="0.2">
      <c r="A80">
        <f t="shared" si="3"/>
        <v>9.6966000000000001</v>
      </c>
      <c r="B80">
        <f t="shared" si="4"/>
        <v>0.865255</v>
      </c>
      <c r="C80">
        <f t="shared" si="5"/>
        <v>1.127000000000003E-3</v>
      </c>
      <c r="F80">
        <v>-0.5</v>
      </c>
      <c r="G80">
        <v>0</v>
      </c>
      <c r="H80">
        <v>0.865255</v>
      </c>
      <c r="I80">
        <v>1.6268999999999999E-2</v>
      </c>
      <c r="J80">
        <v>1.8543E-2</v>
      </c>
      <c r="K80">
        <v>3.4812000000000003E-2</v>
      </c>
      <c r="L80">
        <v>2.0000000000000002E-5</v>
      </c>
      <c r="M80">
        <v>9.9999999999999995E-7</v>
      </c>
      <c r="N80">
        <v>-5.5382000000000001E-2</v>
      </c>
      <c r="O80">
        <v>-3.0000000000000001E-6</v>
      </c>
      <c r="P80">
        <v>-3.0000000000000001E-6</v>
      </c>
      <c r="Q80">
        <v>9.6966000000000001</v>
      </c>
      <c r="R80">
        <v>0.1532</v>
      </c>
      <c r="T80">
        <v>-0.5</v>
      </c>
      <c r="U80">
        <v>0</v>
      </c>
      <c r="V80">
        <v>0.865255</v>
      </c>
      <c r="W80">
        <v>1.6268999999999999E-2</v>
      </c>
      <c r="X80">
        <v>1.7415E-2</v>
      </c>
      <c r="Y80">
        <v>3.3685E-2</v>
      </c>
      <c r="Z80">
        <v>0</v>
      </c>
      <c r="AA80">
        <v>0</v>
      </c>
      <c r="AB80">
        <v>-5.5946000000000003E-2</v>
      </c>
      <c r="AC80">
        <v>0</v>
      </c>
      <c r="AD80">
        <v>0</v>
      </c>
      <c r="AE80">
        <v>9.6966000000000001</v>
      </c>
      <c r="AF80">
        <v>0.1532</v>
      </c>
    </row>
    <row r="81" spans="1:32" x14ac:dyDescent="0.2">
      <c r="A81">
        <f t="shared" si="3"/>
        <v>9.6458999999999993</v>
      </c>
      <c r="B81">
        <f t="shared" si="4"/>
        <v>0.87436800000000003</v>
      </c>
      <c r="C81">
        <f t="shared" si="5"/>
        <v>1.1289999999999981E-3</v>
      </c>
      <c r="F81">
        <v>-0.4</v>
      </c>
      <c r="G81">
        <v>0</v>
      </c>
      <c r="H81">
        <v>0.87436800000000003</v>
      </c>
      <c r="I81">
        <v>1.6612999999999999E-2</v>
      </c>
      <c r="J81">
        <v>1.8634000000000001E-2</v>
      </c>
      <c r="K81">
        <v>3.5247000000000001E-2</v>
      </c>
      <c r="L81">
        <v>2.0000000000000002E-5</v>
      </c>
      <c r="M81">
        <v>9.9999999999999995E-7</v>
      </c>
      <c r="N81">
        <v>-5.4642000000000003E-2</v>
      </c>
      <c r="O81">
        <v>-3.0000000000000001E-6</v>
      </c>
      <c r="P81">
        <v>-3.0000000000000001E-6</v>
      </c>
      <c r="Q81">
        <v>9.6458999999999993</v>
      </c>
      <c r="R81">
        <v>0.15260000000000001</v>
      </c>
      <c r="T81">
        <v>-0.4</v>
      </c>
      <c r="U81">
        <v>0</v>
      </c>
      <c r="V81">
        <v>0.87436800000000003</v>
      </c>
      <c r="W81">
        <v>1.6612999999999999E-2</v>
      </c>
      <c r="X81">
        <v>1.7505E-2</v>
      </c>
      <c r="Y81">
        <v>3.4118000000000002E-2</v>
      </c>
      <c r="Z81">
        <v>0</v>
      </c>
      <c r="AA81">
        <v>0</v>
      </c>
      <c r="AB81">
        <v>-5.5197999999999997E-2</v>
      </c>
      <c r="AC81">
        <v>0</v>
      </c>
      <c r="AD81">
        <v>0</v>
      </c>
      <c r="AE81">
        <v>9.6458999999999993</v>
      </c>
      <c r="AF81">
        <v>0.15260000000000001</v>
      </c>
    </row>
    <row r="82" spans="1:32" x14ac:dyDescent="0.2">
      <c r="A82">
        <f t="shared" si="3"/>
        <v>9.5960999999999999</v>
      </c>
      <c r="B82">
        <f t="shared" si="4"/>
        <v>0.88347699999999996</v>
      </c>
      <c r="C82">
        <f t="shared" si="5"/>
        <v>1.1299999999999991E-3</v>
      </c>
      <c r="F82">
        <v>-0.3</v>
      </c>
      <c r="G82">
        <v>0</v>
      </c>
      <c r="H82">
        <v>0.88347699999999996</v>
      </c>
      <c r="I82">
        <v>1.6958999999999998E-2</v>
      </c>
      <c r="J82">
        <v>1.8721999999999999E-2</v>
      </c>
      <c r="K82">
        <v>3.5680999999999997E-2</v>
      </c>
      <c r="L82">
        <v>2.0000000000000002E-5</v>
      </c>
      <c r="M82">
        <v>9.9999999999999995E-7</v>
      </c>
      <c r="N82">
        <v>-5.3901999999999999E-2</v>
      </c>
      <c r="O82">
        <v>-3.0000000000000001E-6</v>
      </c>
      <c r="P82">
        <v>-3.0000000000000001E-6</v>
      </c>
      <c r="Q82">
        <v>9.5960999999999999</v>
      </c>
      <c r="R82">
        <v>0.15210000000000001</v>
      </c>
      <c r="T82">
        <v>-0.3</v>
      </c>
      <c r="U82">
        <v>0</v>
      </c>
      <c r="V82">
        <v>0.88347699999999996</v>
      </c>
      <c r="W82">
        <v>1.6958999999999998E-2</v>
      </c>
      <c r="X82">
        <v>1.7592E-2</v>
      </c>
      <c r="Y82">
        <v>3.4550999999999998E-2</v>
      </c>
      <c r="Z82">
        <v>0</v>
      </c>
      <c r="AA82">
        <v>0</v>
      </c>
      <c r="AB82">
        <v>-5.4449999999999998E-2</v>
      </c>
      <c r="AC82">
        <v>0</v>
      </c>
      <c r="AD82">
        <v>0</v>
      </c>
      <c r="AE82">
        <v>9.5960999999999999</v>
      </c>
      <c r="AF82">
        <v>0.15210000000000001</v>
      </c>
    </row>
    <row r="83" spans="1:32" x14ac:dyDescent="0.2">
      <c r="A83">
        <f t="shared" si="3"/>
        <v>9.5470000000000006</v>
      </c>
      <c r="B83">
        <f t="shared" si="4"/>
        <v>0.89258300000000002</v>
      </c>
      <c r="C83">
        <f t="shared" si="5"/>
        <v>1.1310000000000001E-3</v>
      </c>
      <c r="F83">
        <v>-0.2</v>
      </c>
      <c r="G83">
        <v>0</v>
      </c>
      <c r="H83">
        <v>0.89258300000000002</v>
      </c>
      <c r="I83">
        <v>1.7309000000000001E-2</v>
      </c>
      <c r="J83">
        <v>1.8814000000000001E-2</v>
      </c>
      <c r="K83">
        <v>3.6123000000000002E-2</v>
      </c>
      <c r="L83">
        <v>2.0000000000000002E-5</v>
      </c>
      <c r="M83">
        <v>9.9999999999999995E-7</v>
      </c>
      <c r="N83">
        <v>-5.3161E-2</v>
      </c>
      <c r="O83">
        <v>-3.0000000000000001E-6</v>
      </c>
      <c r="P83">
        <v>-3.0000000000000001E-6</v>
      </c>
      <c r="Q83">
        <v>9.5470000000000006</v>
      </c>
      <c r="R83">
        <v>0.1515</v>
      </c>
      <c r="T83">
        <v>-0.2</v>
      </c>
      <c r="U83">
        <v>0</v>
      </c>
      <c r="V83">
        <v>0.89258300000000002</v>
      </c>
      <c r="W83">
        <v>1.7309000000000001E-2</v>
      </c>
      <c r="X83">
        <v>1.7683000000000001E-2</v>
      </c>
      <c r="Y83">
        <v>3.4992000000000002E-2</v>
      </c>
      <c r="Z83">
        <v>0</v>
      </c>
      <c r="AA83">
        <v>0</v>
      </c>
      <c r="AB83">
        <v>-5.3700999999999999E-2</v>
      </c>
      <c r="AC83">
        <v>0</v>
      </c>
      <c r="AD83">
        <v>0</v>
      </c>
      <c r="AE83">
        <v>9.5470000000000006</v>
      </c>
      <c r="AF83">
        <v>0.1515</v>
      </c>
    </row>
    <row r="84" spans="1:32" x14ac:dyDescent="0.2">
      <c r="A84">
        <f t="shared" si="3"/>
        <v>9.4986999999999995</v>
      </c>
      <c r="B84">
        <f t="shared" si="4"/>
        <v>0.90168400000000004</v>
      </c>
      <c r="C84">
        <f t="shared" si="5"/>
        <v>1.1330000000000021E-3</v>
      </c>
      <c r="F84">
        <v>-0.1</v>
      </c>
      <c r="G84">
        <v>0</v>
      </c>
      <c r="H84">
        <v>0.90168400000000004</v>
      </c>
      <c r="I84">
        <v>1.7663000000000002E-2</v>
      </c>
      <c r="J84">
        <v>1.8904000000000001E-2</v>
      </c>
      <c r="K84">
        <v>3.6567000000000002E-2</v>
      </c>
      <c r="L84">
        <v>2.0000000000000002E-5</v>
      </c>
      <c r="M84">
        <v>9.9999999999999995E-7</v>
      </c>
      <c r="N84">
        <v>-5.2420000000000001E-2</v>
      </c>
      <c r="O84">
        <v>-3.0000000000000001E-6</v>
      </c>
      <c r="P84">
        <v>-3.0000000000000001E-6</v>
      </c>
      <c r="Q84">
        <v>9.4986999999999995</v>
      </c>
      <c r="R84">
        <v>0.15090000000000001</v>
      </c>
      <c r="T84">
        <v>-0.1</v>
      </c>
      <c r="U84">
        <v>0</v>
      </c>
      <c r="V84">
        <v>0.90168400000000004</v>
      </c>
      <c r="W84">
        <v>1.7663000000000002E-2</v>
      </c>
      <c r="X84">
        <v>1.7770999999999999E-2</v>
      </c>
      <c r="Y84">
        <v>3.5434E-2</v>
      </c>
      <c r="Z84">
        <v>0</v>
      </c>
      <c r="AA84">
        <v>0</v>
      </c>
      <c r="AB84">
        <v>-5.2950999999999998E-2</v>
      </c>
      <c r="AC84">
        <v>0</v>
      </c>
      <c r="AD84">
        <v>0</v>
      </c>
      <c r="AE84">
        <v>9.4986999999999995</v>
      </c>
      <c r="AF84">
        <v>0.15090000000000001</v>
      </c>
    </row>
    <row r="85" spans="1:32" x14ac:dyDescent="0.2">
      <c r="A85">
        <f t="shared" si="3"/>
        <v>9.4512</v>
      </c>
      <c r="B85">
        <f t="shared" si="4"/>
        <v>0.91078099999999995</v>
      </c>
      <c r="C85">
        <f t="shared" si="5"/>
        <v>1.1339999999999961E-3</v>
      </c>
      <c r="F85">
        <v>0</v>
      </c>
      <c r="G85">
        <v>0</v>
      </c>
      <c r="H85">
        <v>0.91078099999999995</v>
      </c>
      <c r="I85">
        <v>1.8020000000000001E-2</v>
      </c>
      <c r="J85">
        <v>1.8992999999999999E-2</v>
      </c>
      <c r="K85">
        <v>3.7012999999999997E-2</v>
      </c>
      <c r="L85">
        <v>2.0000000000000002E-5</v>
      </c>
      <c r="M85">
        <v>9.9999999999999995E-7</v>
      </c>
      <c r="N85">
        <v>-5.1678000000000002E-2</v>
      </c>
      <c r="O85">
        <v>-3.0000000000000001E-6</v>
      </c>
      <c r="P85">
        <v>-3.0000000000000001E-6</v>
      </c>
      <c r="Q85">
        <v>9.4512</v>
      </c>
      <c r="R85">
        <v>0.15040000000000001</v>
      </c>
      <c r="T85">
        <v>0</v>
      </c>
      <c r="U85">
        <v>0</v>
      </c>
      <c r="V85">
        <v>0.91078099999999995</v>
      </c>
      <c r="W85">
        <v>1.8020000000000001E-2</v>
      </c>
      <c r="X85">
        <v>1.7859E-2</v>
      </c>
      <c r="Y85">
        <v>3.5879000000000001E-2</v>
      </c>
      <c r="Z85">
        <v>0</v>
      </c>
      <c r="AA85">
        <v>0</v>
      </c>
      <c r="AB85">
        <v>-5.2200999999999997E-2</v>
      </c>
      <c r="AC85">
        <v>0</v>
      </c>
      <c r="AD85">
        <v>0</v>
      </c>
      <c r="AE85">
        <v>9.4512</v>
      </c>
      <c r="AF85">
        <v>0.15040000000000001</v>
      </c>
    </row>
    <row r="86" spans="1:32" x14ac:dyDescent="0.2">
      <c r="A86">
        <f t="shared" si="3"/>
        <v>9.4042999999999992</v>
      </c>
      <c r="B86">
        <f t="shared" si="4"/>
        <v>0.91987399999999997</v>
      </c>
      <c r="C86">
        <f t="shared" si="5"/>
        <v>1.1359999999999981E-3</v>
      </c>
      <c r="F86">
        <v>0.1</v>
      </c>
      <c r="G86">
        <v>0</v>
      </c>
      <c r="H86">
        <v>0.91987399999999997</v>
      </c>
      <c r="I86">
        <v>1.8380000000000001E-2</v>
      </c>
      <c r="J86">
        <v>1.9084E-2</v>
      </c>
      <c r="K86">
        <v>3.7463999999999997E-2</v>
      </c>
      <c r="L86">
        <v>2.0000000000000002E-5</v>
      </c>
      <c r="M86">
        <v>9.9999999999999995E-7</v>
      </c>
      <c r="N86">
        <v>-5.0936000000000002E-2</v>
      </c>
      <c r="O86">
        <v>-3.0000000000000001E-6</v>
      </c>
      <c r="P86">
        <v>-3.0000000000000001E-6</v>
      </c>
      <c r="Q86">
        <v>9.4042999999999992</v>
      </c>
      <c r="R86">
        <v>0.14990000000000001</v>
      </c>
      <c r="T86">
        <v>0.1</v>
      </c>
      <c r="U86">
        <v>0</v>
      </c>
      <c r="V86">
        <v>0.91987399999999997</v>
      </c>
      <c r="W86">
        <v>1.8380000000000001E-2</v>
      </c>
      <c r="X86">
        <v>1.7947999999999999E-2</v>
      </c>
      <c r="Y86">
        <v>3.6327999999999999E-2</v>
      </c>
      <c r="Z86">
        <v>0</v>
      </c>
      <c r="AA86">
        <v>0</v>
      </c>
      <c r="AB86">
        <v>-5.1450999999999997E-2</v>
      </c>
      <c r="AC86">
        <v>0</v>
      </c>
      <c r="AD86">
        <v>0</v>
      </c>
      <c r="AE86">
        <v>9.4042999999999992</v>
      </c>
      <c r="AF86">
        <v>0.14990000000000001</v>
      </c>
    </row>
    <row r="87" spans="1:32" x14ac:dyDescent="0.2">
      <c r="A87">
        <f t="shared" si="3"/>
        <v>9.3582000000000001</v>
      </c>
      <c r="B87">
        <f t="shared" si="4"/>
        <v>0.92896299999999998</v>
      </c>
      <c r="C87">
        <f t="shared" si="5"/>
        <v>1.1369999999999991E-3</v>
      </c>
      <c r="F87">
        <v>0.2</v>
      </c>
      <c r="G87">
        <v>0</v>
      </c>
      <c r="H87">
        <v>0.92896299999999998</v>
      </c>
      <c r="I87">
        <v>1.8744E-2</v>
      </c>
      <c r="J87">
        <v>1.9174E-2</v>
      </c>
      <c r="K87">
        <v>3.7918E-2</v>
      </c>
      <c r="L87">
        <v>2.0000000000000002E-5</v>
      </c>
      <c r="M87">
        <v>9.9999999999999995E-7</v>
      </c>
      <c r="N87">
        <v>-5.0193000000000002E-2</v>
      </c>
      <c r="O87">
        <v>-3.0000000000000001E-6</v>
      </c>
      <c r="P87">
        <v>-3.0000000000000001E-6</v>
      </c>
      <c r="Q87">
        <v>9.3582000000000001</v>
      </c>
      <c r="R87">
        <v>0.14940000000000001</v>
      </c>
      <c r="T87">
        <v>0.2</v>
      </c>
      <c r="U87">
        <v>0</v>
      </c>
      <c r="V87">
        <v>0.92896299999999998</v>
      </c>
      <c r="W87">
        <v>1.8744E-2</v>
      </c>
      <c r="X87">
        <v>1.8037000000000001E-2</v>
      </c>
      <c r="Y87">
        <v>3.6781000000000001E-2</v>
      </c>
      <c r="Z87">
        <v>0</v>
      </c>
      <c r="AA87">
        <v>0</v>
      </c>
      <c r="AB87">
        <v>-5.0700000000000002E-2</v>
      </c>
      <c r="AC87">
        <v>0</v>
      </c>
      <c r="AD87">
        <v>0</v>
      </c>
      <c r="AE87">
        <v>9.3582000000000001</v>
      </c>
      <c r="AF87">
        <v>0.14940000000000001</v>
      </c>
    </row>
    <row r="88" spans="1:32" x14ac:dyDescent="0.2">
      <c r="A88">
        <f t="shared" si="3"/>
        <v>9.3127999999999993</v>
      </c>
      <c r="B88">
        <f t="shared" si="4"/>
        <v>0.93804799999999999</v>
      </c>
      <c r="C88">
        <f t="shared" si="5"/>
        <v>1.1380000000000001E-3</v>
      </c>
      <c r="F88">
        <v>0.3</v>
      </c>
      <c r="G88">
        <v>0</v>
      </c>
      <c r="H88">
        <v>0.93804799999999999</v>
      </c>
      <c r="I88">
        <v>1.9111E-2</v>
      </c>
      <c r="J88">
        <v>1.9265000000000001E-2</v>
      </c>
      <c r="K88">
        <v>3.8376E-2</v>
      </c>
      <c r="L88">
        <v>2.0000000000000002E-5</v>
      </c>
      <c r="M88">
        <v>9.9999999999999995E-7</v>
      </c>
      <c r="N88">
        <v>-4.9450000000000001E-2</v>
      </c>
      <c r="O88">
        <v>-3.0000000000000001E-6</v>
      </c>
      <c r="P88">
        <v>-3.0000000000000001E-6</v>
      </c>
      <c r="Q88">
        <v>9.3127999999999993</v>
      </c>
      <c r="R88">
        <v>0.14879999999999999</v>
      </c>
      <c r="T88">
        <v>0.3</v>
      </c>
      <c r="U88">
        <v>0</v>
      </c>
      <c r="V88">
        <v>0.93804799999999999</v>
      </c>
      <c r="W88">
        <v>1.9111E-2</v>
      </c>
      <c r="X88">
        <v>1.8127000000000001E-2</v>
      </c>
      <c r="Y88">
        <v>3.7238E-2</v>
      </c>
      <c r="Z88">
        <v>0</v>
      </c>
      <c r="AA88">
        <v>0</v>
      </c>
      <c r="AB88">
        <v>-4.9947999999999999E-2</v>
      </c>
      <c r="AC88">
        <v>0</v>
      </c>
      <c r="AD88">
        <v>0</v>
      </c>
      <c r="AE88">
        <v>9.3127999999999993</v>
      </c>
      <c r="AF88">
        <v>0.14879999999999999</v>
      </c>
    </row>
    <row r="89" spans="1:32" x14ac:dyDescent="0.2">
      <c r="A89">
        <f t="shared" si="3"/>
        <v>9.2680000000000007</v>
      </c>
      <c r="B89">
        <f t="shared" si="4"/>
        <v>0.947129</v>
      </c>
      <c r="C89">
        <f t="shared" si="5"/>
        <v>1.1389999999999942E-3</v>
      </c>
      <c r="F89">
        <v>0.4</v>
      </c>
      <c r="G89">
        <v>0</v>
      </c>
      <c r="H89">
        <v>0.947129</v>
      </c>
      <c r="I89">
        <v>1.9480999999999998E-2</v>
      </c>
      <c r="J89">
        <v>1.9356999999999999E-2</v>
      </c>
      <c r="K89">
        <v>3.8837999999999998E-2</v>
      </c>
      <c r="L89">
        <v>2.0000000000000002E-5</v>
      </c>
      <c r="M89">
        <v>9.9999999999999995E-7</v>
      </c>
      <c r="N89">
        <v>-4.8707E-2</v>
      </c>
      <c r="O89">
        <v>-3.0000000000000001E-6</v>
      </c>
      <c r="P89">
        <v>-3.0000000000000001E-6</v>
      </c>
      <c r="Q89">
        <v>9.2680000000000007</v>
      </c>
      <c r="R89">
        <v>0.14829999999999999</v>
      </c>
      <c r="T89">
        <v>0.4</v>
      </c>
      <c r="U89">
        <v>0</v>
      </c>
      <c r="V89">
        <v>0.947129</v>
      </c>
      <c r="W89">
        <v>1.9480999999999998E-2</v>
      </c>
      <c r="X89">
        <v>1.8217000000000001E-2</v>
      </c>
      <c r="Y89">
        <v>3.7699000000000003E-2</v>
      </c>
      <c r="Z89">
        <v>0</v>
      </c>
      <c r="AA89">
        <v>0</v>
      </c>
      <c r="AB89">
        <v>-4.9195999999999997E-2</v>
      </c>
      <c r="AC89">
        <v>0</v>
      </c>
      <c r="AD89">
        <v>0</v>
      </c>
      <c r="AE89">
        <v>9.2680000000000007</v>
      </c>
      <c r="AF89">
        <v>0.14829999999999999</v>
      </c>
    </row>
    <row r="90" spans="1:32" x14ac:dyDescent="0.2">
      <c r="A90">
        <f t="shared" si="3"/>
        <v>9.2239000000000004</v>
      </c>
      <c r="B90">
        <f t="shared" si="4"/>
        <v>0.956206</v>
      </c>
      <c r="C90">
        <f t="shared" si="5"/>
        <v>1.1409999999999962E-3</v>
      </c>
      <c r="F90">
        <v>0.5</v>
      </c>
      <c r="G90">
        <v>0</v>
      </c>
      <c r="H90">
        <v>0.956206</v>
      </c>
      <c r="I90">
        <v>1.9855000000000001E-2</v>
      </c>
      <c r="J90">
        <v>1.9449000000000001E-2</v>
      </c>
      <c r="K90">
        <v>3.9303999999999999E-2</v>
      </c>
      <c r="L90">
        <v>2.0000000000000002E-5</v>
      </c>
      <c r="M90">
        <v>9.9999999999999995E-7</v>
      </c>
      <c r="N90">
        <v>-4.7961999999999998E-2</v>
      </c>
      <c r="O90">
        <v>-3.0000000000000001E-6</v>
      </c>
      <c r="P90">
        <v>-3.0000000000000001E-6</v>
      </c>
      <c r="Q90">
        <v>9.2239000000000004</v>
      </c>
      <c r="R90">
        <v>0.1479</v>
      </c>
      <c r="T90">
        <v>0.5</v>
      </c>
      <c r="U90">
        <v>0</v>
      </c>
      <c r="V90">
        <v>0.956206</v>
      </c>
      <c r="W90">
        <v>1.9855000000000001E-2</v>
      </c>
      <c r="X90">
        <v>1.8308000000000001E-2</v>
      </c>
      <c r="Y90">
        <v>3.8163000000000002E-2</v>
      </c>
      <c r="Z90">
        <v>0</v>
      </c>
      <c r="AA90">
        <v>0</v>
      </c>
      <c r="AB90">
        <v>-4.8444000000000001E-2</v>
      </c>
      <c r="AC90">
        <v>0</v>
      </c>
      <c r="AD90">
        <v>0</v>
      </c>
      <c r="AE90">
        <v>9.2239000000000004</v>
      </c>
      <c r="AF90">
        <v>0.1479</v>
      </c>
    </row>
    <row r="91" spans="1:32" x14ac:dyDescent="0.2">
      <c r="A91">
        <f t="shared" si="3"/>
        <v>9.1805000000000003</v>
      </c>
      <c r="B91">
        <f t="shared" si="4"/>
        <v>0.96527799999999997</v>
      </c>
      <c r="C91">
        <f t="shared" si="5"/>
        <v>1.1420000000000041E-3</v>
      </c>
      <c r="F91">
        <v>0.6</v>
      </c>
      <c r="G91">
        <v>0</v>
      </c>
      <c r="H91">
        <v>0.96527799999999997</v>
      </c>
      <c r="I91">
        <v>2.0232E-2</v>
      </c>
      <c r="J91">
        <v>1.9539999999999998E-2</v>
      </c>
      <c r="K91">
        <v>3.9772000000000002E-2</v>
      </c>
      <c r="L91">
        <v>2.0000000000000002E-5</v>
      </c>
      <c r="M91">
        <v>9.9999999999999995E-7</v>
      </c>
      <c r="N91">
        <v>-4.7218000000000003E-2</v>
      </c>
      <c r="O91">
        <v>-3.0000000000000001E-6</v>
      </c>
      <c r="P91">
        <v>-3.0000000000000001E-6</v>
      </c>
      <c r="Q91">
        <v>9.1805000000000003</v>
      </c>
      <c r="R91">
        <v>0.1474</v>
      </c>
      <c r="T91">
        <v>0.6</v>
      </c>
      <c r="U91">
        <v>0</v>
      </c>
      <c r="V91">
        <v>0.96527799999999997</v>
      </c>
      <c r="W91">
        <v>2.0232E-2</v>
      </c>
      <c r="X91">
        <v>1.8398000000000001E-2</v>
      </c>
      <c r="Y91">
        <v>3.8629999999999998E-2</v>
      </c>
      <c r="Z91">
        <v>0</v>
      </c>
      <c r="AA91">
        <v>0</v>
      </c>
      <c r="AB91">
        <v>-4.7690999999999997E-2</v>
      </c>
      <c r="AC91">
        <v>0</v>
      </c>
      <c r="AD91">
        <v>0</v>
      </c>
      <c r="AE91">
        <v>9.1805000000000003</v>
      </c>
      <c r="AF91">
        <v>0.1474</v>
      </c>
    </row>
    <row r="92" spans="1:32" x14ac:dyDescent="0.2">
      <c r="A92">
        <f t="shared" si="3"/>
        <v>9.1377000000000006</v>
      </c>
      <c r="B92">
        <f t="shared" si="4"/>
        <v>0.97434699999999996</v>
      </c>
      <c r="C92">
        <f t="shared" si="5"/>
        <v>1.1439999999999992E-3</v>
      </c>
      <c r="F92">
        <v>0.7</v>
      </c>
      <c r="G92">
        <v>0</v>
      </c>
      <c r="H92">
        <v>0.97434699999999996</v>
      </c>
      <c r="I92">
        <v>2.0612999999999999E-2</v>
      </c>
      <c r="J92">
        <v>1.9630000000000002E-2</v>
      </c>
      <c r="K92">
        <v>4.0243000000000001E-2</v>
      </c>
      <c r="L92">
        <v>2.0000000000000002E-5</v>
      </c>
      <c r="M92">
        <v>9.9999999999999995E-7</v>
      </c>
      <c r="N92">
        <v>-4.6473E-2</v>
      </c>
      <c r="O92">
        <v>-3.0000000000000001E-6</v>
      </c>
      <c r="P92">
        <v>-3.0000000000000001E-6</v>
      </c>
      <c r="Q92">
        <v>9.1377000000000006</v>
      </c>
      <c r="R92">
        <v>0.1469</v>
      </c>
      <c r="T92">
        <v>0.7</v>
      </c>
      <c r="U92">
        <v>0</v>
      </c>
      <c r="V92">
        <v>0.97434699999999996</v>
      </c>
      <c r="W92">
        <v>2.0612999999999999E-2</v>
      </c>
      <c r="X92">
        <v>1.8487E-2</v>
      </c>
      <c r="Y92">
        <v>3.9099000000000002E-2</v>
      </c>
      <c r="Z92">
        <v>0</v>
      </c>
      <c r="AA92">
        <v>0</v>
      </c>
      <c r="AB92">
        <v>-4.6937E-2</v>
      </c>
      <c r="AC92">
        <v>0</v>
      </c>
      <c r="AD92">
        <v>0</v>
      </c>
      <c r="AE92">
        <v>9.1377000000000006</v>
      </c>
      <c r="AF92">
        <v>0.1469</v>
      </c>
    </row>
    <row r="93" spans="1:32" x14ac:dyDescent="0.2">
      <c r="A93">
        <f t="shared" si="3"/>
        <v>9.0954999999999995</v>
      </c>
      <c r="B93">
        <f t="shared" si="4"/>
        <v>0.98341000000000001</v>
      </c>
      <c r="C93">
        <f t="shared" si="5"/>
        <v>1.1460000000000012E-3</v>
      </c>
      <c r="F93">
        <v>0.8</v>
      </c>
      <c r="G93">
        <v>0</v>
      </c>
      <c r="H93">
        <v>0.98341000000000001</v>
      </c>
      <c r="I93">
        <v>2.0996999999999998E-2</v>
      </c>
      <c r="J93">
        <v>1.9719E-2</v>
      </c>
      <c r="K93">
        <v>4.0716000000000002E-2</v>
      </c>
      <c r="L93">
        <v>2.0000000000000002E-5</v>
      </c>
      <c r="M93">
        <v>9.9999999999999995E-7</v>
      </c>
      <c r="N93">
        <v>-4.5726999999999997E-2</v>
      </c>
      <c r="O93">
        <v>-3.0000000000000001E-6</v>
      </c>
      <c r="P93">
        <v>-3.0000000000000001E-6</v>
      </c>
      <c r="Q93">
        <v>9.0954999999999995</v>
      </c>
      <c r="R93">
        <v>0.1464</v>
      </c>
      <c r="T93">
        <v>0.8</v>
      </c>
      <c r="U93">
        <v>0</v>
      </c>
      <c r="V93">
        <v>0.98341000000000001</v>
      </c>
      <c r="W93">
        <v>2.0996999999999998E-2</v>
      </c>
      <c r="X93">
        <v>1.8574E-2</v>
      </c>
      <c r="Y93">
        <v>3.9570000000000001E-2</v>
      </c>
      <c r="Z93">
        <v>0</v>
      </c>
      <c r="AA93">
        <v>0</v>
      </c>
      <c r="AB93">
        <v>-4.6183000000000002E-2</v>
      </c>
      <c r="AC93">
        <v>0</v>
      </c>
      <c r="AD93">
        <v>0</v>
      </c>
      <c r="AE93">
        <v>9.0954999999999995</v>
      </c>
      <c r="AF93">
        <v>0.1464</v>
      </c>
    </row>
    <row r="94" spans="1:32" x14ac:dyDescent="0.2">
      <c r="A94">
        <f t="shared" si="3"/>
        <v>9.0539000000000005</v>
      </c>
      <c r="B94">
        <f t="shared" si="4"/>
        <v>0.99246999999999996</v>
      </c>
      <c r="C94">
        <f t="shared" si="5"/>
        <v>1.1460000000000012E-3</v>
      </c>
      <c r="F94">
        <v>0.9</v>
      </c>
      <c r="G94">
        <v>0</v>
      </c>
      <c r="H94">
        <v>0.99246999999999996</v>
      </c>
      <c r="I94">
        <v>2.1384E-2</v>
      </c>
      <c r="J94">
        <v>1.9805E-2</v>
      </c>
      <c r="K94">
        <v>4.1189000000000003E-2</v>
      </c>
      <c r="L94">
        <v>2.0000000000000002E-5</v>
      </c>
      <c r="M94">
        <v>9.9999999999999995E-7</v>
      </c>
      <c r="N94">
        <v>-4.4981E-2</v>
      </c>
      <c r="O94">
        <v>-3.0000000000000001E-6</v>
      </c>
      <c r="P94">
        <v>-3.0000000000000001E-6</v>
      </c>
      <c r="Q94">
        <v>9.0539000000000005</v>
      </c>
      <c r="R94">
        <v>0.14599999999999999</v>
      </c>
      <c r="T94">
        <v>0.9</v>
      </c>
      <c r="U94">
        <v>0</v>
      </c>
      <c r="V94">
        <v>0.99246999999999996</v>
      </c>
      <c r="W94">
        <v>2.1384E-2</v>
      </c>
      <c r="X94">
        <v>1.8658999999999999E-2</v>
      </c>
      <c r="Y94">
        <v>4.0043000000000002E-2</v>
      </c>
      <c r="Z94">
        <v>0</v>
      </c>
      <c r="AA94">
        <v>0</v>
      </c>
      <c r="AB94">
        <v>-4.5428000000000003E-2</v>
      </c>
      <c r="AC94">
        <v>0</v>
      </c>
      <c r="AD94">
        <v>0</v>
      </c>
      <c r="AE94">
        <v>9.0539000000000005</v>
      </c>
      <c r="AF94">
        <v>0.14599999999999999</v>
      </c>
    </row>
    <row r="95" spans="1:32" x14ac:dyDescent="0.2">
      <c r="A95">
        <f t="shared" si="3"/>
        <v>9.0128000000000004</v>
      </c>
      <c r="B95">
        <f t="shared" si="4"/>
        <v>1.001525</v>
      </c>
      <c r="C95">
        <f t="shared" si="5"/>
        <v>1.1479999999999962E-3</v>
      </c>
      <c r="F95">
        <v>1</v>
      </c>
      <c r="G95">
        <v>0</v>
      </c>
      <c r="H95">
        <v>1.001525</v>
      </c>
      <c r="I95">
        <v>2.1774999999999999E-2</v>
      </c>
      <c r="J95">
        <v>1.9889E-2</v>
      </c>
      <c r="K95">
        <v>4.1664E-2</v>
      </c>
      <c r="L95">
        <v>2.0000000000000002E-5</v>
      </c>
      <c r="M95">
        <v>9.9999999999999995E-7</v>
      </c>
      <c r="N95">
        <v>-4.4234999999999997E-2</v>
      </c>
      <c r="O95">
        <v>-3.0000000000000001E-6</v>
      </c>
      <c r="P95">
        <v>-3.0000000000000001E-6</v>
      </c>
      <c r="Q95">
        <v>9.0128000000000004</v>
      </c>
      <c r="R95">
        <v>0.14549999999999999</v>
      </c>
      <c r="T95">
        <v>1</v>
      </c>
      <c r="U95">
        <v>0</v>
      </c>
      <c r="V95">
        <v>1.001525</v>
      </c>
      <c r="W95">
        <v>2.1774999999999999E-2</v>
      </c>
      <c r="X95">
        <v>1.8742000000000002E-2</v>
      </c>
      <c r="Y95">
        <v>4.0516000000000003E-2</v>
      </c>
      <c r="Z95">
        <v>0</v>
      </c>
      <c r="AA95">
        <v>0</v>
      </c>
      <c r="AB95">
        <v>-4.4672999999999997E-2</v>
      </c>
      <c r="AC95">
        <v>0</v>
      </c>
      <c r="AD95">
        <v>0</v>
      </c>
      <c r="AE95">
        <v>9.0128000000000004</v>
      </c>
      <c r="AF95">
        <v>0.14549999999999999</v>
      </c>
    </row>
    <row r="96" spans="1:32" x14ac:dyDescent="0.2">
      <c r="A96">
        <f t="shared" si="3"/>
        <v>8.9724000000000004</v>
      </c>
      <c r="B96">
        <f t="shared" si="4"/>
        <v>1.010575</v>
      </c>
      <c r="C96">
        <f t="shared" si="5"/>
        <v>1.1489999999999972E-3</v>
      </c>
      <c r="F96">
        <v>1.1000000000000001</v>
      </c>
      <c r="G96">
        <v>0</v>
      </c>
      <c r="H96">
        <v>1.010575</v>
      </c>
      <c r="I96">
        <v>2.2169000000000001E-2</v>
      </c>
      <c r="J96">
        <v>1.9972E-2</v>
      </c>
      <c r="K96">
        <v>4.2139999999999997E-2</v>
      </c>
      <c r="L96">
        <v>2.0000000000000002E-5</v>
      </c>
      <c r="M96">
        <v>9.9999999999999995E-7</v>
      </c>
      <c r="N96">
        <v>-4.3487999999999999E-2</v>
      </c>
      <c r="O96">
        <v>-3.0000000000000001E-6</v>
      </c>
      <c r="P96">
        <v>-3.0000000000000001E-6</v>
      </c>
      <c r="Q96">
        <v>8.9724000000000004</v>
      </c>
      <c r="R96">
        <v>0.14510000000000001</v>
      </c>
      <c r="T96">
        <v>1.1000000000000001</v>
      </c>
      <c r="U96">
        <v>0</v>
      </c>
      <c r="V96">
        <v>1.010575</v>
      </c>
      <c r="W96">
        <v>2.2169000000000001E-2</v>
      </c>
      <c r="X96">
        <v>1.8822999999999999E-2</v>
      </c>
      <c r="Y96">
        <v>4.0991E-2</v>
      </c>
      <c r="Z96">
        <v>0</v>
      </c>
      <c r="AA96">
        <v>0</v>
      </c>
      <c r="AB96">
        <v>-4.3917999999999999E-2</v>
      </c>
      <c r="AC96">
        <v>0</v>
      </c>
      <c r="AD96">
        <v>0</v>
      </c>
      <c r="AE96">
        <v>8.9724000000000004</v>
      </c>
      <c r="AF96">
        <v>0.14510000000000001</v>
      </c>
    </row>
    <row r="97" spans="1:32" x14ac:dyDescent="0.2">
      <c r="A97">
        <f t="shared" si="3"/>
        <v>8.9324999999999992</v>
      </c>
      <c r="B97">
        <f t="shared" si="4"/>
        <v>1.0196210000000001</v>
      </c>
      <c r="C97">
        <f t="shared" si="5"/>
        <v>1.1499999999999982E-3</v>
      </c>
      <c r="F97">
        <v>1.2</v>
      </c>
      <c r="G97">
        <v>0</v>
      </c>
      <c r="H97">
        <v>1.0196210000000001</v>
      </c>
      <c r="I97">
        <v>2.2565999999999999E-2</v>
      </c>
      <c r="J97">
        <v>2.0053000000000001E-2</v>
      </c>
      <c r="K97">
        <v>4.2618999999999997E-2</v>
      </c>
      <c r="L97">
        <v>2.0000000000000002E-5</v>
      </c>
      <c r="M97">
        <v>0</v>
      </c>
      <c r="N97">
        <v>-4.2741000000000001E-2</v>
      </c>
      <c r="O97">
        <v>-3.0000000000000001E-6</v>
      </c>
      <c r="P97">
        <v>-3.0000000000000001E-6</v>
      </c>
      <c r="Q97">
        <v>8.9324999999999992</v>
      </c>
      <c r="R97">
        <v>0.1447</v>
      </c>
      <c r="T97">
        <v>1.2</v>
      </c>
      <c r="U97">
        <v>0</v>
      </c>
      <c r="V97">
        <v>1.0196210000000001</v>
      </c>
      <c r="W97">
        <v>2.2565999999999999E-2</v>
      </c>
      <c r="X97">
        <v>1.8903E-2</v>
      </c>
      <c r="Y97">
        <v>4.1468999999999999E-2</v>
      </c>
      <c r="Z97">
        <v>0</v>
      </c>
      <c r="AA97">
        <v>0</v>
      </c>
      <c r="AB97">
        <v>-4.3161999999999999E-2</v>
      </c>
      <c r="AC97">
        <v>0</v>
      </c>
      <c r="AD97">
        <v>0</v>
      </c>
      <c r="AE97">
        <v>8.9324999999999992</v>
      </c>
      <c r="AF97">
        <v>0.1447</v>
      </c>
    </row>
    <row r="98" spans="1:32" x14ac:dyDescent="0.2">
      <c r="A98">
        <f t="shared" si="3"/>
        <v>8.8932000000000002</v>
      </c>
      <c r="B98">
        <f t="shared" si="4"/>
        <v>1.028662</v>
      </c>
      <c r="C98">
        <f t="shared" si="5"/>
        <v>1.1509999999999992E-3</v>
      </c>
      <c r="F98">
        <v>1.3</v>
      </c>
      <c r="G98">
        <v>0</v>
      </c>
      <c r="H98">
        <v>1.028662</v>
      </c>
      <c r="I98">
        <v>2.2966E-2</v>
      </c>
      <c r="J98">
        <v>2.0135E-2</v>
      </c>
      <c r="K98">
        <v>4.3101E-2</v>
      </c>
      <c r="L98">
        <v>2.0000000000000002E-5</v>
      </c>
      <c r="M98">
        <v>0</v>
      </c>
      <c r="N98">
        <v>-4.1993000000000003E-2</v>
      </c>
      <c r="O98">
        <v>-3.0000000000000001E-6</v>
      </c>
      <c r="P98">
        <v>-3.0000000000000001E-6</v>
      </c>
      <c r="Q98">
        <v>8.8932000000000002</v>
      </c>
      <c r="R98">
        <v>0.14419999999999999</v>
      </c>
      <c r="T98">
        <v>1.3</v>
      </c>
      <c r="U98">
        <v>0</v>
      </c>
      <c r="V98">
        <v>1.028662</v>
      </c>
      <c r="W98">
        <v>2.2966E-2</v>
      </c>
      <c r="X98">
        <v>1.8983E-2</v>
      </c>
      <c r="Y98">
        <v>4.1950000000000001E-2</v>
      </c>
      <c r="Z98">
        <v>0</v>
      </c>
      <c r="AA98">
        <v>0</v>
      </c>
      <c r="AB98">
        <v>-4.2404999999999998E-2</v>
      </c>
      <c r="AC98">
        <v>0</v>
      </c>
      <c r="AD98">
        <v>0</v>
      </c>
      <c r="AE98">
        <v>8.8932000000000002</v>
      </c>
      <c r="AF98">
        <v>0.14419999999999999</v>
      </c>
    </row>
    <row r="99" spans="1:32" x14ac:dyDescent="0.2">
      <c r="A99">
        <f t="shared" si="3"/>
        <v>8.8543000000000003</v>
      </c>
      <c r="B99">
        <f t="shared" si="4"/>
        <v>1.0376989999999999</v>
      </c>
      <c r="C99">
        <f t="shared" si="5"/>
        <v>1.1520000000000002E-3</v>
      </c>
      <c r="F99">
        <v>1.4</v>
      </c>
      <c r="G99">
        <v>0</v>
      </c>
      <c r="H99">
        <v>1.0376989999999999</v>
      </c>
      <c r="I99">
        <v>2.3369999999999998E-2</v>
      </c>
      <c r="J99">
        <v>2.0219000000000001E-2</v>
      </c>
      <c r="K99">
        <v>4.3589000000000003E-2</v>
      </c>
      <c r="L99">
        <v>2.0000000000000002E-5</v>
      </c>
      <c r="M99">
        <v>0</v>
      </c>
      <c r="N99">
        <v>-4.1244999999999997E-2</v>
      </c>
      <c r="O99">
        <v>-3.0000000000000001E-6</v>
      </c>
      <c r="P99">
        <v>-3.0000000000000001E-6</v>
      </c>
      <c r="Q99">
        <v>8.8543000000000003</v>
      </c>
      <c r="R99">
        <v>0.14380000000000001</v>
      </c>
      <c r="T99">
        <v>1.4</v>
      </c>
      <c r="U99">
        <v>0</v>
      </c>
      <c r="V99">
        <v>1.0376989999999999</v>
      </c>
      <c r="W99">
        <v>2.3369999999999998E-2</v>
      </c>
      <c r="X99">
        <v>1.9066E-2</v>
      </c>
      <c r="Y99">
        <v>4.2437000000000002E-2</v>
      </c>
      <c r="Z99">
        <v>0</v>
      </c>
      <c r="AA99">
        <v>0</v>
      </c>
      <c r="AB99">
        <v>-4.1648999999999999E-2</v>
      </c>
      <c r="AC99">
        <v>0</v>
      </c>
      <c r="AD99">
        <v>0</v>
      </c>
      <c r="AE99">
        <v>8.8543000000000003</v>
      </c>
      <c r="AF99">
        <v>0.14380000000000001</v>
      </c>
    </row>
    <row r="100" spans="1:32" x14ac:dyDescent="0.2">
      <c r="A100">
        <f t="shared" si="3"/>
        <v>8.8161000000000005</v>
      </c>
      <c r="B100">
        <f t="shared" si="4"/>
        <v>1.0467310000000001</v>
      </c>
      <c r="C100">
        <f t="shared" si="5"/>
        <v>1.1539999999999953E-3</v>
      </c>
      <c r="F100">
        <v>1.5</v>
      </c>
      <c r="G100">
        <v>0</v>
      </c>
      <c r="H100">
        <v>1.0467310000000001</v>
      </c>
      <c r="I100">
        <v>2.3777E-2</v>
      </c>
      <c r="J100">
        <v>2.0305E-2</v>
      </c>
      <c r="K100">
        <v>4.4082999999999997E-2</v>
      </c>
      <c r="L100">
        <v>2.0000000000000002E-5</v>
      </c>
      <c r="M100">
        <v>0</v>
      </c>
      <c r="N100">
        <v>-4.0496999999999998E-2</v>
      </c>
      <c r="O100">
        <v>-3.0000000000000001E-6</v>
      </c>
      <c r="P100">
        <v>-3.0000000000000001E-6</v>
      </c>
      <c r="Q100">
        <v>8.8161000000000005</v>
      </c>
      <c r="R100">
        <v>0.1434</v>
      </c>
      <c r="T100">
        <v>1.5</v>
      </c>
      <c r="U100">
        <v>0</v>
      </c>
      <c r="V100">
        <v>1.0467310000000001</v>
      </c>
      <c r="W100">
        <v>2.3777E-2</v>
      </c>
      <c r="X100">
        <v>1.9151999999999999E-2</v>
      </c>
      <c r="Y100">
        <v>4.2929000000000002E-2</v>
      </c>
      <c r="Z100">
        <v>0</v>
      </c>
      <c r="AA100">
        <v>0</v>
      </c>
      <c r="AB100">
        <v>-4.0890999999999997E-2</v>
      </c>
      <c r="AC100">
        <v>0</v>
      </c>
      <c r="AD100">
        <v>0</v>
      </c>
      <c r="AE100">
        <v>8.8161000000000005</v>
      </c>
      <c r="AF100">
        <v>0.1434</v>
      </c>
    </row>
    <row r="101" spans="1:32" x14ac:dyDescent="0.2">
      <c r="A101">
        <f t="shared" si="3"/>
        <v>8.7782999999999998</v>
      </c>
      <c r="B101">
        <f t="shared" si="4"/>
        <v>1.0557589999999999</v>
      </c>
      <c r="C101">
        <f t="shared" si="5"/>
        <v>1.1550000000000032E-3</v>
      </c>
      <c r="F101">
        <v>1.6</v>
      </c>
      <c r="G101">
        <v>0</v>
      </c>
      <c r="H101">
        <v>1.0557589999999999</v>
      </c>
      <c r="I101">
        <v>2.4188000000000001E-2</v>
      </c>
      <c r="J101">
        <v>2.0392E-2</v>
      </c>
      <c r="K101">
        <v>4.4580000000000002E-2</v>
      </c>
      <c r="L101">
        <v>2.0000000000000002E-5</v>
      </c>
      <c r="M101">
        <v>0</v>
      </c>
      <c r="N101">
        <v>-3.9747999999999999E-2</v>
      </c>
      <c r="O101">
        <v>-3.0000000000000001E-6</v>
      </c>
      <c r="P101">
        <v>-3.0000000000000001E-6</v>
      </c>
      <c r="Q101">
        <v>8.7782999999999998</v>
      </c>
      <c r="R101">
        <v>0.14299999999999999</v>
      </c>
      <c r="T101">
        <v>1.6</v>
      </c>
      <c r="U101">
        <v>0</v>
      </c>
      <c r="V101">
        <v>1.0557589999999999</v>
      </c>
      <c r="W101">
        <v>2.4188000000000001E-2</v>
      </c>
      <c r="X101">
        <v>1.9237000000000001E-2</v>
      </c>
      <c r="Y101">
        <v>4.3424999999999998E-2</v>
      </c>
      <c r="Z101">
        <v>0</v>
      </c>
      <c r="AA101">
        <v>0</v>
      </c>
      <c r="AB101">
        <v>-4.0134000000000003E-2</v>
      </c>
      <c r="AC101">
        <v>0</v>
      </c>
      <c r="AD101">
        <v>0</v>
      </c>
      <c r="AE101">
        <v>8.7782999999999998</v>
      </c>
      <c r="AF101">
        <v>0.14299999999999999</v>
      </c>
    </row>
    <row r="102" spans="1:32" x14ac:dyDescent="0.2">
      <c r="A102">
        <f t="shared" si="3"/>
        <v>8.7409999999999997</v>
      </c>
      <c r="B102">
        <f t="shared" si="4"/>
        <v>1.064781</v>
      </c>
      <c r="C102">
        <f t="shared" si="5"/>
        <v>1.1560000000000042E-3</v>
      </c>
      <c r="F102">
        <v>1.7</v>
      </c>
      <c r="G102">
        <v>0</v>
      </c>
      <c r="H102">
        <v>1.064781</v>
      </c>
      <c r="I102">
        <v>2.4601999999999999E-2</v>
      </c>
      <c r="J102">
        <v>2.0479000000000001E-2</v>
      </c>
      <c r="K102">
        <v>4.5080000000000002E-2</v>
      </c>
      <c r="L102">
        <v>2.0000000000000002E-5</v>
      </c>
      <c r="M102">
        <v>0</v>
      </c>
      <c r="N102">
        <v>-3.8998999999999999E-2</v>
      </c>
      <c r="O102">
        <v>-1.9999999999999999E-6</v>
      </c>
      <c r="P102">
        <v>-3.0000000000000001E-6</v>
      </c>
      <c r="Q102">
        <v>8.7409999999999997</v>
      </c>
      <c r="R102">
        <v>0.1426</v>
      </c>
      <c r="T102">
        <v>1.7</v>
      </c>
      <c r="U102">
        <v>0</v>
      </c>
      <c r="V102">
        <v>1.064781</v>
      </c>
      <c r="W102">
        <v>2.4601999999999999E-2</v>
      </c>
      <c r="X102">
        <v>1.9323E-2</v>
      </c>
      <c r="Y102">
        <v>4.3923999999999998E-2</v>
      </c>
      <c r="Z102">
        <v>0</v>
      </c>
      <c r="AA102">
        <v>0</v>
      </c>
      <c r="AB102">
        <v>-3.9376000000000001E-2</v>
      </c>
      <c r="AC102">
        <v>0</v>
      </c>
      <c r="AD102">
        <v>0</v>
      </c>
      <c r="AE102">
        <v>8.7409999999999997</v>
      </c>
      <c r="AF102">
        <v>0.1426</v>
      </c>
    </row>
    <row r="103" spans="1:32" x14ac:dyDescent="0.2">
      <c r="A103">
        <f t="shared" si="3"/>
        <v>8.7042000000000002</v>
      </c>
      <c r="B103">
        <f t="shared" si="4"/>
        <v>1.0737989999999999</v>
      </c>
      <c r="C103">
        <f t="shared" si="5"/>
        <v>1.1569999999999983E-3</v>
      </c>
      <c r="F103">
        <v>1.8</v>
      </c>
      <c r="G103">
        <v>0</v>
      </c>
      <c r="H103">
        <v>1.0737989999999999</v>
      </c>
      <c r="I103">
        <v>2.5019E-2</v>
      </c>
      <c r="J103">
        <v>2.0566000000000001E-2</v>
      </c>
      <c r="K103">
        <v>4.5585000000000001E-2</v>
      </c>
      <c r="L103">
        <v>2.0000000000000002E-5</v>
      </c>
      <c r="M103">
        <v>0</v>
      </c>
      <c r="N103">
        <v>-3.8248999999999998E-2</v>
      </c>
      <c r="O103">
        <v>-1.9999999999999999E-6</v>
      </c>
      <c r="P103">
        <v>-3.0000000000000001E-6</v>
      </c>
      <c r="Q103">
        <v>8.7042000000000002</v>
      </c>
      <c r="R103">
        <v>0.14219999999999999</v>
      </c>
      <c r="T103">
        <v>1.8</v>
      </c>
      <c r="U103">
        <v>0</v>
      </c>
      <c r="V103">
        <v>1.0737989999999999</v>
      </c>
      <c r="W103">
        <v>2.5019E-2</v>
      </c>
      <c r="X103">
        <v>1.9408999999999999E-2</v>
      </c>
      <c r="Y103">
        <v>4.4428000000000002E-2</v>
      </c>
      <c r="Z103">
        <v>0</v>
      </c>
      <c r="AA103">
        <v>0</v>
      </c>
      <c r="AB103">
        <v>-3.8618E-2</v>
      </c>
      <c r="AC103">
        <v>0</v>
      </c>
      <c r="AD103">
        <v>0</v>
      </c>
      <c r="AE103">
        <v>8.7042000000000002</v>
      </c>
      <c r="AF103">
        <v>0.14219999999999999</v>
      </c>
    </row>
    <row r="104" spans="1:32" x14ac:dyDescent="0.2">
      <c r="A104">
        <f t="shared" si="3"/>
        <v>8.6678999999999995</v>
      </c>
      <c r="B104">
        <f t="shared" si="4"/>
        <v>1.0828120000000001</v>
      </c>
      <c r="C104">
        <f t="shared" si="5"/>
        <v>1.1590000000000003E-3</v>
      </c>
      <c r="F104">
        <v>1.9</v>
      </c>
      <c r="G104">
        <v>0</v>
      </c>
      <c r="H104">
        <v>1.0828120000000001</v>
      </c>
      <c r="I104">
        <v>2.5439E-2</v>
      </c>
      <c r="J104">
        <v>2.0652E-2</v>
      </c>
      <c r="K104">
        <v>4.6091E-2</v>
      </c>
      <c r="L104">
        <v>2.0000000000000002E-5</v>
      </c>
      <c r="M104">
        <v>0</v>
      </c>
      <c r="N104">
        <v>-3.7499999999999999E-2</v>
      </c>
      <c r="O104">
        <v>-1.9999999999999999E-6</v>
      </c>
      <c r="P104">
        <v>-3.0000000000000001E-6</v>
      </c>
      <c r="Q104">
        <v>8.6678999999999995</v>
      </c>
      <c r="R104">
        <v>0.1419</v>
      </c>
      <c r="T104">
        <v>1.9</v>
      </c>
      <c r="U104">
        <v>0</v>
      </c>
      <c r="V104">
        <v>1.0828120000000001</v>
      </c>
      <c r="W104">
        <v>2.5439E-2</v>
      </c>
      <c r="X104">
        <v>1.9494000000000001E-2</v>
      </c>
      <c r="Y104">
        <v>4.4932E-2</v>
      </c>
      <c r="Z104">
        <v>0</v>
      </c>
      <c r="AA104">
        <v>0</v>
      </c>
      <c r="AB104">
        <v>-3.7858999999999997E-2</v>
      </c>
      <c r="AC104">
        <v>0</v>
      </c>
      <c r="AD104">
        <v>0</v>
      </c>
      <c r="AE104">
        <v>8.6678999999999995</v>
      </c>
      <c r="AF104">
        <v>0.1419</v>
      </c>
    </row>
    <row r="105" spans="1:32" x14ac:dyDescent="0.2">
      <c r="A105">
        <f t="shared" si="3"/>
        <v>8.6320999999999994</v>
      </c>
      <c r="B105">
        <f t="shared" si="4"/>
        <v>1.09182</v>
      </c>
      <c r="C105">
        <f t="shared" si="5"/>
        <v>1.1600000000000013E-3</v>
      </c>
      <c r="F105">
        <v>2</v>
      </c>
      <c r="G105">
        <v>0</v>
      </c>
      <c r="H105">
        <v>1.09182</v>
      </c>
      <c r="I105">
        <v>2.5862E-2</v>
      </c>
      <c r="J105">
        <v>2.0736000000000001E-2</v>
      </c>
      <c r="K105">
        <v>4.6599000000000002E-2</v>
      </c>
      <c r="L105">
        <v>2.0000000000000002E-5</v>
      </c>
      <c r="M105">
        <v>0</v>
      </c>
      <c r="N105">
        <v>-3.6749999999999998E-2</v>
      </c>
      <c r="O105">
        <v>-1.9999999999999999E-6</v>
      </c>
      <c r="P105">
        <v>-1.9999999999999999E-6</v>
      </c>
      <c r="Q105">
        <v>8.6320999999999994</v>
      </c>
      <c r="R105">
        <v>0.14149999999999999</v>
      </c>
      <c r="T105">
        <v>2</v>
      </c>
      <c r="U105">
        <v>0</v>
      </c>
      <c r="V105">
        <v>1.09182</v>
      </c>
      <c r="W105">
        <v>2.5862E-2</v>
      </c>
      <c r="X105">
        <v>1.9577000000000001E-2</v>
      </c>
      <c r="Y105">
        <v>4.5439E-2</v>
      </c>
      <c r="Z105">
        <v>0</v>
      </c>
      <c r="AA105">
        <v>0</v>
      </c>
      <c r="AB105">
        <v>-3.7100000000000001E-2</v>
      </c>
      <c r="AC105">
        <v>0</v>
      </c>
      <c r="AD105">
        <v>0</v>
      </c>
      <c r="AE105">
        <v>8.6320999999999994</v>
      </c>
      <c r="AF105">
        <v>0.14149999999999999</v>
      </c>
    </row>
    <row r="106" spans="1:32" x14ac:dyDescent="0.2">
      <c r="A106">
        <f t="shared" si="3"/>
        <v>8.5967000000000002</v>
      </c>
      <c r="B106">
        <f t="shared" si="4"/>
        <v>1.1008230000000001</v>
      </c>
      <c r="C106">
        <f t="shared" si="5"/>
        <v>1.1609999999999954E-3</v>
      </c>
      <c r="F106">
        <v>2.1</v>
      </c>
      <c r="G106">
        <v>0</v>
      </c>
      <c r="H106">
        <v>1.1008230000000001</v>
      </c>
      <c r="I106">
        <v>2.6289E-2</v>
      </c>
      <c r="J106">
        <v>2.0820000000000002E-2</v>
      </c>
      <c r="K106">
        <v>4.7108999999999998E-2</v>
      </c>
      <c r="L106">
        <v>2.0000000000000002E-5</v>
      </c>
      <c r="M106">
        <v>0</v>
      </c>
      <c r="N106">
        <v>-3.5999000000000003E-2</v>
      </c>
      <c r="O106">
        <v>-1.9999999999999999E-6</v>
      </c>
      <c r="P106">
        <v>-1.9999999999999999E-6</v>
      </c>
      <c r="Q106">
        <v>8.5967000000000002</v>
      </c>
      <c r="R106">
        <v>0.1411</v>
      </c>
      <c r="T106">
        <v>2.1</v>
      </c>
      <c r="U106">
        <v>0</v>
      </c>
      <c r="V106">
        <v>1.1008230000000001</v>
      </c>
      <c r="W106">
        <v>2.6289E-2</v>
      </c>
      <c r="X106">
        <v>1.9658999999999999E-2</v>
      </c>
      <c r="Y106">
        <v>4.5948000000000003E-2</v>
      </c>
      <c r="Z106">
        <v>0</v>
      </c>
      <c r="AA106">
        <v>0</v>
      </c>
      <c r="AB106">
        <v>-3.6340999999999998E-2</v>
      </c>
      <c r="AC106">
        <v>0</v>
      </c>
      <c r="AD106">
        <v>0</v>
      </c>
      <c r="AE106">
        <v>8.5967000000000002</v>
      </c>
      <c r="AF106">
        <v>0.1411</v>
      </c>
    </row>
    <row r="107" spans="1:32" x14ac:dyDescent="0.2">
      <c r="A107">
        <f t="shared" si="3"/>
        <v>8.5617999999999999</v>
      </c>
      <c r="B107">
        <f t="shared" si="4"/>
        <v>1.1098209999999999</v>
      </c>
      <c r="C107">
        <f t="shared" si="5"/>
        <v>1.1619999999999964E-3</v>
      </c>
      <c r="F107">
        <v>2.2000000000000002</v>
      </c>
      <c r="G107">
        <v>0</v>
      </c>
      <c r="H107">
        <v>1.1098209999999999</v>
      </c>
      <c r="I107">
        <v>2.6719E-2</v>
      </c>
      <c r="J107">
        <v>2.0903000000000001E-2</v>
      </c>
      <c r="K107">
        <v>4.7621999999999998E-2</v>
      </c>
      <c r="L107">
        <v>2.0000000000000002E-5</v>
      </c>
      <c r="M107">
        <v>0</v>
      </c>
      <c r="N107">
        <v>-3.5248000000000002E-2</v>
      </c>
      <c r="O107">
        <v>-1.9999999999999999E-6</v>
      </c>
      <c r="P107">
        <v>-1.9999999999999999E-6</v>
      </c>
      <c r="Q107">
        <v>8.5617999999999999</v>
      </c>
      <c r="R107">
        <v>0.14080000000000001</v>
      </c>
      <c r="T107">
        <v>2.2000000000000002</v>
      </c>
      <c r="U107">
        <v>0</v>
      </c>
      <c r="V107">
        <v>1.1098209999999999</v>
      </c>
      <c r="W107">
        <v>2.6719E-2</v>
      </c>
      <c r="X107">
        <v>1.9741000000000002E-2</v>
      </c>
      <c r="Y107">
        <v>4.6460000000000001E-2</v>
      </c>
      <c r="Z107">
        <v>0</v>
      </c>
      <c r="AA107">
        <v>0</v>
      </c>
      <c r="AB107">
        <v>-3.5581000000000002E-2</v>
      </c>
      <c r="AC107">
        <v>0</v>
      </c>
      <c r="AD107">
        <v>0</v>
      </c>
      <c r="AE107">
        <v>8.5617999999999999</v>
      </c>
      <c r="AF107">
        <v>0.14080000000000001</v>
      </c>
    </row>
    <row r="108" spans="1:32" x14ac:dyDescent="0.2">
      <c r="A108">
        <f t="shared" si="3"/>
        <v>8.5273000000000003</v>
      </c>
      <c r="B108">
        <f t="shared" si="4"/>
        <v>1.1188149999999999</v>
      </c>
      <c r="C108">
        <f t="shared" si="5"/>
        <v>1.1629999999999974E-3</v>
      </c>
      <c r="F108">
        <v>2.2999999999999998</v>
      </c>
      <c r="G108">
        <v>0</v>
      </c>
      <c r="H108">
        <v>1.1188149999999999</v>
      </c>
      <c r="I108">
        <v>2.7151999999999999E-2</v>
      </c>
      <c r="J108">
        <v>2.0985E-2</v>
      </c>
      <c r="K108">
        <v>4.8136999999999999E-2</v>
      </c>
      <c r="L108">
        <v>2.0000000000000002E-5</v>
      </c>
      <c r="M108">
        <v>0</v>
      </c>
      <c r="N108">
        <v>-3.4497E-2</v>
      </c>
      <c r="O108">
        <v>-1.9999999999999999E-6</v>
      </c>
      <c r="P108">
        <v>-1.9999999999999999E-6</v>
      </c>
      <c r="Q108">
        <v>8.5273000000000003</v>
      </c>
      <c r="R108">
        <v>0.1404</v>
      </c>
      <c r="T108">
        <v>2.2999999999999998</v>
      </c>
      <c r="U108">
        <v>0</v>
      </c>
      <c r="V108">
        <v>1.1188149999999999</v>
      </c>
      <c r="W108">
        <v>2.7151999999999999E-2</v>
      </c>
      <c r="X108">
        <v>1.9821999999999999E-2</v>
      </c>
      <c r="Y108">
        <v>4.6974000000000002E-2</v>
      </c>
      <c r="Z108">
        <v>0</v>
      </c>
      <c r="AA108">
        <v>0</v>
      </c>
      <c r="AB108">
        <v>-3.4820999999999998E-2</v>
      </c>
      <c r="AC108">
        <v>0</v>
      </c>
      <c r="AD108">
        <v>0</v>
      </c>
      <c r="AE108">
        <v>8.5273000000000003</v>
      </c>
      <c r="AF108">
        <v>0.1404</v>
      </c>
    </row>
    <row r="109" spans="1:32" x14ac:dyDescent="0.2">
      <c r="A109">
        <f t="shared" si="3"/>
        <v>8.4932999999999996</v>
      </c>
      <c r="B109">
        <f t="shared" si="4"/>
        <v>1.1278030000000001</v>
      </c>
      <c r="C109">
        <f t="shared" si="5"/>
        <v>1.1639999999999984E-3</v>
      </c>
      <c r="F109">
        <v>2.4</v>
      </c>
      <c r="G109">
        <v>0</v>
      </c>
      <c r="H109">
        <v>1.1278030000000001</v>
      </c>
      <c r="I109">
        <v>2.7588000000000001E-2</v>
      </c>
      <c r="J109">
        <v>2.1066999999999999E-2</v>
      </c>
      <c r="K109">
        <v>4.8654999999999997E-2</v>
      </c>
      <c r="L109">
        <v>2.0000000000000002E-5</v>
      </c>
      <c r="M109">
        <v>0</v>
      </c>
      <c r="N109">
        <v>-3.3745999999999998E-2</v>
      </c>
      <c r="O109">
        <v>-1.9999999999999999E-6</v>
      </c>
      <c r="P109">
        <v>-1.9999999999999999E-6</v>
      </c>
      <c r="Q109">
        <v>8.4932999999999996</v>
      </c>
      <c r="R109">
        <v>0.1401</v>
      </c>
      <c r="T109">
        <v>2.4</v>
      </c>
      <c r="U109">
        <v>0</v>
      </c>
      <c r="V109">
        <v>1.1278030000000001</v>
      </c>
      <c r="W109">
        <v>2.7588000000000001E-2</v>
      </c>
      <c r="X109">
        <v>1.9903000000000001E-2</v>
      </c>
      <c r="Y109">
        <v>4.7490999999999998E-2</v>
      </c>
      <c r="Z109">
        <v>0</v>
      </c>
      <c r="AA109">
        <v>0</v>
      </c>
      <c r="AB109">
        <v>-3.4061000000000001E-2</v>
      </c>
      <c r="AC109">
        <v>0</v>
      </c>
      <c r="AD109">
        <v>0</v>
      </c>
      <c r="AE109">
        <v>8.4932999999999996</v>
      </c>
      <c r="AF109">
        <v>0.1401</v>
      </c>
    </row>
    <row r="110" spans="1:32" x14ac:dyDescent="0.2">
      <c r="A110">
        <f t="shared" si="3"/>
        <v>8.4596999999999998</v>
      </c>
      <c r="B110">
        <f t="shared" si="4"/>
        <v>1.1367860000000001</v>
      </c>
      <c r="C110">
        <f t="shared" si="5"/>
        <v>1.1650000000000063E-3</v>
      </c>
      <c r="F110">
        <v>2.5</v>
      </c>
      <c r="G110">
        <v>0</v>
      </c>
      <c r="H110">
        <v>1.1367860000000001</v>
      </c>
      <c r="I110">
        <v>2.8028000000000001E-2</v>
      </c>
      <c r="J110">
        <v>2.1148E-2</v>
      </c>
      <c r="K110">
        <v>4.9175000000000003E-2</v>
      </c>
      <c r="L110">
        <v>2.0000000000000002E-5</v>
      </c>
      <c r="M110">
        <v>0</v>
      </c>
      <c r="N110">
        <v>-3.2994000000000002E-2</v>
      </c>
      <c r="O110">
        <v>-1.9999999999999999E-6</v>
      </c>
      <c r="P110">
        <v>-1.9999999999999999E-6</v>
      </c>
      <c r="Q110">
        <v>8.4596999999999998</v>
      </c>
      <c r="R110">
        <v>0.13969999999999999</v>
      </c>
      <c r="T110">
        <v>2.5</v>
      </c>
      <c r="U110">
        <v>0</v>
      </c>
      <c r="V110">
        <v>1.1367860000000001</v>
      </c>
      <c r="W110">
        <v>2.8028000000000001E-2</v>
      </c>
      <c r="X110">
        <v>1.9982E-2</v>
      </c>
      <c r="Y110">
        <v>4.8009999999999997E-2</v>
      </c>
      <c r="Z110">
        <v>0</v>
      </c>
      <c r="AA110">
        <v>0</v>
      </c>
      <c r="AB110">
        <v>-3.3300000000000003E-2</v>
      </c>
      <c r="AC110">
        <v>0</v>
      </c>
      <c r="AD110">
        <v>0</v>
      </c>
      <c r="AE110">
        <v>8.4596999999999998</v>
      </c>
      <c r="AF110">
        <v>0.13969999999999999</v>
      </c>
    </row>
    <row r="111" spans="1:32" x14ac:dyDescent="0.2">
      <c r="A111">
        <f t="shared" si="3"/>
        <v>8.4263999999999992</v>
      </c>
      <c r="B111">
        <f t="shared" si="4"/>
        <v>1.145764</v>
      </c>
      <c r="C111">
        <f t="shared" si="5"/>
        <v>1.1670000000000014E-3</v>
      </c>
      <c r="F111">
        <v>2.6</v>
      </c>
      <c r="G111">
        <v>0</v>
      </c>
      <c r="H111">
        <v>1.145764</v>
      </c>
      <c r="I111">
        <v>2.8469999999999999E-2</v>
      </c>
      <c r="J111">
        <v>2.1226999999999999E-2</v>
      </c>
      <c r="K111">
        <v>4.9697999999999999E-2</v>
      </c>
      <c r="L111">
        <v>2.0000000000000002E-5</v>
      </c>
      <c r="M111">
        <v>0</v>
      </c>
      <c r="N111">
        <v>-3.2242E-2</v>
      </c>
      <c r="O111">
        <v>-1.9999999999999999E-6</v>
      </c>
      <c r="P111">
        <v>-1.9999999999999999E-6</v>
      </c>
      <c r="Q111">
        <v>8.4263999999999992</v>
      </c>
      <c r="R111">
        <v>0.1394</v>
      </c>
      <c r="T111">
        <v>2.6</v>
      </c>
      <c r="U111">
        <v>0</v>
      </c>
      <c r="V111">
        <v>1.145764</v>
      </c>
      <c r="W111">
        <v>2.8469999999999999E-2</v>
      </c>
      <c r="X111">
        <v>2.0060999999999999E-2</v>
      </c>
      <c r="Y111">
        <v>4.8530999999999998E-2</v>
      </c>
      <c r="Z111">
        <v>0</v>
      </c>
      <c r="AA111">
        <v>0</v>
      </c>
      <c r="AB111">
        <v>-3.2538999999999998E-2</v>
      </c>
      <c r="AC111">
        <v>0</v>
      </c>
      <c r="AD111">
        <v>0</v>
      </c>
      <c r="AE111">
        <v>8.4263999999999992</v>
      </c>
      <c r="AF111">
        <v>0.1394</v>
      </c>
    </row>
    <row r="112" spans="1:32" x14ac:dyDescent="0.2">
      <c r="A112">
        <f t="shared" si="3"/>
        <v>8.3935999999999993</v>
      </c>
      <c r="B112">
        <f t="shared" si="4"/>
        <v>1.154736</v>
      </c>
      <c r="C112">
        <f t="shared" si="5"/>
        <v>1.1680000000000024E-3</v>
      </c>
      <c r="F112">
        <v>2.7</v>
      </c>
      <c r="G112">
        <v>0</v>
      </c>
      <c r="H112">
        <v>1.154736</v>
      </c>
      <c r="I112">
        <v>2.8916000000000001E-2</v>
      </c>
      <c r="J112">
        <v>2.1305999999999999E-2</v>
      </c>
      <c r="K112">
        <v>5.0222000000000003E-2</v>
      </c>
      <c r="L112">
        <v>2.0000000000000002E-5</v>
      </c>
      <c r="M112">
        <v>0</v>
      </c>
      <c r="N112">
        <v>-3.1489000000000003E-2</v>
      </c>
      <c r="O112">
        <v>-1.9999999999999999E-6</v>
      </c>
      <c r="P112">
        <v>-1.9999999999999999E-6</v>
      </c>
      <c r="Q112">
        <v>8.3935999999999993</v>
      </c>
      <c r="R112">
        <v>0.1391</v>
      </c>
      <c r="T112">
        <v>2.7</v>
      </c>
      <c r="U112">
        <v>0</v>
      </c>
      <c r="V112">
        <v>1.154736</v>
      </c>
      <c r="W112">
        <v>2.8916000000000001E-2</v>
      </c>
      <c r="X112">
        <v>2.0138E-2</v>
      </c>
      <c r="Y112">
        <v>4.9054E-2</v>
      </c>
      <c r="Z112">
        <v>0</v>
      </c>
      <c r="AA112">
        <v>0</v>
      </c>
      <c r="AB112">
        <v>-3.1778000000000001E-2</v>
      </c>
      <c r="AC112">
        <v>0</v>
      </c>
      <c r="AD112">
        <v>0</v>
      </c>
      <c r="AE112">
        <v>8.3935999999999993</v>
      </c>
      <c r="AF112">
        <v>0.1391</v>
      </c>
    </row>
    <row r="113" spans="1:32" x14ac:dyDescent="0.2">
      <c r="A113">
        <f t="shared" si="3"/>
        <v>8.3612000000000002</v>
      </c>
      <c r="B113">
        <f t="shared" si="4"/>
        <v>1.1637040000000001</v>
      </c>
      <c r="C113">
        <f t="shared" si="5"/>
        <v>1.1690000000000034E-3</v>
      </c>
      <c r="F113">
        <v>2.8</v>
      </c>
      <c r="G113">
        <v>0</v>
      </c>
      <c r="H113">
        <v>1.1637040000000001</v>
      </c>
      <c r="I113">
        <v>2.9364999999999999E-2</v>
      </c>
      <c r="J113">
        <v>2.1382999999999999E-2</v>
      </c>
      <c r="K113">
        <v>5.0749000000000002E-2</v>
      </c>
      <c r="L113">
        <v>2.0000000000000002E-5</v>
      </c>
      <c r="M113">
        <v>0</v>
      </c>
      <c r="N113">
        <v>-3.0737E-2</v>
      </c>
      <c r="O113">
        <v>-1.9999999999999999E-6</v>
      </c>
      <c r="P113">
        <v>-1.9999999999999999E-6</v>
      </c>
      <c r="Q113">
        <v>8.3612000000000002</v>
      </c>
      <c r="R113">
        <v>0.13869999999999999</v>
      </c>
      <c r="T113">
        <v>2.8</v>
      </c>
      <c r="U113">
        <v>0</v>
      </c>
      <c r="V113">
        <v>1.1637040000000001</v>
      </c>
      <c r="W113">
        <v>2.9364999999999999E-2</v>
      </c>
      <c r="X113">
        <v>2.0215E-2</v>
      </c>
      <c r="Y113">
        <v>4.9579999999999999E-2</v>
      </c>
      <c r="Z113">
        <v>0</v>
      </c>
      <c r="AA113">
        <v>0</v>
      </c>
      <c r="AB113">
        <v>-3.1015999999999998E-2</v>
      </c>
      <c r="AC113">
        <v>0</v>
      </c>
      <c r="AD113">
        <v>0</v>
      </c>
      <c r="AE113">
        <v>8.3612000000000002</v>
      </c>
      <c r="AF113">
        <v>0.13869999999999999</v>
      </c>
    </row>
    <row r="114" spans="1:32" x14ac:dyDescent="0.2">
      <c r="A114">
        <f t="shared" si="3"/>
        <v>8.3292000000000002</v>
      </c>
      <c r="B114">
        <f t="shared" si="4"/>
        <v>1.172666</v>
      </c>
      <c r="C114">
        <f t="shared" si="5"/>
        <v>1.1699999999999974E-3</v>
      </c>
      <c r="F114">
        <v>2.9</v>
      </c>
      <c r="G114">
        <v>0</v>
      </c>
      <c r="H114">
        <v>1.172666</v>
      </c>
      <c r="I114">
        <v>2.9818000000000001E-2</v>
      </c>
      <c r="J114">
        <v>2.1461000000000001E-2</v>
      </c>
      <c r="K114">
        <v>5.1277999999999997E-2</v>
      </c>
      <c r="L114">
        <v>2.0000000000000002E-5</v>
      </c>
      <c r="M114">
        <v>0</v>
      </c>
      <c r="N114">
        <v>-2.9984E-2</v>
      </c>
      <c r="O114">
        <v>-1.9999999999999999E-6</v>
      </c>
      <c r="P114">
        <v>-1.9999999999999999E-6</v>
      </c>
      <c r="Q114">
        <v>8.3292000000000002</v>
      </c>
      <c r="R114">
        <v>0.1384</v>
      </c>
      <c r="T114">
        <v>2.9</v>
      </c>
      <c r="U114">
        <v>0</v>
      </c>
      <c r="V114">
        <v>1.172666</v>
      </c>
      <c r="W114">
        <v>2.9818000000000001E-2</v>
      </c>
      <c r="X114">
        <v>2.0291E-2</v>
      </c>
      <c r="Y114">
        <v>5.0108E-2</v>
      </c>
      <c r="Z114">
        <v>0</v>
      </c>
      <c r="AA114">
        <v>0</v>
      </c>
      <c r="AB114">
        <v>-3.0254E-2</v>
      </c>
      <c r="AC114">
        <v>0</v>
      </c>
      <c r="AD114">
        <v>0</v>
      </c>
      <c r="AE114">
        <v>8.3292000000000002</v>
      </c>
      <c r="AF114">
        <v>0.1384</v>
      </c>
    </row>
    <row r="115" spans="1:32" x14ac:dyDescent="0.2">
      <c r="A115">
        <f t="shared" si="3"/>
        <v>8.2975999999999992</v>
      </c>
      <c r="B115">
        <f t="shared" si="4"/>
        <v>1.181622</v>
      </c>
      <c r="C115">
        <f t="shared" si="5"/>
        <v>1.1709999999999984E-3</v>
      </c>
      <c r="F115">
        <v>3</v>
      </c>
      <c r="G115">
        <v>0</v>
      </c>
      <c r="H115">
        <v>1.181622</v>
      </c>
      <c r="I115">
        <v>3.0273000000000001E-2</v>
      </c>
      <c r="J115">
        <v>2.1537000000000001E-2</v>
      </c>
      <c r="K115">
        <v>5.1810000000000002E-2</v>
      </c>
      <c r="L115">
        <v>1.9000000000000001E-5</v>
      </c>
      <c r="M115">
        <v>0</v>
      </c>
      <c r="N115">
        <v>-2.9231E-2</v>
      </c>
      <c r="O115">
        <v>-1.9999999999999999E-6</v>
      </c>
      <c r="P115">
        <v>-1.9999999999999999E-6</v>
      </c>
      <c r="Q115">
        <v>8.2975999999999992</v>
      </c>
      <c r="R115">
        <v>0.1381</v>
      </c>
      <c r="T115">
        <v>3</v>
      </c>
      <c r="U115">
        <v>0</v>
      </c>
      <c r="V115">
        <v>1.181622</v>
      </c>
      <c r="W115">
        <v>3.0273000000000001E-2</v>
      </c>
      <c r="X115">
        <v>2.0365999999999999E-2</v>
      </c>
      <c r="Y115">
        <v>5.0639000000000003E-2</v>
      </c>
      <c r="Z115">
        <v>0</v>
      </c>
      <c r="AA115">
        <v>0</v>
      </c>
      <c r="AB115">
        <v>-2.9492000000000001E-2</v>
      </c>
      <c r="AC115">
        <v>0</v>
      </c>
      <c r="AD115">
        <v>0</v>
      </c>
      <c r="AE115">
        <v>8.2975999999999992</v>
      </c>
      <c r="AF115">
        <v>0.1381</v>
      </c>
    </row>
    <row r="116" spans="1:32" x14ac:dyDescent="0.2">
      <c r="A116">
        <f t="shared" si="3"/>
        <v>8.2664000000000009</v>
      </c>
      <c r="B116">
        <f t="shared" si="4"/>
        <v>1.190574</v>
      </c>
      <c r="C116">
        <f t="shared" si="5"/>
        <v>1.1719999999999994E-3</v>
      </c>
      <c r="F116">
        <v>3.1</v>
      </c>
      <c r="G116">
        <v>0</v>
      </c>
      <c r="H116">
        <v>1.190574</v>
      </c>
      <c r="I116">
        <v>3.0731000000000001E-2</v>
      </c>
      <c r="J116">
        <v>2.1610999999999998E-2</v>
      </c>
      <c r="K116">
        <v>5.2343000000000001E-2</v>
      </c>
      <c r="L116">
        <v>1.9000000000000001E-5</v>
      </c>
      <c r="M116">
        <v>0</v>
      </c>
      <c r="N116">
        <v>-2.8476999999999999E-2</v>
      </c>
      <c r="O116">
        <v>-1.9999999999999999E-6</v>
      </c>
      <c r="P116">
        <v>-1.9999999999999999E-6</v>
      </c>
      <c r="Q116">
        <v>8.2664000000000009</v>
      </c>
      <c r="R116">
        <v>0.13780000000000001</v>
      </c>
      <c r="T116">
        <v>3.1</v>
      </c>
      <c r="U116">
        <v>0</v>
      </c>
      <c r="V116">
        <v>1.190574</v>
      </c>
      <c r="W116">
        <v>3.0731000000000001E-2</v>
      </c>
      <c r="X116">
        <v>2.0438999999999999E-2</v>
      </c>
      <c r="Y116">
        <v>5.1171000000000001E-2</v>
      </c>
      <c r="Z116">
        <v>0</v>
      </c>
      <c r="AA116">
        <v>0</v>
      </c>
      <c r="AB116">
        <v>-2.8729000000000001E-2</v>
      </c>
      <c r="AC116">
        <v>0</v>
      </c>
      <c r="AD116">
        <v>0</v>
      </c>
      <c r="AE116">
        <v>8.2664000000000009</v>
      </c>
      <c r="AF116">
        <v>0.13780000000000001</v>
      </c>
    </row>
    <row r="117" spans="1:32" x14ac:dyDescent="0.2">
      <c r="A117">
        <f t="shared" si="3"/>
        <v>8.2355</v>
      </c>
      <c r="B117">
        <f t="shared" si="4"/>
        <v>1.1995199999999999</v>
      </c>
      <c r="C117">
        <f t="shared" si="5"/>
        <v>1.1730000000000004E-3</v>
      </c>
      <c r="F117">
        <v>3.2</v>
      </c>
      <c r="G117">
        <v>0</v>
      </c>
      <c r="H117">
        <v>1.1995199999999999</v>
      </c>
      <c r="I117">
        <v>3.1192999999999999E-2</v>
      </c>
      <c r="J117">
        <v>2.1686E-2</v>
      </c>
      <c r="K117">
        <v>5.2879000000000002E-2</v>
      </c>
      <c r="L117">
        <v>1.9000000000000001E-5</v>
      </c>
      <c r="M117">
        <v>0</v>
      </c>
      <c r="N117">
        <v>-2.7723999999999999E-2</v>
      </c>
      <c r="O117">
        <v>-1.9999999999999999E-6</v>
      </c>
      <c r="P117">
        <v>-1.9999999999999999E-6</v>
      </c>
      <c r="Q117">
        <v>8.2355</v>
      </c>
      <c r="R117">
        <v>0.13750000000000001</v>
      </c>
      <c r="T117">
        <v>3.2</v>
      </c>
      <c r="U117">
        <v>0</v>
      </c>
      <c r="V117">
        <v>1.1995199999999999</v>
      </c>
      <c r="W117">
        <v>3.1192999999999999E-2</v>
      </c>
      <c r="X117">
        <v>2.0513E-2</v>
      </c>
      <c r="Y117">
        <v>5.1706000000000002E-2</v>
      </c>
      <c r="Z117">
        <v>0</v>
      </c>
      <c r="AA117">
        <v>0</v>
      </c>
      <c r="AB117">
        <v>-2.7966999999999999E-2</v>
      </c>
      <c r="AC117">
        <v>0</v>
      </c>
      <c r="AD117">
        <v>0</v>
      </c>
      <c r="AE117">
        <v>8.2355</v>
      </c>
      <c r="AF117">
        <v>0.13750000000000001</v>
      </c>
    </row>
    <row r="118" spans="1:32" x14ac:dyDescent="0.2">
      <c r="A118">
        <f t="shared" si="3"/>
        <v>8.2049000000000003</v>
      </c>
      <c r="B118">
        <f t="shared" si="4"/>
        <v>1.2084600000000001</v>
      </c>
      <c r="C118">
        <f t="shared" si="5"/>
        <v>1.1740000000000014E-3</v>
      </c>
      <c r="F118">
        <v>3.3</v>
      </c>
      <c r="G118">
        <v>0</v>
      </c>
      <c r="H118">
        <v>1.2084600000000001</v>
      </c>
      <c r="I118">
        <v>3.1657999999999999E-2</v>
      </c>
      <c r="J118">
        <v>2.1760000000000002E-2</v>
      </c>
      <c r="K118">
        <v>5.3416999999999999E-2</v>
      </c>
      <c r="L118">
        <v>1.9000000000000001E-5</v>
      </c>
      <c r="M118">
        <v>0</v>
      </c>
      <c r="N118">
        <v>-2.6970000000000001E-2</v>
      </c>
      <c r="O118">
        <v>-1.9999999999999999E-6</v>
      </c>
      <c r="P118">
        <v>-1.9999999999999999E-6</v>
      </c>
      <c r="Q118">
        <v>8.2049000000000003</v>
      </c>
      <c r="R118">
        <v>0.13719999999999999</v>
      </c>
      <c r="T118">
        <v>3.3</v>
      </c>
      <c r="U118">
        <v>0</v>
      </c>
      <c r="V118">
        <v>1.2084600000000001</v>
      </c>
      <c r="W118">
        <v>3.1657999999999999E-2</v>
      </c>
      <c r="X118">
        <v>2.0584999999999999E-2</v>
      </c>
      <c r="Y118">
        <v>5.2242999999999998E-2</v>
      </c>
      <c r="Z118">
        <v>0</v>
      </c>
      <c r="AA118">
        <v>0</v>
      </c>
      <c r="AB118">
        <v>-2.7203999999999999E-2</v>
      </c>
      <c r="AC118">
        <v>0</v>
      </c>
      <c r="AD118">
        <v>0</v>
      </c>
      <c r="AE118">
        <v>8.2049000000000003</v>
      </c>
      <c r="AF118">
        <v>0.13719999999999999</v>
      </c>
    </row>
    <row r="119" spans="1:32" x14ac:dyDescent="0.2">
      <c r="A119">
        <f t="shared" si="3"/>
        <v>8.1747999999999994</v>
      </c>
      <c r="B119">
        <f t="shared" si="4"/>
        <v>1.217395</v>
      </c>
      <c r="C119">
        <f t="shared" si="5"/>
        <v>1.1750000000000024E-3</v>
      </c>
      <c r="F119">
        <v>3.4</v>
      </c>
      <c r="G119">
        <v>0</v>
      </c>
      <c r="H119">
        <v>1.217395</v>
      </c>
      <c r="I119">
        <v>3.2125000000000001E-2</v>
      </c>
      <c r="J119">
        <v>2.1833000000000002E-2</v>
      </c>
      <c r="K119">
        <v>5.3957999999999999E-2</v>
      </c>
      <c r="L119">
        <v>1.9000000000000001E-5</v>
      </c>
      <c r="M119">
        <v>0</v>
      </c>
      <c r="N119">
        <v>-2.6216E-2</v>
      </c>
      <c r="O119">
        <v>-1.9999999999999999E-6</v>
      </c>
      <c r="P119">
        <v>-1.9999999999999999E-6</v>
      </c>
      <c r="Q119">
        <v>8.1747999999999994</v>
      </c>
      <c r="R119">
        <v>0.13689999999999999</v>
      </c>
      <c r="T119">
        <v>3.4</v>
      </c>
      <c r="U119">
        <v>0</v>
      </c>
      <c r="V119">
        <v>1.217395</v>
      </c>
      <c r="W119">
        <v>3.2125000000000001E-2</v>
      </c>
      <c r="X119">
        <v>2.0657999999999999E-2</v>
      </c>
      <c r="Y119">
        <v>5.2782999999999997E-2</v>
      </c>
      <c r="Z119">
        <v>0</v>
      </c>
      <c r="AA119">
        <v>0</v>
      </c>
      <c r="AB119">
        <v>-2.6440000000000002E-2</v>
      </c>
      <c r="AC119">
        <v>0</v>
      </c>
      <c r="AD119">
        <v>0</v>
      </c>
      <c r="AE119">
        <v>8.1747999999999994</v>
      </c>
      <c r="AF119">
        <v>0.13689999999999999</v>
      </c>
    </row>
    <row r="120" spans="1:32" x14ac:dyDescent="0.2">
      <c r="A120">
        <f t="shared" si="3"/>
        <v>8.1449999999999996</v>
      </c>
      <c r="B120">
        <f t="shared" si="4"/>
        <v>1.2263250000000001</v>
      </c>
      <c r="C120">
        <f t="shared" si="5"/>
        <v>1.1760000000000034E-3</v>
      </c>
      <c r="F120">
        <v>3.5</v>
      </c>
      <c r="G120">
        <v>0</v>
      </c>
      <c r="H120">
        <v>1.2263250000000001</v>
      </c>
      <c r="I120">
        <v>3.2596E-2</v>
      </c>
      <c r="J120">
        <v>2.1905999999999998E-2</v>
      </c>
      <c r="K120">
        <v>5.4502000000000002E-2</v>
      </c>
      <c r="L120">
        <v>1.9000000000000001E-5</v>
      </c>
      <c r="M120">
        <v>0</v>
      </c>
      <c r="N120">
        <v>-2.5461000000000001E-2</v>
      </c>
      <c r="O120">
        <v>-1.9999999999999999E-6</v>
      </c>
      <c r="P120">
        <v>-1.9999999999999999E-6</v>
      </c>
      <c r="Q120">
        <v>8.1449999999999996</v>
      </c>
      <c r="R120">
        <v>0.1366</v>
      </c>
      <c r="T120">
        <v>3.5</v>
      </c>
      <c r="U120">
        <v>0</v>
      </c>
      <c r="V120">
        <v>1.2263250000000001</v>
      </c>
      <c r="W120">
        <v>3.2596E-2</v>
      </c>
      <c r="X120">
        <v>2.0729999999999998E-2</v>
      </c>
      <c r="Y120">
        <v>5.3325999999999998E-2</v>
      </c>
      <c r="Z120">
        <v>0</v>
      </c>
      <c r="AA120">
        <v>0</v>
      </c>
      <c r="AB120">
        <v>-2.5676999999999998E-2</v>
      </c>
      <c r="AC120">
        <v>0</v>
      </c>
      <c r="AD120">
        <v>0</v>
      </c>
      <c r="AE120">
        <v>8.1449999999999996</v>
      </c>
      <c r="AF120">
        <v>0.1366</v>
      </c>
    </row>
    <row r="121" spans="1:32" x14ac:dyDescent="0.2">
      <c r="A121">
        <f t="shared" si="3"/>
        <v>8.1155000000000008</v>
      </c>
      <c r="B121">
        <f t="shared" si="4"/>
        <v>1.2352479999999999</v>
      </c>
      <c r="C121">
        <f t="shared" si="5"/>
        <v>1.1770000000000044E-3</v>
      </c>
      <c r="F121">
        <v>3.6</v>
      </c>
      <c r="G121">
        <v>0</v>
      </c>
      <c r="H121">
        <v>1.2352479999999999</v>
      </c>
      <c r="I121">
        <v>3.3070000000000002E-2</v>
      </c>
      <c r="J121">
        <v>2.198E-2</v>
      </c>
      <c r="K121">
        <v>5.5050000000000002E-2</v>
      </c>
      <c r="L121">
        <v>1.9000000000000001E-5</v>
      </c>
      <c r="M121">
        <v>0</v>
      </c>
      <c r="N121">
        <v>-2.4707E-2</v>
      </c>
      <c r="O121">
        <v>-1.9999999999999999E-6</v>
      </c>
      <c r="P121">
        <v>-1.9999999999999999E-6</v>
      </c>
      <c r="Q121">
        <v>8.1155000000000008</v>
      </c>
      <c r="R121">
        <v>0.1363</v>
      </c>
      <c r="T121">
        <v>3.6</v>
      </c>
      <c r="U121">
        <v>0</v>
      </c>
      <c r="V121">
        <v>1.2352479999999999</v>
      </c>
      <c r="W121">
        <v>3.3070000000000002E-2</v>
      </c>
      <c r="X121">
        <v>2.0802999999999999E-2</v>
      </c>
      <c r="Y121">
        <v>5.3872999999999997E-2</v>
      </c>
      <c r="Z121">
        <v>0</v>
      </c>
      <c r="AA121">
        <v>0</v>
      </c>
      <c r="AB121">
        <v>-2.4913000000000001E-2</v>
      </c>
      <c r="AC121">
        <v>0</v>
      </c>
      <c r="AD121">
        <v>0</v>
      </c>
      <c r="AE121">
        <v>8.1155000000000008</v>
      </c>
      <c r="AF121">
        <v>0.1363</v>
      </c>
    </row>
    <row r="122" spans="1:32" x14ac:dyDescent="0.2">
      <c r="A122">
        <f t="shared" si="3"/>
        <v>8.0863999999999994</v>
      </c>
      <c r="B122">
        <f t="shared" si="4"/>
        <v>1.244167</v>
      </c>
      <c r="C122">
        <f t="shared" si="5"/>
        <v>1.1779999999999985E-3</v>
      </c>
      <c r="F122">
        <v>3.7</v>
      </c>
      <c r="G122">
        <v>0</v>
      </c>
      <c r="H122">
        <v>1.244167</v>
      </c>
      <c r="I122">
        <v>3.3547E-2</v>
      </c>
      <c r="J122">
        <v>2.2054000000000001E-2</v>
      </c>
      <c r="K122">
        <v>5.5600999999999998E-2</v>
      </c>
      <c r="L122">
        <v>1.9000000000000001E-5</v>
      </c>
      <c r="M122">
        <v>0</v>
      </c>
      <c r="N122">
        <v>-2.3952000000000001E-2</v>
      </c>
      <c r="O122">
        <v>-1.9999999999999999E-6</v>
      </c>
      <c r="P122">
        <v>-1.9999999999999999E-6</v>
      </c>
      <c r="Q122">
        <v>8.0863999999999994</v>
      </c>
      <c r="R122">
        <v>0.13600000000000001</v>
      </c>
      <c r="T122">
        <v>3.7</v>
      </c>
      <c r="U122">
        <v>0</v>
      </c>
      <c r="V122">
        <v>1.244167</v>
      </c>
      <c r="W122">
        <v>3.3547E-2</v>
      </c>
      <c r="X122">
        <v>2.0875999999999999E-2</v>
      </c>
      <c r="Y122">
        <v>5.4422999999999999E-2</v>
      </c>
      <c r="Z122">
        <v>0</v>
      </c>
      <c r="AA122">
        <v>0</v>
      </c>
      <c r="AB122">
        <v>-2.4150000000000001E-2</v>
      </c>
      <c r="AC122">
        <v>0</v>
      </c>
      <c r="AD122">
        <v>0</v>
      </c>
      <c r="AE122">
        <v>8.0863999999999994</v>
      </c>
      <c r="AF122">
        <v>0.13600000000000001</v>
      </c>
    </row>
    <row r="123" spans="1:32" x14ac:dyDescent="0.2">
      <c r="A123">
        <f t="shared" si="3"/>
        <v>8.0574999999999992</v>
      </c>
      <c r="B123">
        <f t="shared" si="4"/>
        <v>1.2530790000000001</v>
      </c>
      <c r="C123">
        <f t="shared" si="5"/>
        <v>1.1789999999999995E-3</v>
      </c>
      <c r="F123">
        <v>3.8</v>
      </c>
      <c r="G123">
        <v>0</v>
      </c>
      <c r="H123">
        <v>1.2530790000000001</v>
      </c>
      <c r="I123">
        <v>3.4027000000000002E-2</v>
      </c>
      <c r="J123">
        <v>2.2126E-2</v>
      </c>
      <c r="K123">
        <v>5.6153000000000002E-2</v>
      </c>
      <c r="L123">
        <v>1.9000000000000001E-5</v>
      </c>
      <c r="M123">
        <v>0</v>
      </c>
      <c r="N123">
        <v>-2.3198E-2</v>
      </c>
      <c r="O123">
        <v>-1.9999999999999999E-6</v>
      </c>
      <c r="P123">
        <v>-1.9999999999999999E-6</v>
      </c>
      <c r="Q123">
        <v>8.0574999999999992</v>
      </c>
      <c r="R123">
        <v>0.13569999999999999</v>
      </c>
      <c r="T123">
        <v>3.8</v>
      </c>
      <c r="U123">
        <v>0</v>
      </c>
      <c r="V123">
        <v>1.2530790000000001</v>
      </c>
      <c r="W123">
        <v>3.4027000000000002E-2</v>
      </c>
      <c r="X123">
        <v>2.0947E-2</v>
      </c>
      <c r="Y123">
        <v>5.4974000000000002E-2</v>
      </c>
      <c r="Z123">
        <v>0</v>
      </c>
      <c r="AA123">
        <v>0</v>
      </c>
      <c r="AB123">
        <v>-2.3386000000000001E-2</v>
      </c>
      <c r="AC123">
        <v>0</v>
      </c>
      <c r="AD123">
        <v>0</v>
      </c>
      <c r="AE123">
        <v>8.0574999999999992</v>
      </c>
      <c r="AF123">
        <v>0.13569999999999999</v>
      </c>
    </row>
    <row r="124" spans="1:32" x14ac:dyDescent="0.2">
      <c r="A124">
        <f t="shared" si="3"/>
        <v>8.0290999999999997</v>
      </c>
      <c r="B124">
        <f t="shared" si="4"/>
        <v>1.2619860000000001</v>
      </c>
      <c r="C124">
        <f t="shared" si="5"/>
        <v>1.1800000000000005E-3</v>
      </c>
      <c r="F124">
        <v>3.9</v>
      </c>
      <c r="G124">
        <v>0</v>
      </c>
      <c r="H124">
        <v>1.2619860000000001</v>
      </c>
      <c r="I124">
        <v>3.4509999999999999E-2</v>
      </c>
      <c r="J124">
        <v>2.2197000000000001E-2</v>
      </c>
      <c r="K124">
        <v>5.6707E-2</v>
      </c>
      <c r="L124">
        <v>1.9000000000000001E-5</v>
      </c>
      <c r="M124">
        <v>0</v>
      </c>
      <c r="N124">
        <v>-2.2443000000000001E-2</v>
      </c>
      <c r="O124">
        <v>-1.9999999999999999E-6</v>
      </c>
      <c r="P124">
        <v>-1.9999999999999999E-6</v>
      </c>
      <c r="Q124">
        <v>8.0290999999999997</v>
      </c>
      <c r="R124">
        <v>0.13550000000000001</v>
      </c>
      <c r="T124">
        <v>3.9</v>
      </c>
      <c r="U124">
        <v>0</v>
      </c>
      <c r="V124">
        <v>1.2619860000000001</v>
      </c>
      <c r="W124">
        <v>3.4509999999999999E-2</v>
      </c>
      <c r="X124">
        <v>2.1016E-2</v>
      </c>
      <c r="Y124">
        <v>5.5527E-2</v>
      </c>
      <c r="Z124">
        <v>0</v>
      </c>
      <c r="AA124">
        <v>0</v>
      </c>
      <c r="AB124">
        <v>-2.2620999999999999E-2</v>
      </c>
      <c r="AC124">
        <v>0</v>
      </c>
      <c r="AD124">
        <v>0</v>
      </c>
      <c r="AE124">
        <v>8.0290999999999997</v>
      </c>
      <c r="AF124">
        <v>0.13550000000000001</v>
      </c>
    </row>
    <row r="125" spans="1:32" x14ac:dyDescent="0.2">
      <c r="A125">
        <f t="shared" si="3"/>
        <v>8.0008999999999997</v>
      </c>
      <c r="B125">
        <f t="shared" si="4"/>
        <v>1.2708870000000001</v>
      </c>
      <c r="C125">
        <f t="shared" si="5"/>
        <v>1.1820000000000025E-3</v>
      </c>
      <c r="F125">
        <v>4</v>
      </c>
      <c r="G125">
        <v>0</v>
      </c>
      <c r="H125">
        <v>1.2708870000000001</v>
      </c>
      <c r="I125">
        <v>3.4997E-2</v>
      </c>
      <c r="J125">
        <v>2.2266000000000001E-2</v>
      </c>
      <c r="K125">
        <v>5.7263000000000001E-2</v>
      </c>
      <c r="L125">
        <v>1.9000000000000001E-5</v>
      </c>
      <c r="M125">
        <v>0</v>
      </c>
      <c r="N125">
        <v>-2.1687000000000001E-2</v>
      </c>
      <c r="O125">
        <v>-1.9999999999999999E-6</v>
      </c>
      <c r="P125">
        <v>-1.9999999999999999E-6</v>
      </c>
      <c r="Q125">
        <v>8.0008999999999997</v>
      </c>
      <c r="R125">
        <v>0.13519999999999999</v>
      </c>
      <c r="T125">
        <v>4</v>
      </c>
      <c r="U125">
        <v>0</v>
      </c>
      <c r="V125">
        <v>1.2708870000000001</v>
      </c>
      <c r="W125">
        <v>3.4997E-2</v>
      </c>
      <c r="X125">
        <v>2.1085E-2</v>
      </c>
      <c r="Y125">
        <v>5.6080999999999999E-2</v>
      </c>
      <c r="Z125">
        <v>0</v>
      </c>
      <c r="AA125">
        <v>0</v>
      </c>
      <c r="AB125">
        <v>-2.1857000000000001E-2</v>
      </c>
      <c r="AC125">
        <v>0</v>
      </c>
      <c r="AD125">
        <v>0</v>
      </c>
      <c r="AE125">
        <v>8.0008999999999997</v>
      </c>
      <c r="AF125">
        <v>0.13519999999999999</v>
      </c>
    </row>
    <row r="126" spans="1:32" x14ac:dyDescent="0.2">
      <c r="A126">
        <f t="shared" si="3"/>
        <v>7.9729999999999999</v>
      </c>
      <c r="B126">
        <f t="shared" si="4"/>
        <v>1.279782</v>
      </c>
      <c r="C126">
        <f t="shared" si="5"/>
        <v>1.1830000000000035E-3</v>
      </c>
      <c r="F126">
        <v>4.0999999999999996</v>
      </c>
      <c r="G126">
        <v>0</v>
      </c>
      <c r="H126">
        <v>1.279782</v>
      </c>
      <c r="I126">
        <v>3.5485999999999997E-2</v>
      </c>
      <c r="J126">
        <v>2.2332000000000001E-2</v>
      </c>
      <c r="K126">
        <v>5.7818000000000001E-2</v>
      </c>
      <c r="L126">
        <v>1.9000000000000001E-5</v>
      </c>
      <c r="M126">
        <v>0</v>
      </c>
      <c r="N126">
        <v>-2.0931999999999999E-2</v>
      </c>
      <c r="O126">
        <v>-1.9999999999999999E-6</v>
      </c>
      <c r="P126">
        <v>-1.9999999999999999E-6</v>
      </c>
      <c r="Q126">
        <v>7.9729999999999999</v>
      </c>
      <c r="R126">
        <v>0.13489999999999999</v>
      </c>
      <c r="T126">
        <v>4.0999999999999996</v>
      </c>
      <c r="U126">
        <v>0</v>
      </c>
      <c r="V126">
        <v>1.279782</v>
      </c>
      <c r="W126">
        <v>3.5485999999999997E-2</v>
      </c>
      <c r="X126">
        <v>2.1149999999999999E-2</v>
      </c>
      <c r="Y126">
        <v>5.6634999999999998E-2</v>
      </c>
      <c r="Z126">
        <v>0</v>
      </c>
      <c r="AA126">
        <v>0</v>
      </c>
      <c r="AB126">
        <v>-2.1092E-2</v>
      </c>
      <c r="AC126">
        <v>0</v>
      </c>
      <c r="AD126">
        <v>0</v>
      </c>
      <c r="AE126">
        <v>7.9729999999999999</v>
      </c>
      <c r="AF126">
        <v>0.13489999999999999</v>
      </c>
    </row>
    <row r="127" spans="1:32" x14ac:dyDescent="0.2">
      <c r="A127">
        <f t="shared" si="3"/>
        <v>7.9455</v>
      </c>
      <c r="B127">
        <f t="shared" si="4"/>
        <v>1.2886709999999999</v>
      </c>
      <c r="C127">
        <f t="shared" si="5"/>
        <v>1.1830000000000035E-3</v>
      </c>
      <c r="F127">
        <v>4.2</v>
      </c>
      <c r="G127">
        <v>0</v>
      </c>
      <c r="H127">
        <v>1.2886709999999999</v>
      </c>
      <c r="I127">
        <v>3.5978000000000003E-2</v>
      </c>
      <c r="J127">
        <v>2.2388000000000002E-2</v>
      </c>
      <c r="K127">
        <v>5.8366000000000001E-2</v>
      </c>
      <c r="L127">
        <v>1.9000000000000001E-5</v>
      </c>
      <c r="M127">
        <v>0</v>
      </c>
      <c r="N127">
        <v>-2.0175999999999999E-2</v>
      </c>
      <c r="O127">
        <v>-1.9999999999999999E-6</v>
      </c>
      <c r="P127">
        <v>-1.9999999999999999E-6</v>
      </c>
      <c r="Q127">
        <v>7.9455</v>
      </c>
      <c r="R127">
        <v>0.13469999999999999</v>
      </c>
      <c r="T127">
        <v>4.2</v>
      </c>
      <c r="U127">
        <v>0</v>
      </c>
      <c r="V127">
        <v>1.288672</v>
      </c>
      <c r="W127">
        <v>3.5978000000000003E-2</v>
      </c>
      <c r="X127">
        <v>2.1205000000000002E-2</v>
      </c>
      <c r="Y127">
        <v>5.7182999999999998E-2</v>
      </c>
      <c r="Z127">
        <v>0</v>
      </c>
      <c r="AA127">
        <v>0</v>
      </c>
      <c r="AB127">
        <v>-2.0327000000000001E-2</v>
      </c>
      <c r="AC127">
        <v>0</v>
      </c>
      <c r="AD127">
        <v>0</v>
      </c>
      <c r="AE127">
        <v>7.9455</v>
      </c>
      <c r="AF127">
        <v>0.13469999999999999</v>
      </c>
    </row>
    <row r="128" spans="1:32" x14ac:dyDescent="0.2">
      <c r="A128">
        <f t="shared" si="3"/>
        <v>7.9181999999999997</v>
      </c>
      <c r="B128">
        <f t="shared" si="4"/>
        <v>1.297555</v>
      </c>
      <c r="C128">
        <f t="shared" si="5"/>
        <v>1.1840000000000045E-3</v>
      </c>
      <c r="F128">
        <v>4.3</v>
      </c>
      <c r="G128">
        <v>0</v>
      </c>
      <c r="H128">
        <v>1.297555</v>
      </c>
      <c r="I128">
        <v>3.6472999999999998E-2</v>
      </c>
      <c r="J128">
        <v>2.2440999999999999E-2</v>
      </c>
      <c r="K128">
        <v>5.8914000000000001E-2</v>
      </c>
      <c r="L128">
        <v>1.9000000000000001E-5</v>
      </c>
      <c r="M128">
        <v>0</v>
      </c>
      <c r="N128">
        <v>-1.942E-2</v>
      </c>
      <c r="O128">
        <v>-1.9999999999999999E-6</v>
      </c>
      <c r="P128">
        <v>-1.9999999999999999E-6</v>
      </c>
      <c r="Q128">
        <v>7.9181999999999997</v>
      </c>
      <c r="R128">
        <v>0.13439999999999999</v>
      </c>
      <c r="T128">
        <v>4.3</v>
      </c>
      <c r="U128">
        <v>0</v>
      </c>
      <c r="V128">
        <v>1.297555</v>
      </c>
      <c r="W128">
        <v>3.6472999999999998E-2</v>
      </c>
      <c r="X128">
        <v>2.1257000000000002E-2</v>
      </c>
      <c r="Y128">
        <v>5.7729999999999997E-2</v>
      </c>
      <c r="Z128">
        <v>0</v>
      </c>
      <c r="AA128">
        <v>0</v>
      </c>
      <c r="AB128">
        <v>-1.9562E-2</v>
      </c>
      <c r="AC128">
        <v>0</v>
      </c>
      <c r="AD128">
        <v>0</v>
      </c>
      <c r="AE128">
        <v>7.9181999999999997</v>
      </c>
      <c r="AF128">
        <v>0.13439999999999999</v>
      </c>
    </row>
    <row r="129" spans="1:32" x14ac:dyDescent="0.2">
      <c r="A129">
        <f t="shared" si="3"/>
        <v>7.8913000000000002</v>
      </c>
      <c r="B129">
        <f t="shared" si="4"/>
        <v>1.306432</v>
      </c>
      <c r="C129">
        <f t="shared" si="5"/>
        <v>1.1849999999999986E-3</v>
      </c>
      <c r="F129">
        <v>4.4000000000000004</v>
      </c>
      <c r="G129">
        <v>0</v>
      </c>
      <c r="H129">
        <v>1.306432</v>
      </c>
      <c r="I129">
        <v>3.6970999999999997E-2</v>
      </c>
      <c r="J129">
        <v>2.2492000000000002E-2</v>
      </c>
      <c r="K129">
        <v>5.9463000000000002E-2</v>
      </c>
      <c r="L129">
        <v>1.9000000000000001E-5</v>
      </c>
      <c r="M129">
        <v>0</v>
      </c>
      <c r="N129">
        <v>-1.8664E-2</v>
      </c>
      <c r="O129">
        <v>-1.9999999999999999E-6</v>
      </c>
      <c r="P129">
        <v>-1.9999999999999999E-6</v>
      </c>
      <c r="Q129">
        <v>7.8913000000000002</v>
      </c>
      <c r="R129">
        <v>0.1341</v>
      </c>
      <c r="T129">
        <v>4.4000000000000004</v>
      </c>
      <c r="U129">
        <v>0</v>
      </c>
      <c r="V129">
        <v>1.306432</v>
      </c>
      <c r="W129">
        <v>3.6970999999999997E-2</v>
      </c>
      <c r="X129">
        <v>2.1307E-2</v>
      </c>
      <c r="Y129">
        <v>5.8278000000000003E-2</v>
      </c>
      <c r="Z129">
        <v>0</v>
      </c>
      <c r="AA129">
        <v>0</v>
      </c>
      <c r="AB129">
        <v>-1.8797000000000001E-2</v>
      </c>
      <c r="AC129">
        <v>0</v>
      </c>
      <c r="AD129">
        <v>0</v>
      </c>
      <c r="AE129">
        <v>7.8913000000000002</v>
      </c>
      <c r="AF129">
        <v>0.1341</v>
      </c>
    </row>
    <row r="130" spans="1:32" x14ac:dyDescent="0.2">
      <c r="A130">
        <f t="shared" si="3"/>
        <v>7.8646000000000003</v>
      </c>
      <c r="B130">
        <f t="shared" si="4"/>
        <v>1.315304</v>
      </c>
      <c r="C130">
        <f t="shared" si="5"/>
        <v>1.1859999999999996E-3</v>
      </c>
      <c r="F130">
        <v>4.5</v>
      </c>
      <c r="G130">
        <v>0</v>
      </c>
      <c r="H130">
        <v>1.315304</v>
      </c>
      <c r="I130">
        <v>3.7471999999999998E-2</v>
      </c>
      <c r="J130">
        <v>2.2540999999999999E-2</v>
      </c>
      <c r="K130">
        <v>6.0013999999999998E-2</v>
      </c>
      <c r="L130">
        <v>1.9000000000000001E-5</v>
      </c>
      <c r="M130">
        <v>0</v>
      </c>
      <c r="N130">
        <v>-1.7908E-2</v>
      </c>
      <c r="O130">
        <v>-1.9999999999999999E-6</v>
      </c>
      <c r="P130">
        <v>-1.9999999999999999E-6</v>
      </c>
      <c r="Q130">
        <v>7.8646000000000003</v>
      </c>
      <c r="R130">
        <v>0.13389999999999999</v>
      </c>
      <c r="T130">
        <v>4.5</v>
      </c>
      <c r="U130">
        <v>0</v>
      </c>
      <c r="V130">
        <v>1.315304</v>
      </c>
      <c r="W130">
        <v>3.7471999999999998E-2</v>
      </c>
      <c r="X130">
        <v>2.1354999999999999E-2</v>
      </c>
      <c r="Y130">
        <v>5.8827999999999998E-2</v>
      </c>
      <c r="Z130">
        <v>0</v>
      </c>
      <c r="AA130">
        <v>0</v>
      </c>
      <c r="AB130">
        <v>-1.8030999999999998E-2</v>
      </c>
      <c r="AC130">
        <v>0</v>
      </c>
      <c r="AD130">
        <v>0</v>
      </c>
      <c r="AE130">
        <v>7.8646000000000003</v>
      </c>
      <c r="AF130">
        <v>0.13389999999999999</v>
      </c>
    </row>
    <row r="131" spans="1:32" x14ac:dyDescent="0.2">
      <c r="A131">
        <f t="shared" si="3"/>
        <v>7.8383000000000003</v>
      </c>
      <c r="B131">
        <f t="shared" si="4"/>
        <v>1.3241689999999999</v>
      </c>
      <c r="C131">
        <f t="shared" si="5"/>
        <v>1.1870000000000006E-3</v>
      </c>
      <c r="F131">
        <v>4.5999999999999996</v>
      </c>
      <c r="G131">
        <v>0</v>
      </c>
      <c r="H131">
        <v>1.3241689999999999</v>
      </c>
      <c r="I131">
        <v>3.7976000000000003E-2</v>
      </c>
      <c r="J131">
        <v>2.2591E-2</v>
      </c>
      <c r="K131">
        <v>6.0567000000000003E-2</v>
      </c>
      <c r="L131">
        <v>1.9000000000000001E-5</v>
      </c>
      <c r="M131">
        <v>0</v>
      </c>
      <c r="N131">
        <v>-1.7152000000000001E-2</v>
      </c>
      <c r="O131">
        <v>-1.9999999999999999E-6</v>
      </c>
      <c r="P131">
        <v>-1.9999999999999999E-6</v>
      </c>
      <c r="Q131">
        <v>7.8383000000000003</v>
      </c>
      <c r="R131">
        <v>0.1336</v>
      </c>
      <c r="T131">
        <v>4.5999999999999996</v>
      </c>
      <c r="U131">
        <v>0</v>
      </c>
      <c r="V131">
        <v>1.3241689999999999</v>
      </c>
      <c r="W131">
        <v>3.7976000000000003E-2</v>
      </c>
      <c r="X131">
        <v>2.1403999999999999E-2</v>
      </c>
      <c r="Y131">
        <v>5.9380000000000002E-2</v>
      </c>
      <c r="Z131">
        <v>0</v>
      </c>
      <c r="AA131">
        <v>0</v>
      </c>
      <c r="AB131">
        <v>-1.7264999999999999E-2</v>
      </c>
      <c r="AC131">
        <v>0</v>
      </c>
      <c r="AD131">
        <v>0</v>
      </c>
      <c r="AE131">
        <v>7.8383000000000003</v>
      </c>
      <c r="AF131">
        <v>0.1336</v>
      </c>
    </row>
    <row r="132" spans="1:32" x14ac:dyDescent="0.2">
      <c r="A132">
        <f t="shared" si="3"/>
        <v>7.8121999999999998</v>
      </c>
      <c r="B132">
        <f t="shared" si="4"/>
        <v>1.333029</v>
      </c>
      <c r="C132">
        <f t="shared" si="5"/>
        <v>1.1880000000000016E-3</v>
      </c>
      <c r="F132">
        <v>4.7</v>
      </c>
      <c r="G132">
        <v>0</v>
      </c>
      <c r="H132">
        <v>1.333029</v>
      </c>
      <c r="I132">
        <v>3.8483000000000003E-2</v>
      </c>
      <c r="J132">
        <v>2.265E-2</v>
      </c>
      <c r="K132">
        <v>6.1133E-2</v>
      </c>
      <c r="L132">
        <v>1.9000000000000001E-5</v>
      </c>
      <c r="M132">
        <v>0</v>
      </c>
      <c r="N132">
        <v>-1.6395E-2</v>
      </c>
      <c r="O132">
        <v>-1.9999999999999999E-6</v>
      </c>
      <c r="P132">
        <v>-1.9999999999999999E-6</v>
      </c>
      <c r="Q132">
        <v>7.8121999999999998</v>
      </c>
      <c r="R132">
        <v>0.13339999999999999</v>
      </c>
      <c r="T132">
        <v>4.7</v>
      </c>
      <c r="U132">
        <v>0</v>
      </c>
      <c r="V132">
        <v>1.333029</v>
      </c>
      <c r="W132">
        <v>3.8483000000000003E-2</v>
      </c>
      <c r="X132">
        <v>2.1461999999999998E-2</v>
      </c>
      <c r="Y132">
        <v>5.9944999999999998E-2</v>
      </c>
      <c r="Z132">
        <v>0</v>
      </c>
      <c r="AA132">
        <v>0</v>
      </c>
      <c r="AB132">
        <v>-1.6500000000000001E-2</v>
      </c>
      <c r="AC132">
        <v>0</v>
      </c>
      <c r="AD132">
        <v>0</v>
      </c>
      <c r="AE132">
        <v>7.8121999999999998</v>
      </c>
      <c r="AF132">
        <v>0.13339999999999999</v>
      </c>
    </row>
    <row r="133" spans="1:32" x14ac:dyDescent="0.2">
      <c r="A133">
        <f t="shared" si="3"/>
        <v>7.7864000000000004</v>
      </c>
      <c r="B133">
        <f t="shared" si="4"/>
        <v>1.341882</v>
      </c>
      <c r="C133">
        <f t="shared" si="5"/>
        <v>1.1889999999999956E-3</v>
      </c>
      <c r="F133">
        <v>4.8</v>
      </c>
      <c r="G133">
        <v>0</v>
      </c>
      <c r="H133">
        <v>1.341882</v>
      </c>
      <c r="I133">
        <v>3.8993E-2</v>
      </c>
      <c r="J133">
        <v>2.2714999999999999E-2</v>
      </c>
      <c r="K133">
        <v>6.1707999999999999E-2</v>
      </c>
      <c r="L133">
        <v>1.9000000000000001E-5</v>
      </c>
      <c r="M133">
        <v>0</v>
      </c>
      <c r="N133">
        <v>-1.5639E-2</v>
      </c>
      <c r="O133">
        <v>-1.9999999999999999E-6</v>
      </c>
      <c r="P133">
        <v>-1.9999999999999999E-6</v>
      </c>
      <c r="Q133">
        <v>7.7864000000000004</v>
      </c>
      <c r="R133">
        <v>0.13320000000000001</v>
      </c>
      <c r="T133">
        <v>4.8</v>
      </c>
      <c r="U133">
        <v>0</v>
      </c>
      <c r="V133">
        <v>1.341882</v>
      </c>
      <c r="W133">
        <v>3.8993E-2</v>
      </c>
      <c r="X133">
        <v>2.1526E-2</v>
      </c>
      <c r="Y133">
        <v>6.0519000000000003E-2</v>
      </c>
      <c r="Z133">
        <v>0</v>
      </c>
      <c r="AA133">
        <v>0</v>
      </c>
      <c r="AB133">
        <v>-1.5734000000000001E-2</v>
      </c>
      <c r="AC133">
        <v>0</v>
      </c>
      <c r="AD133">
        <v>0</v>
      </c>
      <c r="AE133">
        <v>7.7864000000000004</v>
      </c>
      <c r="AF133">
        <v>0.13320000000000001</v>
      </c>
    </row>
    <row r="134" spans="1:32" x14ac:dyDescent="0.2">
      <c r="A134">
        <f t="shared" si="3"/>
        <v>7.7607999999999997</v>
      </c>
      <c r="B134">
        <f t="shared" si="4"/>
        <v>1.3507290000000001</v>
      </c>
      <c r="C134">
        <f t="shared" si="5"/>
        <v>1.1899999999999966E-3</v>
      </c>
      <c r="F134">
        <v>4.9000000000000004</v>
      </c>
      <c r="G134">
        <v>0</v>
      </c>
      <c r="H134">
        <v>1.3507290000000001</v>
      </c>
      <c r="I134">
        <v>3.9505999999999999E-2</v>
      </c>
      <c r="J134">
        <v>2.2783999999999999E-2</v>
      </c>
      <c r="K134">
        <v>6.2289999999999998E-2</v>
      </c>
      <c r="L134">
        <v>1.9000000000000001E-5</v>
      </c>
      <c r="M134">
        <v>0</v>
      </c>
      <c r="N134">
        <v>-1.4883E-2</v>
      </c>
      <c r="O134">
        <v>-1.9999999999999999E-6</v>
      </c>
      <c r="P134">
        <v>-1.9999999999999999E-6</v>
      </c>
      <c r="Q134">
        <v>7.7607999999999997</v>
      </c>
      <c r="R134">
        <v>0.13289999999999999</v>
      </c>
      <c r="T134">
        <v>4.9000000000000004</v>
      </c>
      <c r="U134">
        <v>0</v>
      </c>
      <c r="V134">
        <v>1.3507290000000001</v>
      </c>
      <c r="W134">
        <v>3.9505999999999999E-2</v>
      </c>
      <c r="X134">
        <v>2.1593999999999999E-2</v>
      </c>
      <c r="Y134">
        <v>6.1100000000000002E-2</v>
      </c>
      <c r="Z134">
        <v>0</v>
      </c>
      <c r="AA134">
        <v>0</v>
      </c>
      <c r="AB134">
        <v>-1.4969E-2</v>
      </c>
      <c r="AC134">
        <v>0</v>
      </c>
      <c r="AD134">
        <v>0</v>
      </c>
      <c r="AE134">
        <v>7.7607999999999997</v>
      </c>
      <c r="AF134">
        <v>0.13289999999999999</v>
      </c>
    </row>
    <row r="135" spans="1:32" x14ac:dyDescent="0.2">
      <c r="A135">
        <f t="shared" si="3"/>
        <v>7.7355999999999998</v>
      </c>
      <c r="B135">
        <f t="shared" si="4"/>
        <v>1.3595699999999999</v>
      </c>
      <c r="C135">
        <f t="shared" si="5"/>
        <v>1.1910000000000046E-3</v>
      </c>
      <c r="F135">
        <v>5</v>
      </c>
      <c r="G135">
        <v>0</v>
      </c>
      <c r="H135">
        <v>1.3595699999999999</v>
      </c>
      <c r="I135">
        <v>4.0022000000000002E-2</v>
      </c>
      <c r="J135">
        <v>2.2855E-2</v>
      </c>
      <c r="K135">
        <v>6.2877000000000002E-2</v>
      </c>
      <c r="L135">
        <v>1.9000000000000001E-5</v>
      </c>
      <c r="M135">
        <v>0</v>
      </c>
      <c r="N135">
        <v>-1.4127000000000001E-2</v>
      </c>
      <c r="O135">
        <v>-1.9999999999999999E-6</v>
      </c>
      <c r="P135">
        <v>-1.9999999999999999E-6</v>
      </c>
      <c r="Q135">
        <v>7.7355999999999998</v>
      </c>
      <c r="R135">
        <v>0.13270000000000001</v>
      </c>
      <c r="T135">
        <v>5</v>
      </c>
      <c r="U135">
        <v>0</v>
      </c>
      <c r="V135">
        <v>1.3595699999999999</v>
      </c>
      <c r="W135">
        <v>4.0022000000000002E-2</v>
      </c>
      <c r="X135">
        <v>2.1663999999999999E-2</v>
      </c>
      <c r="Y135">
        <v>6.1685999999999998E-2</v>
      </c>
      <c r="Z135">
        <v>0</v>
      </c>
      <c r="AA135">
        <v>0</v>
      </c>
      <c r="AB135">
        <v>-1.4203E-2</v>
      </c>
      <c r="AC135">
        <v>0</v>
      </c>
      <c r="AD135">
        <v>0</v>
      </c>
      <c r="AE135">
        <v>7.7355999999999998</v>
      </c>
      <c r="AF135">
        <v>0.13270000000000001</v>
      </c>
    </row>
    <row r="136" spans="1:32" x14ac:dyDescent="0.2">
      <c r="A136">
        <f t="shared" si="3"/>
        <v>7.7104999999999997</v>
      </c>
      <c r="B136">
        <f t="shared" si="4"/>
        <v>1.3684050000000001</v>
      </c>
      <c r="C136">
        <f t="shared" si="5"/>
        <v>1.1919999999999986E-3</v>
      </c>
      <c r="F136">
        <v>5.0999999999999996</v>
      </c>
      <c r="G136">
        <v>0</v>
      </c>
      <c r="H136">
        <v>1.3684050000000001</v>
      </c>
      <c r="I136">
        <v>4.0541000000000001E-2</v>
      </c>
      <c r="J136">
        <v>2.2929999999999999E-2</v>
      </c>
      <c r="K136">
        <v>6.3469999999999999E-2</v>
      </c>
      <c r="L136">
        <v>1.9000000000000001E-5</v>
      </c>
      <c r="M136">
        <v>0</v>
      </c>
      <c r="N136">
        <v>-1.3370999999999999E-2</v>
      </c>
      <c r="O136">
        <v>-1.9999999999999999E-6</v>
      </c>
      <c r="P136">
        <v>-1.9999999999999999E-6</v>
      </c>
      <c r="Q136">
        <v>7.7104999999999997</v>
      </c>
      <c r="R136">
        <v>0.13239999999999999</v>
      </c>
      <c r="T136">
        <v>5.0999999999999996</v>
      </c>
      <c r="U136">
        <v>0</v>
      </c>
      <c r="V136">
        <v>1.3684050000000001</v>
      </c>
      <c r="W136">
        <v>4.0541000000000001E-2</v>
      </c>
      <c r="X136">
        <v>2.1738E-2</v>
      </c>
      <c r="Y136">
        <v>6.2278E-2</v>
      </c>
      <c r="Z136">
        <v>0</v>
      </c>
      <c r="AA136">
        <v>0</v>
      </c>
      <c r="AB136">
        <v>-1.3438E-2</v>
      </c>
      <c r="AC136">
        <v>0</v>
      </c>
      <c r="AD136">
        <v>0</v>
      </c>
      <c r="AE136">
        <v>7.7104999999999997</v>
      </c>
      <c r="AF136">
        <v>0.13239999999999999</v>
      </c>
    </row>
    <row r="137" spans="1:32" x14ac:dyDescent="0.2">
      <c r="A137">
        <f t="shared" ref="A137:A150" si="6">Q137</f>
        <v>7.6858000000000004</v>
      </c>
      <c r="B137">
        <f t="shared" ref="B137:B150" si="7">H137</f>
        <v>1.3772329999999999</v>
      </c>
      <c r="C137">
        <f t="shared" ref="C137:C150" si="8">K137-Y137</f>
        <v>1.1929999999999996E-3</v>
      </c>
      <c r="F137">
        <v>5.2</v>
      </c>
      <c r="G137">
        <v>0</v>
      </c>
      <c r="H137">
        <v>1.3772329999999999</v>
      </c>
      <c r="I137">
        <v>4.1062000000000001E-2</v>
      </c>
      <c r="J137">
        <v>2.3002000000000002E-2</v>
      </c>
      <c r="K137">
        <v>6.4063999999999996E-2</v>
      </c>
      <c r="L137">
        <v>1.9000000000000001E-5</v>
      </c>
      <c r="M137">
        <v>0</v>
      </c>
      <c r="N137">
        <v>-1.2614999999999999E-2</v>
      </c>
      <c r="O137">
        <v>-1.9999999999999999E-6</v>
      </c>
      <c r="P137">
        <v>-1.9999999999999999E-6</v>
      </c>
      <c r="Q137">
        <v>7.6858000000000004</v>
      </c>
      <c r="R137">
        <v>0.13220000000000001</v>
      </c>
      <c r="T137">
        <v>5.2</v>
      </c>
      <c r="U137">
        <v>0</v>
      </c>
      <c r="V137">
        <v>1.3772329999999999</v>
      </c>
      <c r="W137">
        <v>4.1062000000000001E-2</v>
      </c>
      <c r="X137">
        <v>2.1808999999999999E-2</v>
      </c>
      <c r="Y137">
        <v>6.2870999999999996E-2</v>
      </c>
      <c r="Z137">
        <v>0</v>
      </c>
      <c r="AA137">
        <v>0</v>
      </c>
      <c r="AB137">
        <v>-1.2671999999999999E-2</v>
      </c>
      <c r="AC137">
        <v>0</v>
      </c>
      <c r="AD137">
        <v>0</v>
      </c>
      <c r="AE137">
        <v>7.6858000000000004</v>
      </c>
      <c r="AF137">
        <v>0.13220000000000001</v>
      </c>
    </row>
    <row r="138" spans="1:32" x14ac:dyDescent="0.2">
      <c r="A138">
        <f t="shared" si="6"/>
        <v>7.6612999999999998</v>
      </c>
      <c r="B138">
        <f t="shared" si="7"/>
        <v>1.386055</v>
      </c>
      <c r="C138">
        <f t="shared" si="8"/>
        <v>1.1929999999999996E-3</v>
      </c>
      <c r="F138">
        <v>5.3</v>
      </c>
      <c r="G138">
        <v>0</v>
      </c>
      <c r="H138">
        <v>1.386055</v>
      </c>
      <c r="I138">
        <v>4.1586999999999999E-2</v>
      </c>
      <c r="J138">
        <v>2.3064999999999999E-2</v>
      </c>
      <c r="K138">
        <v>6.4651E-2</v>
      </c>
      <c r="L138">
        <v>1.9000000000000001E-5</v>
      </c>
      <c r="M138">
        <v>0</v>
      </c>
      <c r="N138">
        <v>-1.1859E-2</v>
      </c>
      <c r="O138">
        <v>-1.9999999999999999E-6</v>
      </c>
      <c r="P138">
        <v>-1.9999999999999999E-6</v>
      </c>
      <c r="Q138">
        <v>7.6612999999999998</v>
      </c>
      <c r="R138">
        <v>0.13200000000000001</v>
      </c>
      <c r="T138">
        <v>5.3</v>
      </c>
      <c r="U138">
        <v>0</v>
      </c>
      <c r="V138">
        <v>1.386055</v>
      </c>
      <c r="W138">
        <v>4.1586999999999999E-2</v>
      </c>
      <c r="X138">
        <v>2.1871000000000002E-2</v>
      </c>
      <c r="Y138">
        <v>6.3458000000000001E-2</v>
      </c>
      <c r="Z138">
        <v>0</v>
      </c>
      <c r="AA138">
        <v>0</v>
      </c>
      <c r="AB138">
        <v>-1.1906E-2</v>
      </c>
      <c r="AC138">
        <v>0</v>
      </c>
      <c r="AD138">
        <v>0</v>
      </c>
      <c r="AE138">
        <v>7.6612999999999998</v>
      </c>
      <c r="AF138">
        <v>0.13200000000000001</v>
      </c>
    </row>
    <row r="139" spans="1:32" x14ac:dyDescent="0.2">
      <c r="A139">
        <f t="shared" si="6"/>
        <v>7.6369999999999996</v>
      </c>
      <c r="B139">
        <f t="shared" si="7"/>
        <v>1.394871</v>
      </c>
      <c r="C139">
        <f t="shared" si="8"/>
        <v>1.1940000000000006E-3</v>
      </c>
      <c r="F139">
        <v>5.4</v>
      </c>
      <c r="G139">
        <v>0</v>
      </c>
      <c r="H139">
        <v>1.394871</v>
      </c>
      <c r="I139">
        <v>4.2113999999999999E-2</v>
      </c>
      <c r="J139">
        <v>2.3123000000000001E-2</v>
      </c>
      <c r="K139">
        <v>6.5237000000000003E-2</v>
      </c>
      <c r="L139">
        <v>1.9000000000000001E-5</v>
      </c>
      <c r="M139">
        <v>0</v>
      </c>
      <c r="N139">
        <v>-1.1102000000000001E-2</v>
      </c>
      <c r="O139">
        <v>-1.9999999999999999E-6</v>
      </c>
      <c r="P139">
        <v>-1.9999999999999999E-6</v>
      </c>
      <c r="Q139">
        <v>7.6369999999999996</v>
      </c>
      <c r="R139">
        <v>0.1318</v>
      </c>
      <c r="T139">
        <v>5.4</v>
      </c>
      <c r="U139">
        <v>0</v>
      </c>
      <c r="V139">
        <v>1.394871</v>
      </c>
      <c r="W139">
        <v>4.2113999999999999E-2</v>
      </c>
      <c r="X139">
        <v>2.1928E-2</v>
      </c>
      <c r="Y139">
        <v>6.4043000000000003E-2</v>
      </c>
      <c r="Z139">
        <v>0</v>
      </c>
      <c r="AA139">
        <v>0</v>
      </c>
      <c r="AB139">
        <v>-1.1140000000000001E-2</v>
      </c>
      <c r="AC139">
        <v>0</v>
      </c>
      <c r="AD139">
        <v>0</v>
      </c>
      <c r="AE139">
        <v>7.6369999999999996</v>
      </c>
      <c r="AF139">
        <v>0.1318</v>
      </c>
    </row>
    <row r="140" spans="1:32" x14ac:dyDescent="0.2">
      <c r="A140">
        <f t="shared" si="6"/>
        <v>7.6130000000000004</v>
      </c>
      <c r="B140">
        <f t="shared" si="7"/>
        <v>1.40368</v>
      </c>
      <c r="C140">
        <f t="shared" si="8"/>
        <v>1.1950000000000016E-3</v>
      </c>
      <c r="F140">
        <v>5.5</v>
      </c>
      <c r="G140">
        <v>0</v>
      </c>
      <c r="H140">
        <v>1.40368</v>
      </c>
      <c r="I140">
        <v>4.2644000000000001E-2</v>
      </c>
      <c r="J140">
        <v>2.3179000000000002E-2</v>
      </c>
      <c r="K140">
        <v>6.5823000000000007E-2</v>
      </c>
      <c r="L140">
        <v>1.9000000000000001E-5</v>
      </c>
      <c r="M140">
        <v>0</v>
      </c>
      <c r="N140">
        <v>-1.0345999999999999E-2</v>
      </c>
      <c r="O140">
        <v>-1.9999999999999999E-6</v>
      </c>
      <c r="P140">
        <v>-1.9999999999999999E-6</v>
      </c>
      <c r="Q140">
        <v>7.6130000000000004</v>
      </c>
      <c r="R140">
        <v>0.13150000000000001</v>
      </c>
      <c r="T140">
        <v>5.5</v>
      </c>
      <c r="U140">
        <v>0</v>
      </c>
      <c r="V140">
        <v>1.40368</v>
      </c>
      <c r="W140">
        <v>4.2644000000000001E-2</v>
      </c>
      <c r="X140">
        <v>2.1982999999999999E-2</v>
      </c>
      <c r="Y140">
        <v>6.4628000000000005E-2</v>
      </c>
      <c r="Z140">
        <v>0</v>
      </c>
      <c r="AA140">
        <v>0</v>
      </c>
      <c r="AB140">
        <v>-1.0374E-2</v>
      </c>
      <c r="AC140">
        <v>0</v>
      </c>
      <c r="AD140">
        <v>0</v>
      </c>
      <c r="AE140">
        <v>7.6130000000000004</v>
      </c>
      <c r="AF140">
        <v>0.13150000000000001</v>
      </c>
    </row>
    <row r="141" spans="1:32" x14ac:dyDescent="0.2">
      <c r="A141">
        <f t="shared" si="6"/>
        <v>7.5892999999999997</v>
      </c>
      <c r="B141">
        <f t="shared" si="7"/>
        <v>1.4124829999999999</v>
      </c>
      <c r="C141">
        <f t="shared" si="8"/>
        <v>1.1960000000000026E-3</v>
      </c>
      <c r="F141">
        <v>5.6</v>
      </c>
      <c r="G141">
        <v>0</v>
      </c>
      <c r="H141">
        <v>1.4124829999999999</v>
      </c>
      <c r="I141">
        <v>4.3177E-2</v>
      </c>
      <c r="J141">
        <v>2.3233E-2</v>
      </c>
      <c r="K141">
        <v>6.6409999999999997E-2</v>
      </c>
      <c r="L141">
        <v>1.9000000000000001E-5</v>
      </c>
      <c r="M141">
        <v>0</v>
      </c>
      <c r="N141">
        <v>-9.5890000000000003E-3</v>
      </c>
      <c r="O141">
        <v>-1.9999999999999999E-6</v>
      </c>
      <c r="P141">
        <v>-1.9999999999999999E-6</v>
      </c>
      <c r="Q141">
        <v>7.5892999999999997</v>
      </c>
      <c r="R141">
        <v>0.1313</v>
      </c>
      <c r="T141">
        <v>5.6</v>
      </c>
      <c r="U141">
        <v>0</v>
      </c>
      <c r="V141">
        <v>1.4124829999999999</v>
      </c>
      <c r="W141">
        <v>4.3177E-2</v>
      </c>
      <c r="X141">
        <v>2.2036E-2</v>
      </c>
      <c r="Y141">
        <v>6.5213999999999994E-2</v>
      </c>
      <c r="Z141">
        <v>0</v>
      </c>
      <c r="AA141">
        <v>0</v>
      </c>
      <c r="AB141">
        <v>-9.6080000000000002E-3</v>
      </c>
      <c r="AC141">
        <v>0</v>
      </c>
      <c r="AD141">
        <v>0</v>
      </c>
      <c r="AE141">
        <v>7.5892999999999997</v>
      </c>
      <c r="AF141">
        <v>0.1313</v>
      </c>
    </row>
    <row r="142" spans="1:32" x14ac:dyDescent="0.2">
      <c r="A142">
        <f t="shared" si="6"/>
        <v>7.5658000000000003</v>
      </c>
      <c r="B142">
        <f t="shared" si="7"/>
        <v>1.421279</v>
      </c>
      <c r="C142">
        <f t="shared" si="8"/>
        <v>1.1980000000000046E-3</v>
      </c>
      <c r="F142">
        <v>5.7</v>
      </c>
      <c r="G142">
        <v>0</v>
      </c>
      <c r="H142">
        <v>1.421279</v>
      </c>
      <c r="I142">
        <v>4.3713000000000002E-2</v>
      </c>
      <c r="J142">
        <v>2.3285E-2</v>
      </c>
      <c r="K142">
        <v>6.6998000000000002E-2</v>
      </c>
      <c r="L142">
        <v>1.9000000000000001E-5</v>
      </c>
      <c r="M142">
        <v>0</v>
      </c>
      <c r="N142">
        <v>-8.8319999999999996E-3</v>
      </c>
      <c r="O142">
        <v>-1.9999999999999999E-6</v>
      </c>
      <c r="P142">
        <v>-1.9999999999999999E-6</v>
      </c>
      <c r="Q142">
        <v>7.5658000000000003</v>
      </c>
      <c r="R142">
        <v>0.13109999999999999</v>
      </c>
      <c r="T142">
        <v>5.7</v>
      </c>
      <c r="U142">
        <v>0</v>
      </c>
      <c r="V142">
        <v>1.421279</v>
      </c>
      <c r="W142">
        <v>4.3713000000000002E-2</v>
      </c>
      <c r="X142">
        <v>2.2086999999999999E-2</v>
      </c>
      <c r="Y142">
        <v>6.5799999999999997E-2</v>
      </c>
      <c r="Z142">
        <v>0</v>
      </c>
      <c r="AA142">
        <v>0</v>
      </c>
      <c r="AB142">
        <v>-8.8419999999999992E-3</v>
      </c>
      <c r="AC142">
        <v>0</v>
      </c>
      <c r="AD142">
        <v>0</v>
      </c>
      <c r="AE142">
        <v>7.5658000000000003</v>
      </c>
      <c r="AF142">
        <v>0.13109999999999999</v>
      </c>
    </row>
    <row r="143" spans="1:32" x14ac:dyDescent="0.2">
      <c r="A143">
        <f t="shared" si="6"/>
        <v>7.5425000000000004</v>
      </c>
      <c r="B143">
        <f t="shared" si="7"/>
        <v>1.430069</v>
      </c>
      <c r="C143">
        <f t="shared" si="8"/>
        <v>1.1980000000000046E-3</v>
      </c>
      <c r="F143">
        <v>5.8</v>
      </c>
      <c r="G143">
        <v>0</v>
      </c>
      <c r="H143">
        <v>1.430069</v>
      </c>
      <c r="I143">
        <v>4.4252E-2</v>
      </c>
      <c r="J143">
        <v>2.3331000000000001E-2</v>
      </c>
      <c r="K143">
        <v>6.7583000000000004E-2</v>
      </c>
      <c r="L143">
        <v>1.9000000000000001E-5</v>
      </c>
      <c r="M143">
        <v>0</v>
      </c>
      <c r="N143">
        <v>-8.0759999999999998E-3</v>
      </c>
      <c r="O143">
        <v>-1.9999999999999999E-6</v>
      </c>
      <c r="P143">
        <v>-1.9999999999999999E-6</v>
      </c>
      <c r="Q143">
        <v>7.5425000000000004</v>
      </c>
      <c r="R143">
        <v>0.13089999999999999</v>
      </c>
      <c r="T143">
        <v>5.8</v>
      </c>
      <c r="U143">
        <v>0</v>
      </c>
      <c r="V143">
        <v>1.430069</v>
      </c>
      <c r="W143">
        <v>4.4252E-2</v>
      </c>
      <c r="X143">
        <v>2.2133E-2</v>
      </c>
      <c r="Y143">
        <v>6.6385E-2</v>
      </c>
      <c r="Z143">
        <v>0</v>
      </c>
      <c r="AA143">
        <v>0</v>
      </c>
      <c r="AB143">
        <v>-8.0759999999999998E-3</v>
      </c>
      <c r="AC143">
        <v>0</v>
      </c>
      <c r="AD143">
        <v>0</v>
      </c>
      <c r="AE143">
        <v>7.5425000000000004</v>
      </c>
      <c r="AF143">
        <v>0.13089999999999999</v>
      </c>
    </row>
    <row r="144" spans="1:32" x14ac:dyDescent="0.2">
      <c r="A144">
        <f t="shared" si="6"/>
        <v>7.5194000000000001</v>
      </c>
      <c r="B144">
        <f t="shared" si="7"/>
        <v>1.438852</v>
      </c>
      <c r="C144">
        <f t="shared" si="8"/>
        <v>1.1990000000000056E-3</v>
      </c>
      <c r="F144">
        <v>5.9</v>
      </c>
      <c r="G144">
        <v>0</v>
      </c>
      <c r="H144">
        <v>1.438852</v>
      </c>
      <c r="I144">
        <v>4.4792999999999999E-2</v>
      </c>
      <c r="J144">
        <v>2.3373999999999999E-2</v>
      </c>
      <c r="K144">
        <v>6.8167000000000005E-2</v>
      </c>
      <c r="L144">
        <v>1.9000000000000001E-5</v>
      </c>
      <c r="M144">
        <v>0</v>
      </c>
      <c r="N144">
        <v>-7.319E-3</v>
      </c>
      <c r="O144">
        <v>-1.9999999999999999E-6</v>
      </c>
      <c r="P144">
        <v>-1.9999999999999999E-6</v>
      </c>
      <c r="Q144">
        <v>7.5194000000000001</v>
      </c>
      <c r="R144">
        <v>0.13070000000000001</v>
      </c>
      <c r="T144">
        <v>5.9</v>
      </c>
      <c r="U144">
        <v>0</v>
      </c>
      <c r="V144">
        <v>1.438852</v>
      </c>
      <c r="W144">
        <v>4.4792999999999999E-2</v>
      </c>
      <c r="X144">
        <v>2.2175E-2</v>
      </c>
      <c r="Y144">
        <v>6.6968E-2</v>
      </c>
      <c r="Z144">
        <v>0</v>
      </c>
      <c r="AA144">
        <v>0</v>
      </c>
      <c r="AB144">
        <v>-7.3099999999999997E-3</v>
      </c>
      <c r="AC144">
        <v>0</v>
      </c>
      <c r="AD144">
        <v>0</v>
      </c>
      <c r="AE144">
        <v>7.5194000000000001</v>
      </c>
      <c r="AF144">
        <v>0.13070000000000001</v>
      </c>
    </row>
    <row r="145" spans="1:32" x14ac:dyDescent="0.2">
      <c r="A145">
        <f t="shared" si="6"/>
        <v>7.4965999999999999</v>
      </c>
      <c r="B145">
        <f t="shared" si="7"/>
        <v>1.4476290000000001</v>
      </c>
      <c r="C145">
        <f t="shared" si="8"/>
        <v>1.2009999999999937E-3</v>
      </c>
      <c r="F145">
        <v>6</v>
      </c>
      <c r="G145">
        <v>0</v>
      </c>
      <c r="H145">
        <v>1.4476290000000001</v>
      </c>
      <c r="I145">
        <v>4.5337000000000002E-2</v>
      </c>
      <c r="J145">
        <v>2.3414999999999998E-2</v>
      </c>
      <c r="K145">
        <v>6.8751999999999994E-2</v>
      </c>
      <c r="L145">
        <v>1.9000000000000001E-5</v>
      </c>
      <c r="M145">
        <v>0</v>
      </c>
      <c r="N145">
        <v>-6.5620000000000001E-3</v>
      </c>
      <c r="O145">
        <v>-1.9999999999999999E-6</v>
      </c>
      <c r="P145">
        <v>-1.9999999999999999E-6</v>
      </c>
      <c r="Q145">
        <v>7.4965999999999999</v>
      </c>
      <c r="R145">
        <v>0.1305</v>
      </c>
      <c r="T145">
        <v>6</v>
      </c>
      <c r="U145">
        <v>0</v>
      </c>
      <c r="V145">
        <v>1.4476290000000001</v>
      </c>
      <c r="W145">
        <v>4.5337000000000002E-2</v>
      </c>
      <c r="X145">
        <v>2.2214000000000001E-2</v>
      </c>
      <c r="Y145">
        <v>6.7551E-2</v>
      </c>
      <c r="Z145">
        <v>0</v>
      </c>
      <c r="AA145">
        <v>0</v>
      </c>
      <c r="AB145">
        <v>-6.5430000000000002E-3</v>
      </c>
      <c r="AC145">
        <v>0</v>
      </c>
      <c r="AD145">
        <v>0</v>
      </c>
      <c r="AE145">
        <v>7.4965999999999999</v>
      </c>
      <c r="AF145">
        <v>0.1305</v>
      </c>
    </row>
    <row r="146" spans="1:32" x14ac:dyDescent="0.2">
      <c r="A146">
        <f t="shared" si="6"/>
        <v>7.4740000000000002</v>
      </c>
      <c r="B146">
        <f t="shared" si="7"/>
        <v>1.4563980000000001</v>
      </c>
      <c r="C146">
        <f t="shared" si="8"/>
        <v>1.2009999999999937E-3</v>
      </c>
      <c r="F146">
        <v>6.1</v>
      </c>
      <c r="G146">
        <v>0</v>
      </c>
      <c r="H146">
        <v>1.4563980000000001</v>
      </c>
      <c r="I146">
        <v>4.5884000000000001E-2</v>
      </c>
      <c r="J146">
        <v>2.3453000000000002E-2</v>
      </c>
      <c r="K146">
        <v>6.9336999999999996E-2</v>
      </c>
      <c r="L146">
        <v>1.9000000000000001E-5</v>
      </c>
      <c r="M146">
        <v>0</v>
      </c>
      <c r="N146">
        <v>-5.8050000000000003E-3</v>
      </c>
      <c r="O146">
        <v>-1.9999999999999999E-6</v>
      </c>
      <c r="P146">
        <v>-1.9999999999999999E-6</v>
      </c>
      <c r="Q146">
        <v>7.4740000000000002</v>
      </c>
      <c r="R146">
        <v>0.1303</v>
      </c>
      <c r="T146">
        <v>6.1</v>
      </c>
      <c r="U146">
        <v>0</v>
      </c>
      <c r="V146">
        <v>1.4563980000000001</v>
      </c>
      <c r="W146">
        <v>4.5884000000000001E-2</v>
      </c>
      <c r="X146">
        <v>2.2252000000000001E-2</v>
      </c>
      <c r="Y146">
        <v>6.8136000000000002E-2</v>
      </c>
      <c r="Z146">
        <v>0</v>
      </c>
      <c r="AA146">
        <v>0</v>
      </c>
      <c r="AB146">
        <v>-5.777E-3</v>
      </c>
      <c r="AC146">
        <v>0</v>
      </c>
      <c r="AD146">
        <v>0</v>
      </c>
      <c r="AE146">
        <v>7.4740000000000002</v>
      </c>
      <c r="AF146">
        <v>0.1303</v>
      </c>
    </row>
    <row r="147" spans="1:32" x14ac:dyDescent="0.2">
      <c r="A147">
        <f t="shared" si="6"/>
        <v>7.4516</v>
      </c>
      <c r="B147">
        <f t="shared" si="7"/>
        <v>1.4651620000000001</v>
      </c>
      <c r="C147">
        <f t="shared" si="8"/>
        <v>1.2019999999999947E-3</v>
      </c>
      <c r="F147">
        <v>6.2</v>
      </c>
      <c r="G147">
        <v>0</v>
      </c>
      <c r="H147">
        <v>1.4651620000000001</v>
      </c>
      <c r="I147">
        <v>4.6434000000000003E-2</v>
      </c>
      <c r="J147">
        <v>2.3487999999999998E-2</v>
      </c>
      <c r="K147">
        <v>6.9921999999999998E-2</v>
      </c>
      <c r="L147">
        <v>1.9000000000000001E-5</v>
      </c>
      <c r="M147">
        <v>0</v>
      </c>
      <c r="N147">
        <v>-5.0489999999999997E-3</v>
      </c>
      <c r="O147">
        <v>-1.9999999999999999E-6</v>
      </c>
      <c r="P147">
        <v>-1.9999999999999999E-6</v>
      </c>
      <c r="Q147">
        <v>7.4516</v>
      </c>
      <c r="R147">
        <v>0.13009999999999999</v>
      </c>
      <c r="T147">
        <v>6.2</v>
      </c>
      <c r="U147">
        <v>0</v>
      </c>
      <c r="V147">
        <v>1.4651620000000001</v>
      </c>
      <c r="W147">
        <v>4.6434000000000003E-2</v>
      </c>
      <c r="X147">
        <v>2.2286E-2</v>
      </c>
      <c r="Y147">
        <v>6.8720000000000003E-2</v>
      </c>
      <c r="Z147">
        <v>0</v>
      </c>
      <c r="AA147">
        <v>0</v>
      </c>
      <c r="AB147">
        <v>-5.0109999999999998E-3</v>
      </c>
      <c r="AC147">
        <v>0</v>
      </c>
      <c r="AD147">
        <v>0</v>
      </c>
      <c r="AE147">
        <v>7.4516</v>
      </c>
      <c r="AF147">
        <v>0.13009999999999999</v>
      </c>
    </row>
    <row r="148" spans="1:32" x14ac:dyDescent="0.2">
      <c r="A148">
        <f t="shared" si="6"/>
        <v>7.4294000000000002</v>
      </c>
      <c r="B148">
        <f t="shared" si="7"/>
        <v>1.4739180000000001</v>
      </c>
      <c r="C148">
        <f t="shared" si="8"/>
        <v>1.2029999999999957E-3</v>
      </c>
      <c r="F148">
        <v>6.3</v>
      </c>
      <c r="G148">
        <v>0</v>
      </c>
      <c r="H148">
        <v>1.4739180000000001</v>
      </c>
      <c r="I148">
        <v>4.6986E-2</v>
      </c>
      <c r="J148">
        <v>2.3517E-2</v>
      </c>
      <c r="K148">
        <v>7.0502999999999996E-2</v>
      </c>
      <c r="L148">
        <v>1.9000000000000001E-5</v>
      </c>
      <c r="M148">
        <v>0</v>
      </c>
      <c r="N148">
        <v>-4.2919999999999998E-3</v>
      </c>
      <c r="O148">
        <v>-1.9999999999999999E-6</v>
      </c>
      <c r="P148">
        <v>-1.9999999999999999E-6</v>
      </c>
      <c r="Q148">
        <v>7.4294000000000002</v>
      </c>
      <c r="R148">
        <v>0.12989999999999999</v>
      </c>
      <c r="T148">
        <v>6.3</v>
      </c>
      <c r="U148">
        <v>0</v>
      </c>
      <c r="V148">
        <v>1.4739180000000001</v>
      </c>
      <c r="W148">
        <v>4.6986E-2</v>
      </c>
      <c r="X148">
        <v>2.2314000000000001E-2</v>
      </c>
      <c r="Y148">
        <v>6.93E-2</v>
      </c>
      <c r="Z148">
        <v>0</v>
      </c>
      <c r="AA148">
        <v>0</v>
      </c>
      <c r="AB148">
        <v>-4.2440000000000004E-3</v>
      </c>
      <c r="AC148">
        <v>0</v>
      </c>
      <c r="AD148">
        <v>0</v>
      </c>
      <c r="AE148">
        <v>7.4294000000000002</v>
      </c>
      <c r="AF148">
        <v>0.12989999999999999</v>
      </c>
    </row>
    <row r="149" spans="1:32" x14ac:dyDescent="0.2">
      <c r="A149">
        <f t="shared" si="6"/>
        <v>7.4074999999999998</v>
      </c>
      <c r="B149">
        <f t="shared" si="7"/>
        <v>1.4826680000000001</v>
      </c>
      <c r="C149">
        <f t="shared" si="8"/>
        <v>1.2040000000000106E-3</v>
      </c>
      <c r="F149">
        <v>6.4</v>
      </c>
      <c r="G149">
        <v>0</v>
      </c>
      <c r="H149">
        <v>1.4826680000000001</v>
      </c>
      <c r="I149">
        <v>4.7542000000000001E-2</v>
      </c>
      <c r="J149">
        <v>2.3539000000000001E-2</v>
      </c>
      <c r="K149">
        <v>7.1081000000000005E-2</v>
      </c>
      <c r="L149">
        <v>1.9000000000000001E-5</v>
      </c>
      <c r="M149">
        <v>0</v>
      </c>
      <c r="N149">
        <v>-3.5349999999999999E-3</v>
      </c>
      <c r="O149">
        <v>-1.9999999999999999E-6</v>
      </c>
      <c r="P149">
        <v>-1.9999999999999999E-6</v>
      </c>
      <c r="Q149">
        <v>7.4074999999999998</v>
      </c>
      <c r="R149">
        <v>0.12970000000000001</v>
      </c>
      <c r="T149">
        <v>6.4</v>
      </c>
      <c r="U149">
        <v>0</v>
      </c>
      <c r="V149">
        <v>1.4826680000000001</v>
      </c>
      <c r="W149">
        <v>4.7542000000000001E-2</v>
      </c>
      <c r="X149">
        <v>2.2335000000000001E-2</v>
      </c>
      <c r="Y149">
        <v>6.9876999999999995E-2</v>
      </c>
      <c r="Z149">
        <v>0</v>
      </c>
      <c r="AA149">
        <v>0</v>
      </c>
      <c r="AB149">
        <v>-3.4780000000000002E-3</v>
      </c>
      <c r="AC149">
        <v>0</v>
      </c>
      <c r="AD149">
        <v>0</v>
      </c>
      <c r="AE149">
        <v>7.4074999999999998</v>
      </c>
      <c r="AF149">
        <v>0.12970000000000001</v>
      </c>
    </row>
    <row r="150" spans="1:32" x14ac:dyDescent="0.2">
      <c r="A150">
        <f t="shared" si="6"/>
        <v>7.3856999999999999</v>
      </c>
      <c r="B150">
        <f t="shared" si="7"/>
        <v>1.4914099999999999</v>
      </c>
      <c r="C150">
        <f t="shared" si="8"/>
        <v>1.2049999999999977E-3</v>
      </c>
      <c r="F150">
        <v>6.5</v>
      </c>
      <c r="G150">
        <v>0</v>
      </c>
      <c r="H150">
        <v>1.4914099999999999</v>
      </c>
      <c r="I150">
        <v>4.8099000000000003E-2</v>
      </c>
      <c r="J150">
        <v>2.3563000000000001E-2</v>
      </c>
      <c r="K150">
        <v>7.1662000000000003E-2</v>
      </c>
      <c r="L150">
        <v>1.9000000000000001E-5</v>
      </c>
      <c r="M150">
        <v>0</v>
      </c>
      <c r="N150">
        <v>-2.7780000000000001E-3</v>
      </c>
      <c r="O150">
        <v>-1.9999999999999999E-6</v>
      </c>
      <c r="P150">
        <v>-1.9999999999999999E-6</v>
      </c>
      <c r="Q150">
        <v>7.3856999999999999</v>
      </c>
      <c r="R150">
        <v>0.1295</v>
      </c>
      <c r="T150">
        <v>6.5</v>
      </c>
      <c r="U150">
        <v>0</v>
      </c>
      <c r="V150">
        <v>1.4914099999999999</v>
      </c>
      <c r="W150">
        <v>4.8099000000000003E-2</v>
      </c>
      <c r="X150">
        <v>2.2357999999999999E-2</v>
      </c>
      <c r="Y150">
        <v>7.0457000000000006E-2</v>
      </c>
      <c r="Z150">
        <v>0</v>
      </c>
      <c r="AA150">
        <v>0</v>
      </c>
      <c r="AB150">
        <v>-2.7109999999999999E-3</v>
      </c>
      <c r="AC150">
        <v>0</v>
      </c>
      <c r="AD150">
        <v>0</v>
      </c>
      <c r="AE150">
        <v>7.3856999999999999</v>
      </c>
      <c r="AF150">
        <v>0.1295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C6FC-E3F3-8744-99F2-8582D312F70B}">
  <dimension ref="A1:K144"/>
  <sheetViews>
    <sheetView workbookViewId="0">
      <selection activeCell="J3" sqref="J3"/>
    </sheetView>
  </sheetViews>
  <sheetFormatPr baseColWidth="10" defaultRowHeight="16" x14ac:dyDescent="0.2"/>
  <cols>
    <col min="6" max="6" width="11.1640625" bestFit="1" customWidth="1"/>
    <col min="8" max="8" width="12.1640625" bestFit="1" customWidth="1"/>
    <col min="9" max="9" width="14.33203125" bestFit="1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60</v>
      </c>
      <c r="F1" s="3" t="s">
        <v>61</v>
      </c>
      <c r="G1" s="3" t="s">
        <v>4</v>
      </c>
      <c r="H1" s="3" t="s">
        <v>62</v>
      </c>
    </row>
    <row r="2" spans="1:11" x14ac:dyDescent="0.2">
      <c r="A2">
        <f>WingXFLR5!A8</f>
        <v>-7.7</v>
      </c>
      <c r="B2">
        <f>A2*PI()/180</f>
        <v>-0.1343903524035634</v>
      </c>
      <c r="C2">
        <f>WingXFLR5!L8</f>
        <v>20.0655</v>
      </c>
      <c r="D2">
        <f t="shared" ref="D2:D33" si="0">0.5*1.225*C2^2</f>
        <v>246.60737777812503</v>
      </c>
      <c r="E2">
        <f t="shared" ref="E2:E33" si="1">$J$12*1.802*10^-5*(1.225*C2)^-1</f>
        <v>0.36655463560919621</v>
      </c>
      <c r="F2">
        <f>1.225*C2/(1.802*10^-5)</f>
        <v>1364053.1354051055</v>
      </c>
      <c r="G2">
        <f>(0.027*(7/6)*F2^(-1/7))*($J$8^(-1/7))</f>
        <v>3.5895626894349008E-3</v>
      </c>
      <c r="H2">
        <f>G2*D2*$J$3</f>
        <v>0.39596269656244676</v>
      </c>
      <c r="I2" t="s">
        <v>63</v>
      </c>
    </row>
    <row r="3" spans="1:11" x14ac:dyDescent="0.2">
      <c r="A3">
        <f>WingXFLR5!A9</f>
        <v>-7.6</v>
      </c>
      <c r="B3">
        <f t="shared" ref="B3:B66" si="2">A3*PI()/180</f>
        <v>-0.13264502315156904</v>
      </c>
      <c r="C3">
        <f>WingXFLR5!L9</f>
        <v>19.6206</v>
      </c>
      <c r="D3">
        <f t="shared" si="0"/>
        <v>235.79286592050002</v>
      </c>
      <c r="E3">
        <f t="shared" si="1"/>
        <v>0.37486631605640641</v>
      </c>
      <c r="F3">
        <f t="shared" ref="F3:F33" si="3">1.225*C3/(1.802*10^-5)</f>
        <v>1333808.8235294118</v>
      </c>
      <c r="G3">
        <f t="shared" ref="G3:G66" si="4">(0.027*(7/6)*F3^(-1/7))*($J$8^(-1/7))</f>
        <v>3.6010789481153425E-3</v>
      </c>
      <c r="H3">
        <f t="shared" ref="H3:H66" si="5">G3*D3*$J$3</f>
        <v>0.37981312582267623</v>
      </c>
      <c r="I3" t="s">
        <v>83</v>
      </c>
      <c r="J3">
        <f>SUM(J4:J5)</f>
        <v>0.44730799999999998</v>
      </c>
      <c r="K3" t="s">
        <v>11</v>
      </c>
    </row>
    <row r="4" spans="1:11" x14ac:dyDescent="0.2">
      <c r="A4">
        <f>WingXFLR5!A10</f>
        <v>-7.5</v>
      </c>
      <c r="B4">
        <f t="shared" si="2"/>
        <v>-0.1308996938995747</v>
      </c>
      <c r="C4">
        <f>WingXFLR5!L10</f>
        <v>19.2041</v>
      </c>
      <c r="D4">
        <f t="shared" si="0"/>
        <v>225.88844229612502</v>
      </c>
      <c r="E4">
        <f t="shared" si="1"/>
        <v>0.38299644559319768</v>
      </c>
      <c r="F4">
        <f t="shared" si="3"/>
        <v>1305495.1442841289</v>
      </c>
      <c r="G4">
        <f t="shared" si="4"/>
        <v>3.6121338252740219E-3</v>
      </c>
      <c r="H4">
        <f t="shared" si="5"/>
        <v>0.36497616887007478</v>
      </c>
      <c r="I4" t="s">
        <v>62</v>
      </c>
      <c r="J4">
        <v>0.31842799999999999</v>
      </c>
      <c r="K4" t="s">
        <v>11</v>
      </c>
    </row>
    <row r="5" spans="1:11" x14ac:dyDescent="0.2">
      <c r="A5">
        <f>WingXFLR5!A11</f>
        <v>-7.4</v>
      </c>
      <c r="B5">
        <f t="shared" si="2"/>
        <v>-0.12915436464758037</v>
      </c>
      <c r="C5">
        <f>WingXFLR5!L11</f>
        <v>18.812999999999999</v>
      </c>
      <c r="D5">
        <f t="shared" si="0"/>
        <v>216.78149351249999</v>
      </c>
      <c r="E5">
        <f t="shared" si="1"/>
        <v>0.39095848832277291</v>
      </c>
      <c r="F5">
        <f t="shared" si="3"/>
        <v>1278908.1576026636</v>
      </c>
      <c r="G5">
        <f>(0.027*(7/6)*F5^(-1/7))*($J$8^(-1/7))</f>
        <v>3.6227668879813806E-3</v>
      </c>
      <c r="H5">
        <f t="shared" si="5"/>
        <v>0.35129280846655353</v>
      </c>
      <c r="I5" t="s">
        <v>64</v>
      </c>
      <c r="J5">
        <v>0.12887999999999999</v>
      </c>
      <c r="K5" t="s">
        <v>11</v>
      </c>
    </row>
    <row r="6" spans="1:11" x14ac:dyDescent="0.2">
      <c r="A6">
        <f>WingXFLR5!A12</f>
        <v>-7.3</v>
      </c>
      <c r="B6">
        <f t="shared" si="2"/>
        <v>-0.12740903539558604</v>
      </c>
      <c r="C6">
        <f>WingXFLR5!L12</f>
        <v>18.444900000000001</v>
      </c>
      <c r="D6">
        <f t="shared" si="0"/>
        <v>208.38128080612503</v>
      </c>
      <c r="E6">
        <f t="shared" si="1"/>
        <v>0.39876074366444531</v>
      </c>
      <c r="F6">
        <f t="shared" si="3"/>
        <v>1253884.7114317426</v>
      </c>
      <c r="G6">
        <f t="shared" si="4"/>
        <v>3.633007998372146E-3</v>
      </c>
      <c r="H6">
        <f t="shared" si="5"/>
        <v>0.33863490603106183</v>
      </c>
    </row>
    <row r="7" spans="1:11" x14ac:dyDescent="0.2">
      <c r="A7">
        <f>WingXFLR5!A13</f>
        <v>-7.2</v>
      </c>
      <c r="B7">
        <f t="shared" si="2"/>
        <v>-0.12566370614359174</v>
      </c>
      <c r="C7">
        <f>WingXFLR5!L13</f>
        <v>18.0976</v>
      </c>
      <c r="D7">
        <f t="shared" si="0"/>
        <v>200.60791452800001</v>
      </c>
      <c r="E7">
        <f t="shared" si="1"/>
        <v>0.40641311780657807</v>
      </c>
      <c r="F7">
        <f t="shared" si="3"/>
        <v>1230275.2497225306</v>
      </c>
      <c r="G7">
        <f t="shared" si="4"/>
        <v>3.6428868784401398E-3</v>
      </c>
      <c r="H7">
        <f t="shared" si="5"/>
        <v>0.32688908089412561</v>
      </c>
      <c r="I7" t="s">
        <v>65</v>
      </c>
    </row>
    <row r="8" spans="1:11" x14ac:dyDescent="0.2">
      <c r="A8">
        <f>WingXFLR5!A14</f>
        <v>-7.1</v>
      </c>
      <c r="B8">
        <f t="shared" si="2"/>
        <v>-0.12391837689159739</v>
      </c>
      <c r="C8">
        <f>WingXFLR5!L14</f>
        <v>17.769300000000001</v>
      </c>
      <c r="D8">
        <f t="shared" si="0"/>
        <v>193.39566377512503</v>
      </c>
      <c r="E8">
        <f t="shared" si="1"/>
        <v>0.41392187879186726</v>
      </c>
      <c r="F8">
        <f t="shared" si="3"/>
        <v>1207957.4084350723</v>
      </c>
      <c r="G8">
        <f t="shared" si="4"/>
        <v>3.6524265811221594E-3</v>
      </c>
      <c r="H8">
        <f t="shared" si="5"/>
        <v>0.31596202792819383</v>
      </c>
      <c r="I8" t="s">
        <v>66</v>
      </c>
      <c r="J8">
        <v>2.9380000000000002</v>
      </c>
      <c r="K8" t="s">
        <v>8</v>
      </c>
    </row>
    <row r="9" spans="1:11" x14ac:dyDescent="0.2">
      <c r="A9">
        <f>WingXFLR5!A15</f>
        <v>-7</v>
      </c>
      <c r="B9">
        <f t="shared" si="2"/>
        <v>-0.12217304763960307</v>
      </c>
      <c r="C9">
        <f>WingXFLR5!L15</f>
        <v>17.458200000000001</v>
      </c>
      <c r="D9">
        <f t="shared" si="0"/>
        <v>186.68310768450007</v>
      </c>
      <c r="E9">
        <f t="shared" si="1"/>
        <v>0.42129784518543301</v>
      </c>
      <c r="F9">
        <f t="shared" si="3"/>
        <v>1186808.823529412</v>
      </c>
      <c r="G9">
        <f t="shared" si="4"/>
        <v>3.6616542278993551E-3</v>
      </c>
      <c r="H9">
        <f t="shared" si="5"/>
        <v>0.30576587801614541</v>
      </c>
      <c r="I9" t="s">
        <v>82</v>
      </c>
      <c r="J9">
        <f>J3/J8</f>
        <v>0.15224914908100748</v>
      </c>
      <c r="K9" t="s">
        <v>8</v>
      </c>
    </row>
    <row r="10" spans="1:11" x14ac:dyDescent="0.2">
      <c r="A10">
        <f>WingXFLR5!A16</f>
        <v>-6.9</v>
      </c>
      <c r="B10">
        <f t="shared" si="2"/>
        <v>-0.12042771838760874</v>
      </c>
      <c r="C10">
        <f>WingXFLR5!L16</f>
        <v>17.163</v>
      </c>
      <c r="D10">
        <f t="shared" si="0"/>
        <v>180.42324851250004</v>
      </c>
      <c r="E10">
        <f t="shared" si="1"/>
        <v>0.42854407975390829</v>
      </c>
      <c r="F10">
        <f t="shared" si="3"/>
        <v>1166741.1209766928</v>
      </c>
      <c r="G10">
        <f t="shared" si="4"/>
        <v>3.6705857026415405E-3</v>
      </c>
      <c r="H10">
        <f t="shared" si="5"/>
        <v>0.29623374716800904</v>
      </c>
    </row>
    <row r="11" spans="1:11" x14ac:dyDescent="0.2">
      <c r="A11">
        <f>WingXFLR5!A17</f>
        <v>-6.8</v>
      </c>
      <c r="B11">
        <f t="shared" si="2"/>
        <v>-0.11868238913561441</v>
      </c>
      <c r="C11">
        <f>WingXFLR5!L17</f>
        <v>16.882200000000001</v>
      </c>
      <c r="D11">
        <f t="shared" si="0"/>
        <v>174.56781456450003</v>
      </c>
      <c r="E11">
        <f t="shared" si="1"/>
        <v>0.43567201198992589</v>
      </c>
      <c r="F11">
        <f t="shared" si="3"/>
        <v>1147652.3307436183</v>
      </c>
      <c r="G11">
        <f t="shared" si="4"/>
        <v>3.6792459483202221E-3</v>
      </c>
      <c r="H11">
        <f t="shared" si="5"/>
        <v>0.28729605382699663</v>
      </c>
    </row>
    <row r="12" spans="1:11" x14ac:dyDescent="0.2">
      <c r="A12">
        <f>WingXFLR5!A18</f>
        <v>-6.7</v>
      </c>
      <c r="B12">
        <f t="shared" si="2"/>
        <v>-0.11693705988362009</v>
      </c>
      <c r="C12">
        <f>WingXFLR5!L18</f>
        <v>16.614799999999999</v>
      </c>
      <c r="D12">
        <f t="shared" si="0"/>
        <v>169.08159216199999</v>
      </c>
      <c r="E12">
        <f t="shared" si="1"/>
        <v>0.44268375429233742</v>
      </c>
      <c r="F12">
        <f t="shared" si="3"/>
        <v>1129474.4728079911</v>
      </c>
      <c r="G12">
        <f t="shared" si="4"/>
        <v>3.6876473329013728E-3</v>
      </c>
      <c r="H12">
        <f t="shared" si="5"/>
        <v>0.27890247931434853</v>
      </c>
      <c r="I12" t="s">
        <v>67</v>
      </c>
      <c r="J12">
        <f>5*10^5</f>
        <v>500000</v>
      </c>
    </row>
    <row r="13" spans="1:11" x14ac:dyDescent="0.2">
      <c r="A13">
        <f>WingXFLR5!A19</f>
        <v>-6.6</v>
      </c>
      <c r="B13">
        <f t="shared" si="2"/>
        <v>-0.11519173063162574</v>
      </c>
      <c r="C13">
        <f>WingXFLR5!L19</f>
        <v>16.3598</v>
      </c>
      <c r="D13">
        <f t="shared" si="0"/>
        <v>163.93137182449999</v>
      </c>
      <c r="E13">
        <f t="shared" si="1"/>
        <v>0.44958386048829002</v>
      </c>
      <c r="F13">
        <f t="shared" si="3"/>
        <v>1112139.5671476137</v>
      </c>
      <c r="G13">
        <f t="shared" si="4"/>
        <v>3.6958043340140534E-3</v>
      </c>
      <c r="H13">
        <f t="shared" si="5"/>
        <v>0.27100525303656248</v>
      </c>
    </row>
    <row r="14" spans="1:11" x14ac:dyDescent="0.2">
      <c r="A14">
        <f>WingXFLR5!A20</f>
        <v>-6.5</v>
      </c>
      <c r="B14">
        <f t="shared" si="2"/>
        <v>-0.11344640137963143</v>
      </c>
      <c r="C14">
        <f>WingXFLR5!L20</f>
        <v>16.116199999999999</v>
      </c>
      <c r="D14">
        <f t="shared" si="0"/>
        <v>159.0857902445</v>
      </c>
      <c r="E14">
        <f t="shared" si="1"/>
        <v>0.45637942199875453</v>
      </c>
      <c r="F14">
        <f t="shared" si="3"/>
        <v>1095579.6337402887</v>
      </c>
      <c r="G14">
        <f t="shared" si="4"/>
        <v>3.703733532460284E-3</v>
      </c>
      <c r="H14">
        <f t="shared" si="5"/>
        <v>0.26355896211609137</v>
      </c>
      <c r="I14" t="s">
        <v>68</v>
      </c>
      <c r="J14" t="s">
        <v>69</v>
      </c>
    </row>
    <row r="15" spans="1:11" x14ac:dyDescent="0.2">
      <c r="A15">
        <f>WingXFLR5!A21</f>
        <v>-6.4</v>
      </c>
      <c r="B15">
        <f t="shared" si="2"/>
        <v>-0.11170107212763709</v>
      </c>
      <c r="C15">
        <f>WingXFLR5!L21</f>
        <v>15.883100000000001</v>
      </c>
      <c r="D15">
        <f t="shared" si="0"/>
        <v>154.51713018612503</v>
      </c>
      <c r="E15">
        <f t="shared" si="1"/>
        <v>0.46307723560364955</v>
      </c>
      <c r="F15">
        <f t="shared" si="3"/>
        <v>1079733.4905660378</v>
      </c>
      <c r="G15">
        <f t="shared" si="4"/>
        <v>3.711450260606348E-3</v>
      </c>
      <c r="H15">
        <f t="shared" si="5"/>
        <v>0.25652337411862908</v>
      </c>
      <c r="I15" t="s">
        <v>70</v>
      </c>
      <c r="J15">
        <v>1.2250000000000001</v>
      </c>
    </row>
    <row r="16" spans="1:11" x14ac:dyDescent="0.2">
      <c r="A16">
        <f>WingXFLR5!A22</f>
        <v>-6.3</v>
      </c>
      <c r="B16">
        <f t="shared" si="2"/>
        <v>-0.10995574287564275</v>
      </c>
      <c r="C16">
        <f>WingXFLR5!L22</f>
        <v>15.6599</v>
      </c>
      <c r="D16">
        <f t="shared" si="0"/>
        <v>150.20488665612501</v>
      </c>
      <c r="E16">
        <f t="shared" si="1"/>
        <v>0.46967745903973374</v>
      </c>
      <c r="F16">
        <f t="shared" si="3"/>
        <v>1064560.3496115429</v>
      </c>
      <c r="G16">
        <f t="shared" si="4"/>
        <v>3.7189615265287223E-3</v>
      </c>
      <c r="H16">
        <f t="shared" si="5"/>
        <v>0.24986901968104691</v>
      </c>
    </row>
    <row r="17" spans="1:8" x14ac:dyDescent="0.2">
      <c r="A17">
        <f>WingXFLR5!A23</f>
        <v>-6.2</v>
      </c>
      <c r="B17">
        <f t="shared" si="2"/>
        <v>-0.10821041362364843</v>
      </c>
      <c r="C17">
        <f>WingXFLR5!L23</f>
        <v>15.4459</v>
      </c>
      <c r="D17">
        <f t="shared" si="0"/>
        <v>146.127693921125</v>
      </c>
      <c r="E17">
        <f t="shared" si="1"/>
        <v>0.47618475069865318</v>
      </c>
      <c r="F17">
        <f t="shared" si="3"/>
        <v>1050012.6248612653</v>
      </c>
      <c r="G17">
        <f t="shared" si="4"/>
        <v>3.7262789771678245E-3</v>
      </c>
      <c r="H17">
        <f t="shared" si="5"/>
        <v>0.24356482143319808</v>
      </c>
    </row>
    <row r="18" spans="1:8" x14ac:dyDescent="0.2">
      <c r="A18">
        <f>WingXFLR5!A24</f>
        <v>-6.1</v>
      </c>
      <c r="B18">
        <f t="shared" si="2"/>
        <v>-0.10646508437165408</v>
      </c>
      <c r="C18">
        <f>WingXFLR5!L24</f>
        <v>15.240500000000001</v>
      </c>
      <c r="D18">
        <f t="shared" si="0"/>
        <v>142.26711465312502</v>
      </c>
      <c r="E18">
        <f t="shared" si="1"/>
        <v>0.48260241073562721</v>
      </c>
      <c r="F18">
        <f t="shared" si="3"/>
        <v>1036049.528301887</v>
      </c>
      <c r="G18">
        <f t="shared" si="4"/>
        <v>3.7334121649596447E-3</v>
      </c>
      <c r="H18">
        <f t="shared" si="5"/>
        <v>0.23758396577146743</v>
      </c>
    </row>
    <row r="19" spans="1:8" x14ac:dyDescent="0.2">
      <c r="A19">
        <f>WingXFLR5!A25</f>
        <v>-6</v>
      </c>
      <c r="B19">
        <f t="shared" si="2"/>
        <v>-0.10471975511965977</v>
      </c>
      <c r="C19">
        <f>WingXFLR5!L25</f>
        <v>15.043100000000001</v>
      </c>
      <c r="D19">
        <f t="shared" si="0"/>
        <v>138.60560028612502</v>
      </c>
      <c r="E19">
        <f t="shared" si="1"/>
        <v>0.48893526206807947</v>
      </c>
      <c r="F19">
        <f t="shared" si="3"/>
        <v>1022630.271920089</v>
      </c>
      <c r="G19">
        <f t="shared" si="4"/>
        <v>3.7403718273763191E-3</v>
      </c>
      <c r="H19">
        <f t="shared" si="5"/>
        <v>0.23190078608136933</v>
      </c>
    </row>
    <row r="20" spans="1:8" x14ac:dyDescent="0.2">
      <c r="A20">
        <f>WingXFLR5!A26</f>
        <v>-5.9</v>
      </c>
      <c r="B20">
        <f t="shared" si="2"/>
        <v>-0.10297442586766545</v>
      </c>
      <c r="C20">
        <f>WingXFLR5!L26</f>
        <v>14.8531</v>
      </c>
      <c r="D20">
        <f t="shared" si="0"/>
        <v>135.126430011125</v>
      </c>
      <c r="E20">
        <f t="shared" si="1"/>
        <v>0.49518969378892808</v>
      </c>
      <c r="F20">
        <f t="shared" si="3"/>
        <v>1009714.0677025528</v>
      </c>
      <c r="G20">
        <f t="shared" si="4"/>
        <v>3.7471698804853013E-3</v>
      </c>
      <c r="H20">
        <f t="shared" si="5"/>
        <v>0.22649068804213845</v>
      </c>
    </row>
    <row r="21" spans="1:8" x14ac:dyDescent="0.2">
      <c r="A21">
        <f>WingXFLR5!A27</f>
        <v>-5.8</v>
      </c>
      <c r="B21">
        <f t="shared" si="2"/>
        <v>-0.10122909661567112</v>
      </c>
      <c r="C21">
        <f>WingXFLR5!L27</f>
        <v>14.670199999999999</v>
      </c>
      <c r="D21">
        <f t="shared" si="0"/>
        <v>131.81904542450002</v>
      </c>
      <c r="E21">
        <f t="shared" si="1"/>
        <v>0.5013634470434164</v>
      </c>
      <c r="F21">
        <f t="shared" si="3"/>
        <v>997280.52164261939</v>
      </c>
      <c r="G21">
        <f t="shared" si="4"/>
        <v>3.7538084440653929E-3</v>
      </c>
      <c r="H21">
        <f t="shared" si="5"/>
        <v>0.22133848589530547</v>
      </c>
    </row>
    <row r="22" spans="1:8" x14ac:dyDescent="0.2">
      <c r="A22">
        <f>WingXFLR5!A28</f>
        <v>-5.7</v>
      </c>
      <c r="B22">
        <f t="shared" si="2"/>
        <v>-9.9483767363676798E-2</v>
      </c>
      <c r="C22">
        <f>WingXFLR5!L28</f>
        <v>14.494</v>
      </c>
      <c r="D22">
        <f t="shared" si="0"/>
        <v>128.67157205000001</v>
      </c>
      <c r="E22">
        <f t="shared" si="1"/>
        <v>0.50745839939397874</v>
      </c>
      <c r="F22">
        <f t="shared" si="3"/>
        <v>985302.44173140952</v>
      </c>
      <c r="G22">
        <f t="shared" si="4"/>
        <v>3.7602938935089995E-3</v>
      </c>
      <c r="H22">
        <f t="shared" si="5"/>
        <v>0.21642681183298229</v>
      </c>
    </row>
    <row r="23" spans="1:8" x14ac:dyDescent="0.2">
      <c r="A23">
        <f>WingXFLR5!A29</f>
        <v>-5.6</v>
      </c>
      <c r="B23">
        <f t="shared" si="2"/>
        <v>-9.7738438111682452E-2</v>
      </c>
      <c r="C23">
        <f>WingXFLR5!L29</f>
        <v>14.3239</v>
      </c>
      <c r="D23">
        <f t="shared" si="0"/>
        <v>125.66914311612501</v>
      </c>
      <c r="E23">
        <f t="shared" si="1"/>
        <v>0.51348459852528483</v>
      </c>
      <c r="F23">
        <f t="shared" si="3"/>
        <v>973739.03995560494</v>
      </c>
      <c r="G23">
        <f t="shared" si="4"/>
        <v>3.7666408721458082E-3</v>
      </c>
      <c r="H23">
        <f t="shared" si="5"/>
        <v>0.21173347924394093</v>
      </c>
    </row>
    <row r="24" spans="1:8" x14ac:dyDescent="0.2">
      <c r="A24">
        <f>WingXFLR5!A30</f>
        <v>-5.5</v>
      </c>
      <c r="B24">
        <f t="shared" si="2"/>
        <v>-9.599310885968812E-2</v>
      </c>
      <c r="C24">
        <f>WingXFLR5!L30</f>
        <v>14.159800000000001</v>
      </c>
      <c r="D24">
        <f t="shared" si="0"/>
        <v>122.80621082450003</v>
      </c>
      <c r="E24">
        <f t="shared" si="1"/>
        <v>0.51943544688599608</v>
      </c>
      <c r="F24">
        <f t="shared" si="3"/>
        <v>962583.51831298554</v>
      </c>
      <c r="G24">
        <f t="shared" si="4"/>
        <v>3.7728461415669815E-3</v>
      </c>
      <c r="H24">
        <f t="shared" si="5"/>
        <v>0.20725074089845552</v>
      </c>
    </row>
    <row r="25" spans="1:8" x14ac:dyDescent="0.2">
      <c r="A25">
        <f>WingXFLR5!A31</f>
        <v>-5.4</v>
      </c>
      <c r="B25">
        <f t="shared" si="2"/>
        <v>-9.4247779607693788E-2</v>
      </c>
      <c r="C25">
        <f>WingXFLR5!L31</f>
        <v>14.001099999999999</v>
      </c>
      <c r="D25">
        <f t="shared" si="0"/>
        <v>120.06886574112498</v>
      </c>
      <c r="E25">
        <f t="shared" si="1"/>
        <v>0.52532315609604441</v>
      </c>
      <c r="F25">
        <f t="shared" si="3"/>
        <v>951795.08879023301</v>
      </c>
      <c r="G25">
        <f t="shared" si="4"/>
        <v>3.7789258917077743E-3</v>
      </c>
      <c r="H25">
        <f t="shared" si="5"/>
        <v>0.20295766070951884</v>
      </c>
    </row>
    <row r="26" spans="1:8" x14ac:dyDescent="0.2">
      <c r="A26">
        <f>WingXFLR5!A32</f>
        <v>-5.3</v>
      </c>
      <c r="B26">
        <f t="shared" si="2"/>
        <v>-9.2502450355699456E-2</v>
      </c>
      <c r="C26">
        <f>WingXFLR5!L32</f>
        <v>13.8477</v>
      </c>
      <c r="D26">
        <f t="shared" si="0"/>
        <v>117.45226211512501</v>
      </c>
      <c r="E26">
        <f t="shared" si="1"/>
        <v>0.53114250314610578</v>
      </c>
      <c r="F26">
        <f t="shared" si="3"/>
        <v>941366.95338512759</v>
      </c>
      <c r="G26">
        <f t="shared" si="4"/>
        <v>3.784877925554108E-3</v>
      </c>
      <c r="H26">
        <f t="shared" si="5"/>
        <v>0.19884740504316073</v>
      </c>
    </row>
    <row r="27" spans="1:8" x14ac:dyDescent="0.2">
      <c r="A27">
        <f>WingXFLR5!A33</f>
        <v>-5.2</v>
      </c>
      <c r="B27">
        <f t="shared" si="2"/>
        <v>-9.0757121103705138E-2</v>
      </c>
      <c r="C27">
        <f>WingXFLR5!L33</f>
        <v>13.699299999999999</v>
      </c>
      <c r="D27">
        <f t="shared" si="0"/>
        <v>114.948377550125</v>
      </c>
      <c r="E27">
        <f t="shared" si="1"/>
        <v>0.53689619475566841</v>
      </c>
      <c r="F27">
        <f t="shared" si="3"/>
        <v>931278.71809101</v>
      </c>
      <c r="G27">
        <f t="shared" si="4"/>
        <v>3.7907081047315124E-3</v>
      </c>
      <c r="H27">
        <f t="shared" si="5"/>
        <v>0.19490808525292624</v>
      </c>
    </row>
    <row r="28" spans="1:8" x14ac:dyDescent="0.2">
      <c r="A28">
        <f>WingXFLR5!A34</f>
        <v>-5.0999999999999996</v>
      </c>
      <c r="B28">
        <f t="shared" si="2"/>
        <v>-8.9011791851710792E-2</v>
      </c>
      <c r="C28">
        <f>WingXFLR5!L34</f>
        <v>13.5556</v>
      </c>
      <c r="D28">
        <f t="shared" si="0"/>
        <v>112.549503458</v>
      </c>
      <c r="E28">
        <f t="shared" si="1"/>
        <v>0.54258771583820165</v>
      </c>
      <c r="F28">
        <f t="shared" si="3"/>
        <v>921509.98890122096</v>
      </c>
      <c r="G28">
        <f t="shared" si="4"/>
        <v>3.7964228339444129E-3</v>
      </c>
      <c r="H28">
        <f t="shared" si="5"/>
        <v>0.19112822461554654</v>
      </c>
    </row>
    <row r="29" spans="1:8" x14ac:dyDescent="0.2">
      <c r="A29">
        <f>WingXFLR5!A35</f>
        <v>-5</v>
      </c>
      <c r="B29">
        <f t="shared" si="2"/>
        <v>-8.7266462599716474E-2</v>
      </c>
      <c r="C29">
        <f>WingXFLR5!L35</f>
        <v>13.4163</v>
      </c>
      <c r="D29">
        <f t="shared" si="0"/>
        <v>110.248227235125</v>
      </c>
      <c r="E29">
        <f t="shared" si="1"/>
        <v>0.5482213457373738</v>
      </c>
      <c r="F29">
        <f t="shared" si="3"/>
        <v>912040.37180910097</v>
      </c>
      <c r="G29">
        <f t="shared" si="4"/>
        <v>3.802029057816409E-3</v>
      </c>
      <c r="H29">
        <f t="shared" si="5"/>
        <v>0.18749673611851353</v>
      </c>
    </row>
    <row r="30" spans="1:8" x14ac:dyDescent="0.2">
      <c r="A30">
        <f>WingXFLR5!A36</f>
        <v>-4.9000000000000004</v>
      </c>
      <c r="B30">
        <f t="shared" si="2"/>
        <v>-8.5521133347722156E-2</v>
      </c>
      <c r="C30">
        <f>WingXFLR5!L36</f>
        <v>13.2813</v>
      </c>
      <c r="D30">
        <f t="shared" si="0"/>
        <v>108.040669435125</v>
      </c>
      <c r="E30">
        <f t="shared" si="1"/>
        <v>0.5537938334964444</v>
      </c>
      <c r="F30">
        <f t="shared" si="3"/>
        <v>902863.06881243072</v>
      </c>
      <c r="G30">
        <f t="shared" si="4"/>
        <v>3.8075260662096973E-3</v>
      </c>
      <c r="H30">
        <f t="shared" si="5"/>
        <v>0.1840080475338339</v>
      </c>
    </row>
    <row r="31" spans="1:8" x14ac:dyDescent="0.2">
      <c r="A31">
        <f>WingXFLR5!A37</f>
        <v>-4.8</v>
      </c>
      <c r="B31">
        <f t="shared" si="2"/>
        <v>-8.377580409572781E-2</v>
      </c>
      <c r="C31">
        <f>WingXFLR5!L37</f>
        <v>13.1502</v>
      </c>
      <c r="D31">
        <f t="shared" si="0"/>
        <v>105.91825302450002</v>
      </c>
      <c r="E31">
        <f t="shared" si="1"/>
        <v>0.55931484242188922</v>
      </c>
      <c r="F31">
        <f t="shared" si="3"/>
        <v>893950.88790233072</v>
      </c>
      <c r="G31">
        <f t="shared" si="4"/>
        <v>3.8129257341199254E-3</v>
      </c>
      <c r="H31">
        <f t="shared" si="5"/>
        <v>0.18064910780081578</v>
      </c>
    </row>
    <row r="32" spans="1:8" x14ac:dyDescent="0.2">
      <c r="A32">
        <f>WingXFLR5!A38</f>
        <v>-4.7</v>
      </c>
      <c r="B32">
        <f t="shared" si="2"/>
        <v>-8.2030474843733492E-2</v>
      </c>
      <c r="C32">
        <f>WingXFLR5!L38</f>
        <v>13.023</v>
      </c>
      <c r="D32">
        <f t="shared" si="0"/>
        <v>103.87909901249999</v>
      </c>
      <c r="E32">
        <f t="shared" si="1"/>
        <v>0.56477785769917277</v>
      </c>
      <c r="F32">
        <f t="shared" si="3"/>
        <v>885303.82907880144</v>
      </c>
      <c r="G32">
        <f t="shared" si="4"/>
        <v>3.818223900181775E-3</v>
      </c>
      <c r="H32">
        <f t="shared" si="5"/>
        <v>0.1774174085516001</v>
      </c>
    </row>
    <row r="33" spans="1:8" x14ac:dyDescent="0.2">
      <c r="A33">
        <f>WingXFLR5!A39</f>
        <v>-4.5999999999999996</v>
      </c>
      <c r="B33">
        <f t="shared" si="2"/>
        <v>-8.0285145591739146E-2</v>
      </c>
      <c r="C33">
        <f>WingXFLR5!L39</f>
        <v>12.8995</v>
      </c>
      <c r="D33">
        <f t="shared" si="0"/>
        <v>101.91822390312501</v>
      </c>
      <c r="E33">
        <f t="shared" si="1"/>
        <v>0.57018504909619194</v>
      </c>
      <c r="F33">
        <f t="shared" si="3"/>
        <v>876908.29633740289</v>
      </c>
      <c r="G33">
        <f t="shared" si="4"/>
        <v>3.8234248459391149E-3</v>
      </c>
      <c r="H33">
        <f t="shared" si="5"/>
        <v>0.17430549169197546</v>
      </c>
    </row>
    <row r="34" spans="1:8" x14ac:dyDescent="0.2">
      <c r="A34">
        <f>WingXFLR5!A40</f>
        <v>-4.5</v>
      </c>
      <c r="B34">
        <f t="shared" si="2"/>
        <v>-7.8539816339744828E-2</v>
      </c>
      <c r="C34">
        <f>WingXFLR5!L40</f>
        <v>12.779400000000001</v>
      </c>
      <c r="D34">
        <f t="shared" ref="D34:D65" si="6">0.5*1.225*C34^2</f>
        <v>100.02925192050003</v>
      </c>
      <c r="E34">
        <f t="shared" ref="E34:E65" si="7">$J$12*1.802*10^-5*(1.225*C34)^-1</f>
        <v>0.57554361244004626</v>
      </c>
      <c r="F34">
        <f t="shared" ref="F34:F65" si="8">1.225*C34/(1.802*10^-5)</f>
        <v>868743.89567147626</v>
      </c>
      <c r="G34">
        <f t="shared" si="4"/>
        <v>3.828537477261034E-3</v>
      </c>
      <c r="H34">
        <f t="shared" si="5"/>
        <v>0.17130363913846716</v>
      </c>
    </row>
    <row r="35" spans="1:8" x14ac:dyDescent="0.2">
      <c r="A35">
        <f>WingXFLR5!A41</f>
        <v>-4.4000000000000004</v>
      </c>
      <c r="B35">
        <f t="shared" si="2"/>
        <v>-7.679448708775051E-2</v>
      </c>
      <c r="C35">
        <f>WingXFLR5!L41</f>
        <v>12.662699999999999</v>
      </c>
      <c r="D35">
        <f t="shared" si="6"/>
        <v>98.210682415124992</v>
      </c>
      <c r="E35">
        <f t="shared" si="7"/>
        <v>0.58084784767990461</v>
      </c>
      <c r="F35">
        <f t="shared" si="8"/>
        <v>860810.62708102108</v>
      </c>
      <c r="G35">
        <f t="shared" si="4"/>
        <v>3.8335582483127123E-3</v>
      </c>
      <c r="H35">
        <f t="shared" si="5"/>
        <v>0.16840983900774706</v>
      </c>
    </row>
    <row r="36" spans="1:8" x14ac:dyDescent="0.2">
      <c r="A36">
        <f>WingXFLR5!A42</f>
        <v>-4.3</v>
      </c>
      <c r="B36">
        <f t="shared" si="2"/>
        <v>-7.5049157835756164E-2</v>
      </c>
      <c r="C36">
        <f>WingXFLR5!L42</f>
        <v>12.549099999999999</v>
      </c>
      <c r="D36">
        <f t="shared" si="6"/>
        <v>96.456445371125</v>
      </c>
      <c r="E36">
        <f t="shared" si="7"/>
        <v>0.58610593913637854</v>
      </c>
      <c r="F36">
        <f t="shared" si="8"/>
        <v>853088.09655937843</v>
      </c>
      <c r="G36">
        <f t="shared" si="4"/>
        <v>3.838496702416842E-3</v>
      </c>
      <c r="H36">
        <f t="shared" si="5"/>
        <v>0.16561477943153441</v>
      </c>
    </row>
    <row r="37" spans="1:8" x14ac:dyDescent="0.2">
      <c r="A37">
        <f>WingXFLR5!A43</f>
        <v>-4.2</v>
      </c>
      <c r="B37">
        <f t="shared" si="2"/>
        <v>-7.3303828583761846E-2</v>
      </c>
      <c r="C37">
        <f>WingXFLR5!L43</f>
        <v>12.438499999999999</v>
      </c>
      <c r="D37">
        <f t="shared" si="6"/>
        <v>94.763722878124995</v>
      </c>
      <c r="E37">
        <f t="shared" si="7"/>
        <v>0.59131744509517448</v>
      </c>
      <c r="F37">
        <f t="shared" si="8"/>
        <v>845569.50610432855</v>
      </c>
      <c r="G37">
        <f t="shared" si="4"/>
        <v>3.8433540724200285E-3</v>
      </c>
      <c r="H37">
        <f t="shared" si="5"/>
        <v>0.16291428833426647</v>
      </c>
    </row>
    <row r="38" spans="1:8" x14ac:dyDescent="0.2">
      <c r="A38">
        <f>WingXFLR5!A44</f>
        <v>-4.0999999999999996</v>
      </c>
      <c r="B38">
        <f t="shared" si="2"/>
        <v>-7.15584993317675E-2</v>
      </c>
      <c r="C38">
        <f>WingXFLR5!L44</f>
        <v>12.3308</v>
      </c>
      <c r="D38">
        <f t="shared" si="6"/>
        <v>93.129785042000009</v>
      </c>
      <c r="E38">
        <f t="shared" si="7"/>
        <v>0.59648214558798518</v>
      </c>
      <c r="F38">
        <f t="shared" si="8"/>
        <v>838248.05771365156</v>
      </c>
      <c r="G38">
        <f t="shared" si="4"/>
        <v>3.8481317501851318E-3</v>
      </c>
      <c r="H38">
        <f t="shared" si="5"/>
        <v>0.16030430988076644</v>
      </c>
    </row>
    <row r="39" spans="1:8" x14ac:dyDescent="0.2">
      <c r="A39">
        <f>WingXFLR5!A45</f>
        <v>-4</v>
      </c>
      <c r="B39">
        <f t="shared" si="2"/>
        <v>-6.9813170079773182E-2</v>
      </c>
      <c r="C39">
        <f>WingXFLR5!L45</f>
        <v>12.225899999999999</v>
      </c>
      <c r="D39">
        <f t="shared" si="6"/>
        <v>91.551986371124983</v>
      </c>
      <c r="E39">
        <f t="shared" si="7"/>
        <v>0.60160004914291199</v>
      </c>
      <c r="F39">
        <f t="shared" si="8"/>
        <v>831116.95338512771</v>
      </c>
      <c r="G39">
        <f t="shared" si="4"/>
        <v>3.8528312871523888E-3</v>
      </c>
      <c r="H39">
        <f t="shared" si="5"/>
        <v>0.15778089998086128</v>
      </c>
    </row>
    <row r="40" spans="1:8" x14ac:dyDescent="0.2">
      <c r="A40">
        <f>WingXFLR5!A46</f>
        <v>-3.9</v>
      </c>
      <c r="B40">
        <f t="shared" si="2"/>
        <v>-6.806784082777885E-2</v>
      </c>
      <c r="C40">
        <f>WingXFLR5!L46</f>
        <v>12.123699999999999</v>
      </c>
      <c r="D40">
        <f t="shared" si="6"/>
        <v>90.027762285124993</v>
      </c>
      <c r="E40">
        <f t="shared" si="7"/>
        <v>0.6066713990626893</v>
      </c>
      <c r="F40">
        <f t="shared" si="8"/>
        <v>824169.39511653723</v>
      </c>
      <c r="G40">
        <f t="shared" si="4"/>
        <v>3.8574543946572073E-3</v>
      </c>
      <c r="H40">
        <f t="shared" si="5"/>
        <v>0.15534022192883418</v>
      </c>
    </row>
    <row r="41" spans="1:8" x14ac:dyDescent="0.2">
      <c r="A41">
        <f>WingXFLR5!A47</f>
        <v>-3.8</v>
      </c>
      <c r="B41">
        <f t="shared" si="2"/>
        <v>-6.6322511575784518E-2</v>
      </c>
      <c r="C41">
        <f>WingXFLR5!L47</f>
        <v>12.023999999999999</v>
      </c>
      <c r="D41">
        <f t="shared" si="6"/>
        <v>88.553152800000007</v>
      </c>
      <c r="E41">
        <f t="shared" si="7"/>
        <v>0.61170176653495745</v>
      </c>
      <c r="F41">
        <f t="shared" si="8"/>
        <v>817391.7869034406</v>
      </c>
      <c r="G41">
        <f t="shared" si="4"/>
        <v>3.8620075324486813E-3</v>
      </c>
      <c r="H41">
        <f t="shared" si="5"/>
        <v>0.15297617940813432</v>
      </c>
    </row>
    <row r="42" spans="1:8" x14ac:dyDescent="0.2">
      <c r="A42">
        <f>WingXFLR5!A48</f>
        <v>-3.7</v>
      </c>
      <c r="B42">
        <f t="shared" si="2"/>
        <v>-6.4577182323790186E-2</v>
      </c>
      <c r="C42">
        <f>WingXFLR5!L48</f>
        <v>11.9267</v>
      </c>
      <c r="D42">
        <f t="shared" si="6"/>
        <v>87.125780895125004</v>
      </c>
      <c r="E42">
        <f t="shared" si="7"/>
        <v>0.61669213116925281</v>
      </c>
      <c r="F42">
        <f t="shared" si="8"/>
        <v>810777.33074361831</v>
      </c>
      <c r="G42">
        <f t="shared" si="4"/>
        <v>3.8664928599917913E-3</v>
      </c>
      <c r="H42">
        <f t="shared" si="5"/>
        <v>0.15068518709184159</v>
      </c>
    </row>
    <row r="43" spans="1:8" x14ac:dyDescent="0.2">
      <c r="A43">
        <f>WingXFLR5!A49</f>
        <v>-3.6</v>
      </c>
      <c r="B43">
        <f t="shared" si="2"/>
        <v>-6.2831853071795868E-2</v>
      </c>
      <c r="C43">
        <f>WingXFLR5!L49</f>
        <v>11.831799999999999</v>
      </c>
      <c r="D43">
        <f t="shared" si="6"/>
        <v>85.744788384499998</v>
      </c>
      <c r="E43">
        <f t="shared" si="7"/>
        <v>0.62163846927908917</v>
      </c>
      <c r="F43">
        <f t="shared" si="8"/>
        <v>804326.02663706988</v>
      </c>
      <c r="G43">
        <f t="shared" si="4"/>
        <v>3.8709080206954052E-3</v>
      </c>
      <c r="H43">
        <f t="shared" si="5"/>
        <v>0.14846608286164473</v>
      </c>
    </row>
    <row r="44" spans="1:8" x14ac:dyDescent="0.2">
      <c r="A44">
        <f>WingXFLR5!A50</f>
        <v>-3.5</v>
      </c>
      <c r="B44">
        <f t="shared" si="2"/>
        <v>-6.1086523819801536E-2</v>
      </c>
      <c r="C44">
        <f>WingXFLR5!L50</f>
        <v>11.7392</v>
      </c>
      <c r="D44">
        <f t="shared" si="6"/>
        <v>84.407900192000014</v>
      </c>
      <c r="E44">
        <f t="shared" si="7"/>
        <v>0.62654201656129282</v>
      </c>
      <c r="F44">
        <f t="shared" si="8"/>
        <v>798031.07658157602</v>
      </c>
      <c r="G44">
        <f t="shared" si="4"/>
        <v>3.8752553624297236E-3</v>
      </c>
      <c r="H44">
        <f t="shared" si="5"/>
        <v>0.14631541649686294</v>
      </c>
    </row>
    <row r="45" spans="1:8" x14ac:dyDescent="0.2">
      <c r="A45">
        <f>WingXFLR5!A51</f>
        <v>-3.4</v>
      </c>
      <c r="B45">
        <f t="shared" si="2"/>
        <v>-5.9341194567807204E-2</v>
      </c>
      <c r="C45">
        <f>WingXFLR5!L51</f>
        <v>11.6487</v>
      </c>
      <c r="D45">
        <f t="shared" si="6"/>
        <v>83.111479660124999</v>
      </c>
      <c r="E45">
        <f t="shared" si="7"/>
        <v>0.63140968870486214</v>
      </c>
      <c r="F45">
        <f t="shared" si="8"/>
        <v>791878.8845726971</v>
      </c>
      <c r="G45">
        <f t="shared" si="4"/>
        <v>3.8795421493466329E-3</v>
      </c>
      <c r="H45">
        <f t="shared" si="5"/>
        <v>0.14422752615333936</v>
      </c>
    </row>
    <row r="46" spans="1:8" x14ac:dyDescent="0.2">
      <c r="A46">
        <f>WingXFLR5!A52</f>
        <v>-3.3</v>
      </c>
      <c r="B46">
        <f t="shared" si="2"/>
        <v>-5.7595865315812872E-2</v>
      </c>
      <c r="C46">
        <f>WingXFLR5!L52</f>
        <v>11.5603</v>
      </c>
      <c r="D46">
        <f t="shared" si="6"/>
        <v>81.854828355124994</v>
      </c>
      <c r="E46">
        <f t="shared" si="7"/>
        <v>0.63623799043418661</v>
      </c>
      <c r="F46">
        <f t="shared" si="8"/>
        <v>785869.45061043289</v>
      </c>
      <c r="G46">
        <f t="shared" si="4"/>
        <v>3.883766371010706E-3</v>
      </c>
      <c r="H46">
        <f t="shared" si="5"/>
        <v>0.14220146301184663</v>
      </c>
    </row>
    <row r="47" spans="1:8" x14ac:dyDescent="0.2">
      <c r="A47">
        <f>WingXFLR5!A53</f>
        <v>-3.2</v>
      </c>
      <c r="B47">
        <f t="shared" si="2"/>
        <v>-5.5850536063818547E-2</v>
      </c>
      <c r="C47">
        <f>WingXFLR5!L53</f>
        <v>11.4739</v>
      </c>
      <c r="D47">
        <f t="shared" si="6"/>
        <v>80.635858491125006</v>
      </c>
      <c r="E47">
        <f t="shared" si="7"/>
        <v>0.64102894750837347</v>
      </c>
      <c r="F47">
        <f t="shared" si="8"/>
        <v>779995.97669256397</v>
      </c>
      <c r="G47">
        <f t="shared" si="4"/>
        <v>3.8879308477116742E-3</v>
      </c>
      <c r="H47">
        <f t="shared" si="5"/>
        <v>0.14023402886736422</v>
      </c>
    </row>
    <row r="48" spans="1:8" x14ac:dyDescent="0.2">
      <c r="A48">
        <f>WingXFLR5!A54</f>
        <v>-3.1</v>
      </c>
      <c r="B48">
        <f t="shared" si="2"/>
        <v>-5.4105206811824215E-2</v>
      </c>
      <c r="C48">
        <f>WingXFLR5!L54</f>
        <v>11.3894</v>
      </c>
      <c r="D48">
        <f t="shared" si="6"/>
        <v>79.452539820500007</v>
      </c>
      <c r="E48">
        <f t="shared" si="7"/>
        <v>0.64578485616593728</v>
      </c>
      <c r="F48">
        <f t="shared" si="8"/>
        <v>774251.66481687024</v>
      </c>
      <c r="G48">
        <f t="shared" si="4"/>
        <v>3.8920385558654739E-3</v>
      </c>
      <c r="H48">
        <f t="shared" si="5"/>
        <v>0.13832210327253144</v>
      </c>
    </row>
    <row r="49" spans="1:8" x14ac:dyDescent="0.2">
      <c r="A49">
        <f>WingXFLR5!A55</f>
        <v>-3</v>
      </c>
      <c r="B49">
        <f t="shared" si="2"/>
        <v>-5.2359877559829883E-2</v>
      </c>
      <c r="C49">
        <f>WingXFLR5!L55</f>
        <v>11.306800000000001</v>
      </c>
      <c r="D49">
        <f t="shared" si="6"/>
        <v>78.30428232200002</v>
      </c>
      <c r="E49">
        <f t="shared" si="7"/>
        <v>0.65050253306119565</v>
      </c>
      <c r="F49">
        <f t="shared" si="8"/>
        <v>768636.51498335192</v>
      </c>
      <c r="G49">
        <f t="shared" si="4"/>
        <v>3.8960877045042244E-3</v>
      </c>
      <c r="H49">
        <f t="shared" si="5"/>
        <v>0.13646488189773492</v>
      </c>
    </row>
    <row r="50" spans="1:8" x14ac:dyDescent="0.2">
      <c r="A50">
        <f>WingXFLR5!A56</f>
        <v>-2.9</v>
      </c>
      <c r="B50">
        <f t="shared" si="2"/>
        <v>-5.0614548307835558E-2</v>
      </c>
      <c r="C50">
        <f>WingXFLR5!L56</f>
        <v>11.226000000000001</v>
      </c>
      <c r="D50">
        <f t="shared" si="6"/>
        <v>77.189134050000021</v>
      </c>
      <c r="E50">
        <f t="shared" si="7"/>
        <v>0.65518457516625039</v>
      </c>
      <c r="F50">
        <f t="shared" si="8"/>
        <v>763143.72918978927</v>
      </c>
      <c r="G50">
        <f t="shared" si="4"/>
        <v>3.9000814578215083E-3</v>
      </c>
      <c r="H50">
        <f t="shared" si="5"/>
        <v>0.13465934949722536</v>
      </c>
    </row>
    <row r="51" spans="1:8" x14ac:dyDescent="0.2">
      <c r="A51">
        <f>WingXFLR5!A57</f>
        <v>-2.8</v>
      </c>
      <c r="B51">
        <f t="shared" si="2"/>
        <v>-4.8869219055841226E-2</v>
      </c>
      <c r="C51">
        <f>WingXFLR5!L57</f>
        <v>11.1469</v>
      </c>
      <c r="D51">
        <f t="shared" si="6"/>
        <v>76.105195011125005</v>
      </c>
      <c r="E51">
        <f t="shared" si="7"/>
        <v>0.65983385881422885</v>
      </c>
      <c r="F51">
        <f t="shared" si="8"/>
        <v>757766.5094339624</v>
      </c>
      <c r="G51">
        <f t="shared" si="4"/>
        <v>3.9040231346645121E-3</v>
      </c>
      <c r="H51">
        <f t="shared" si="5"/>
        <v>0.13290256143437243</v>
      </c>
    </row>
    <row r="52" spans="1:8" x14ac:dyDescent="0.2">
      <c r="A52">
        <f>WingXFLR5!A58</f>
        <v>-2.7</v>
      </c>
      <c r="B52">
        <f t="shared" si="2"/>
        <v>-4.7123889803846894E-2</v>
      </c>
      <c r="C52">
        <f>WingXFLR5!L58</f>
        <v>11.0695</v>
      </c>
      <c r="D52">
        <f t="shared" si="6"/>
        <v>75.051971028124996</v>
      </c>
      <c r="E52">
        <f t="shared" si="7"/>
        <v>0.66444753970968229</v>
      </c>
      <c r="F52">
        <f t="shared" si="8"/>
        <v>752504.85571587121</v>
      </c>
      <c r="G52">
        <f t="shared" si="4"/>
        <v>3.9079111640426155E-3</v>
      </c>
      <c r="H52">
        <f t="shared" si="5"/>
        <v>0.13119384195462599</v>
      </c>
    </row>
    <row r="53" spans="1:8" x14ac:dyDescent="0.2">
      <c r="A53">
        <f>WingXFLR5!A59</f>
        <v>-2.6</v>
      </c>
      <c r="B53">
        <f t="shared" si="2"/>
        <v>-4.5378560551852569E-2</v>
      </c>
      <c r="C53">
        <f>WingXFLR5!L59</f>
        <v>10.9937</v>
      </c>
      <c r="D53">
        <f t="shared" si="6"/>
        <v>74.027631810125015</v>
      </c>
      <c r="E53">
        <f t="shared" si="7"/>
        <v>0.66902881112058055</v>
      </c>
      <c r="F53">
        <f t="shared" si="8"/>
        <v>747351.97003329638</v>
      </c>
      <c r="G53">
        <f t="shared" si="4"/>
        <v>3.9117490513636988E-3</v>
      </c>
      <c r="H53">
        <f t="shared" si="5"/>
        <v>0.12953034064875754</v>
      </c>
    </row>
    <row r="54" spans="1:8" x14ac:dyDescent="0.2">
      <c r="A54">
        <f>WingXFLR5!A60</f>
        <v>-2.5</v>
      </c>
      <c r="B54">
        <f t="shared" si="2"/>
        <v>-4.3633231299858237E-2</v>
      </c>
      <c r="C54">
        <f>WingXFLR5!L60</f>
        <v>10.919499999999999</v>
      </c>
      <c r="D54">
        <f t="shared" si="6"/>
        <v>73.031731653124993</v>
      </c>
      <c r="E54">
        <f t="shared" si="7"/>
        <v>0.67357498427733209</v>
      </c>
      <c r="F54">
        <f t="shared" si="8"/>
        <v>742307.85238623747</v>
      </c>
      <c r="G54">
        <f t="shared" si="4"/>
        <v>3.9155353320114985E-3</v>
      </c>
      <c r="H54">
        <f t="shared" si="5"/>
        <v>0.12791144672796856</v>
      </c>
    </row>
    <row r="55" spans="1:8" x14ac:dyDescent="0.2">
      <c r="A55">
        <f>WingXFLR5!A61</f>
        <v>-2.4</v>
      </c>
      <c r="B55">
        <f t="shared" si="2"/>
        <v>-4.1887902047863905E-2</v>
      </c>
      <c r="C55">
        <f>WingXFLR5!L61</f>
        <v>10.8468</v>
      </c>
      <c r="D55">
        <f t="shared" si="6"/>
        <v>72.062505522000009</v>
      </c>
      <c r="E55">
        <f t="shared" si="7"/>
        <v>0.67808957856845586</v>
      </c>
      <c r="F55">
        <f t="shared" si="8"/>
        <v>737365.70477247506</v>
      </c>
      <c r="G55">
        <f t="shared" si="4"/>
        <v>3.9192736974880543E-3</v>
      </c>
      <c r="H55">
        <f t="shared" si="5"/>
        <v>0.12633439832915561</v>
      </c>
    </row>
    <row r="56" spans="1:8" x14ac:dyDescent="0.2">
      <c r="A56">
        <f>WingXFLR5!A62</f>
        <v>-2.2999999999999998</v>
      </c>
      <c r="B56">
        <f t="shared" si="2"/>
        <v>-4.0142572795869573E-2</v>
      </c>
      <c r="C56">
        <f>WingXFLR5!L62</f>
        <v>10.775499999999999</v>
      </c>
      <c r="D56">
        <f t="shared" si="6"/>
        <v>71.118232653124991</v>
      </c>
      <c r="E56">
        <f t="shared" si="7"/>
        <v>0.68257640395492813</v>
      </c>
      <c r="F56">
        <f t="shared" si="8"/>
        <v>732518.72918978916</v>
      </c>
      <c r="G56">
        <f t="shared" si="4"/>
        <v>3.9229679907322353E-3</v>
      </c>
      <c r="H56">
        <f t="shared" si="5"/>
        <v>0.12479649428575759</v>
      </c>
    </row>
    <row r="57" spans="1:8" x14ac:dyDescent="0.2">
      <c r="A57">
        <f>WingXFLR5!A63</f>
        <v>-2.2000000000000002</v>
      </c>
      <c r="B57">
        <f t="shared" si="2"/>
        <v>-3.8397243543875255E-2</v>
      </c>
      <c r="C57">
        <f>WingXFLR5!L63</f>
        <v>10.7056</v>
      </c>
      <c r="D57">
        <f t="shared" si="6"/>
        <v>70.19854620800001</v>
      </c>
      <c r="E57">
        <f t="shared" si="7"/>
        <v>0.68703314534601767</v>
      </c>
      <c r="F57">
        <f t="shared" si="8"/>
        <v>727766.92563817988</v>
      </c>
      <c r="G57">
        <f t="shared" si="4"/>
        <v>3.9266169651165014E-3</v>
      </c>
      <c r="H57">
        <f t="shared" si="5"/>
        <v>0.1232972306858406</v>
      </c>
    </row>
    <row r="58" spans="1:8" x14ac:dyDescent="0.2">
      <c r="A58">
        <f>WingXFLR5!A64</f>
        <v>-2.1</v>
      </c>
      <c r="B58">
        <f t="shared" si="2"/>
        <v>-3.6651914291880923E-2</v>
      </c>
      <c r="C58">
        <f>WingXFLR5!L64</f>
        <v>10.6371</v>
      </c>
      <c r="D58">
        <f t="shared" si="6"/>
        <v>69.303086551125006</v>
      </c>
      <c r="E58">
        <f t="shared" si="7"/>
        <v>0.69145744994559855</v>
      </c>
      <c r="F58">
        <f t="shared" si="8"/>
        <v>723110.29411764711</v>
      </c>
      <c r="G58">
        <f t="shared" si="4"/>
        <v>3.9302193684751414E-3</v>
      </c>
      <c r="H58">
        <f t="shared" si="5"/>
        <v>0.1218361127876602</v>
      </c>
    </row>
    <row r="59" spans="1:8" x14ac:dyDescent="0.2">
      <c r="A59">
        <f>WingXFLR5!A65</f>
        <v>-2</v>
      </c>
      <c r="B59">
        <f t="shared" si="2"/>
        <v>-3.4906585039886591E-2</v>
      </c>
      <c r="C59">
        <f>WingXFLR5!L65</f>
        <v>10.57</v>
      </c>
      <c r="D59">
        <f t="shared" si="6"/>
        <v>68.431501250000011</v>
      </c>
      <c r="E59">
        <f t="shared" si="7"/>
        <v>0.69584692912169599</v>
      </c>
      <c r="F59">
        <f t="shared" si="8"/>
        <v>718548.83462819096</v>
      </c>
      <c r="G59">
        <f t="shared" si="4"/>
        <v>3.9337739440398764E-3</v>
      </c>
      <c r="H59">
        <f t="shared" si="5"/>
        <v>0.12041265505566885</v>
      </c>
    </row>
    <row r="60" spans="1:8" x14ac:dyDescent="0.2">
      <c r="A60">
        <f>WingXFLR5!A66</f>
        <v>-1.9</v>
      </c>
      <c r="B60">
        <f t="shared" si="2"/>
        <v>-3.3161255787892259E-2</v>
      </c>
      <c r="C60">
        <f>WingXFLR5!L66</f>
        <v>10.504099999999999</v>
      </c>
      <c r="D60">
        <f t="shared" si="6"/>
        <v>67.580871546124996</v>
      </c>
      <c r="E60">
        <f t="shared" si="7"/>
        <v>0.70021249234264027</v>
      </c>
      <c r="F60">
        <f t="shared" si="8"/>
        <v>714068.95116537181</v>
      </c>
      <c r="G60">
        <f t="shared" si="4"/>
        <v>3.9372901408299297E-3</v>
      </c>
      <c r="H60">
        <f t="shared" si="5"/>
        <v>0.11902217249728975</v>
      </c>
    </row>
    <row r="61" spans="1:8" x14ac:dyDescent="0.2">
      <c r="A61">
        <f>WingXFLR5!A67</f>
        <v>-1.8</v>
      </c>
      <c r="B61">
        <f t="shared" si="2"/>
        <v>-3.1415926535897934E-2</v>
      </c>
      <c r="C61">
        <f>WingXFLR5!L67</f>
        <v>10.439399999999999</v>
      </c>
      <c r="D61">
        <f t="shared" si="6"/>
        <v>66.750906820499992</v>
      </c>
      <c r="E61">
        <f t="shared" si="7"/>
        <v>0.70455218123803354</v>
      </c>
      <c r="F61">
        <f t="shared" si="8"/>
        <v>709670.64372918976</v>
      </c>
      <c r="G61">
        <f t="shared" si="4"/>
        <v>3.9407669227869355E-3</v>
      </c>
      <c r="H61">
        <f t="shared" si="5"/>
        <v>0.11766426457974845</v>
      </c>
    </row>
    <row r="62" spans="1:8" x14ac:dyDescent="0.2">
      <c r="A62">
        <f>WingXFLR5!A68</f>
        <v>-1.7</v>
      </c>
      <c r="B62">
        <f t="shared" si="2"/>
        <v>-2.9670597283903602E-2</v>
      </c>
      <c r="C62">
        <f>WingXFLR5!L68</f>
        <v>10.3759</v>
      </c>
      <c r="D62">
        <f t="shared" si="6"/>
        <v>65.941321746124999</v>
      </c>
      <c r="E62">
        <f t="shared" si="7"/>
        <v>0.70886400609261158</v>
      </c>
      <c r="F62">
        <f t="shared" si="8"/>
        <v>705353.91231964482</v>
      </c>
      <c r="G62">
        <f t="shared" si="4"/>
        <v>3.9442032490019556E-3</v>
      </c>
      <c r="H62">
        <f t="shared" si="5"/>
        <v>0.1163385375175698</v>
      </c>
    </row>
    <row r="63" spans="1:8" x14ac:dyDescent="0.2">
      <c r="A63">
        <f>WingXFLR5!A69</f>
        <v>-1.6</v>
      </c>
      <c r="B63">
        <f t="shared" si="2"/>
        <v>-2.7925268031909273E-2</v>
      </c>
      <c r="C63">
        <f>WingXFLR5!L69</f>
        <v>10.313599999999999</v>
      </c>
      <c r="D63">
        <f t="shared" si="6"/>
        <v>65.151836287999998</v>
      </c>
      <c r="E63">
        <f t="shared" si="7"/>
        <v>0.71314594717812674</v>
      </c>
      <c r="F63">
        <f t="shared" si="8"/>
        <v>701118.75693673687</v>
      </c>
      <c r="G63">
        <f t="shared" si="4"/>
        <v>3.9475980743835593E-3</v>
      </c>
      <c r="H63">
        <f t="shared" si="5"/>
        <v>0.11504460429760828</v>
      </c>
    </row>
    <row r="64" spans="1:8" x14ac:dyDescent="0.2">
      <c r="A64">
        <f>WingXFLR5!A70</f>
        <v>-1.5</v>
      </c>
      <c r="B64">
        <f t="shared" si="2"/>
        <v>-2.6179938779914941E-2</v>
      </c>
      <c r="C64">
        <f>WingXFLR5!L70</f>
        <v>10.2525</v>
      </c>
      <c r="D64">
        <f t="shared" si="6"/>
        <v>64.382175703125</v>
      </c>
      <c r="E64">
        <f t="shared" si="7"/>
        <v>0.71739595618788854</v>
      </c>
      <c r="F64">
        <f t="shared" si="8"/>
        <v>696965.17758046614</v>
      </c>
      <c r="G64">
        <f t="shared" si="4"/>
        <v>3.950950350352562E-3</v>
      </c>
      <c r="H64">
        <f t="shared" si="5"/>
        <v>0.11378208470400511</v>
      </c>
    </row>
    <row r="65" spans="1:8" x14ac:dyDescent="0.2">
      <c r="A65">
        <f>WingXFLR5!A71</f>
        <v>-1.4</v>
      </c>
      <c r="B65">
        <f t="shared" si="2"/>
        <v>-2.4434609527920613E-2</v>
      </c>
      <c r="C65">
        <f>WingXFLR5!L71</f>
        <v>10.192399999999999</v>
      </c>
      <c r="D65">
        <f t="shared" si="6"/>
        <v>63.629573377999996</v>
      </c>
      <c r="E65">
        <f t="shared" si="7"/>
        <v>0.72162611757940498</v>
      </c>
      <c r="F65">
        <f t="shared" si="8"/>
        <v>692879.57824639289</v>
      </c>
      <c r="G65">
        <f t="shared" si="4"/>
        <v>3.9542701100848503E-3</v>
      </c>
      <c r="H65">
        <f t="shared" si="5"/>
        <v>0.11254650392055485</v>
      </c>
    </row>
    <row r="66" spans="1:8" x14ac:dyDescent="0.2">
      <c r="A66">
        <f>WingXFLR5!A72</f>
        <v>-1.3</v>
      </c>
      <c r="B66">
        <f t="shared" si="2"/>
        <v>-2.2689280275926284E-2</v>
      </c>
      <c r="C66">
        <f>WingXFLR5!L72</f>
        <v>10.1334</v>
      </c>
      <c r="D66">
        <f t="shared" ref="D66:D97" si="9">0.5*1.225*C66^2</f>
        <v>62.895049780500003</v>
      </c>
      <c r="E66">
        <f t="shared" ref="E66:E97" si="10">$J$12*1.802*10^-5*(1.225*C66)^-1</f>
        <v>0.72582766305645952</v>
      </c>
      <c r="F66">
        <f t="shared" ref="F66:F97" si="11">1.225*C66/(1.802*10^-5)</f>
        <v>688868.75693673699</v>
      </c>
      <c r="G66">
        <f t="shared" si="4"/>
        <v>3.9575509419506197E-3</v>
      </c>
      <c r="H66">
        <f t="shared" si="5"/>
        <v>0.11133959687773233</v>
      </c>
    </row>
    <row r="67" spans="1:8" x14ac:dyDescent="0.2">
      <c r="A67">
        <f>WingXFLR5!A73</f>
        <v>-1.2</v>
      </c>
      <c r="B67">
        <f t="shared" ref="B67:B130" si="12">A67*PI()/180</f>
        <v>-2.0943951023931952E-2</v>
      </c>
      <c r="C67">
        <f>WingXFLR5!L73</f>
        <v>10.0754</v>
      </c>
      <c r="D67">
        <f t="shared" si="9"/>
        <v>62.177132160500008</v>
      </c>
      <c r="E67">
        <f t="shared" si="10"/>
        <v>0.7300059591496445</v>
      </c>
      <c r="F67">
        <f t="shared" si="11"/>
        <v>684925.91564927867</v>
      </c>
      <c r="G67">
        <f t="shared" ref="G67:G130" si="13">(0.027*(7/6)*F67^(-1/7))*($J$8^(-1/7))</f>
        <v>3.9607975151958619E-3</v>
      </c>
      <c r="H67">
        <f t="shared" ref="H67:H130" si="14">G67*D67*$J$3</f>
        <v>0.11015900213921448</v>
      </c>
    </row>
    <row r="68" spans="1:8" x14ac:dyDescent="0.2">
      <c r="A68">
        <f>WingXFLR5!A74</f>
        <v>-1.1000000000000001</v>
      </c>
      <c r="B68">
        <f t="shared" si="12"/>
        <v>-1.9198621771937627E-2</v>
      </c>
      <c r="C68">
        <f>WingXFLR5!L74</f>
        <v>10.0185</v>
      </c>
      <c r="D68">
        <f t="shared" si="9"/>
        <v>61.476834628124998</v>
      </c>
      <c r="E68">
        <f t="shared" si="10"/>
        <v>0.73415202283937986</v>
      </c>
      <c r="F68">
        <f t="shared" si="11"/>
        <v>681057.85238623759</v>
      </c>
      <c r="G68">
        <f t="shared" si="13"/>
        <v>3.9640033377815959E-3</v>
      </c>
      <c r="H68">
        <f t="shared" si="14"/>
        <v>0.10900644468329414</v>
      </c>
    </row>
    <row r="69" spans="1:8" x14ac:dyDescent="0.2">
      <c r="A69">
        <f>WingXFLR5!A75</f>
        <v>-1</v>
      </c>
      <c r="B69">
        <f t="shared" si="12"/>
        <v>-1.7453292519943295E-2</v>
      </c>
      <c r="C69">
        <f>WingXFLR5!L75</f>
        <v>9.9625000000000004</v>
      </c>
      <c r="D69">
        <f t="shared" si="9"/>
        <v>60.791486328125004</v>
      </c>
      <c r="E69">
        <f t="shared" si="10"/>
        <v>0.73827874939185212</v>
      </c>
      <c r="F69">
        <f t="shared" si="11"/>
        <v>677250.97114317433</v>
      </c>
      <c r="G69">
        <f t="shared" si="13"/>
        <v>3.967178835510776E-3</v>
      </c>
      <c r="H69">
        <f t="shared" si="14"/>
        <v>0.10787758255422612</v>
      </c>
    </row>
    <row r="70" spans="1:8" x14ac:dyDescent="0.2">
      <c r="A70">
        <f>WingXFLR5!A76</f>
        <v>-0.9</v>
      </c>
      <c r="B70">
        <f t="shared" si="12"/>
        <v>-1.5707963267948967E-2</v>
      </c>
      <c r="C70">
        <f>WingXFLR5!L76</f>
        <v>9.9075000000000006</v>
      </c>
      <c r="D70">
        <f t="shared" si="9"/>
        <v>60.122115703125019</v>
      </c>
      <c r="E70">
        <f t="shared" si="10"/>
        <v>0.7423771931179739</v>
      </c>
      <c r="F70">
        <f t="shared" si="11"/>
        <v>673512.06992230867</v>
      </c>
      <c r="G70">
        <f t="shared" si="13"/>
        <v>3.9703175470877546E-3</v>
      </c>
      <c r="H70">
        <f t="shared" si="14"/>
        <v>0.10677416005044921</v>
      </c>
    </row>
    <row r="71" spans="1:8" x14ac:dyDescent="0.2">
      <c r="A71">
        <f>WingXFLR5!A77</f>
        <v>-0.8</v>
      </c>
      <c r="B71">
        <f t="shared" si="12"/>
        <v>-1.3962634015954637E-2</v>
      </c>
      <c r="C71">
        <f>WingXFLR5!L77</f>
        <v>9.8533000000000008</v>
      </c>
      <c r="D71">
        <f t="shared" si="9"/>
        <v>59.466106545125015</v>
      </c>
      <c r="E71">
        <f t="shared" si="10"/>
        <v>0.7464607837796805</v>
      </c>
      <c r="F71">
        <f t="shared" si="11"/>
        <v>669827.55271920096</v>
      </c>
      <c r="G71">
        <f t="shared" si="13"/>
        <v>3.973430146509976E-3</v>
      </c>
      <c r="H71">
        <f t="shared" si="14"/>
        <v>0.10569191153905846</v>
      </c>
    </row>
    <row r="72" spans="1:8" x14ac:dyDescent="0.2">
      <c r="A72">
        <f>WingXFLR5!A78</f>
        <v>-0.7</v>
      </c>
      <c r="B72">
        <f t="shared" si="12"/>
        <v>-1.2217304763960306E-2</v>
      </c>
      <c r="C72">
        <f>WingXFLR5!L78</f>
        <v>9.8001000000000005</v>
      </c>
      <c r="D72">
        <f t="shared" si="9"/>
        <v>58.82570050612501</v>
      </c>
      <c r="E72">
        <f t="shared" si="10"/>
        <v>0.75051295811433838</v>
      </c>
      <c r="F72">
        <f t="shared" si="11"/>
        <v>666211.01553829084</v>
      </c>
      <c r="G72">
        <f t="shared" si="13"/>
        <v>3.9765044057810594E-3</v>
      </c>
      <c r="H72">
        <f t="shared" si="14"/>
        <v>0.10463458134681476</v>
      </c>
    </row>
    <row r="73" spans="1:8" x14ac:dyDescent="0.2">
      <c r="A73">
        <f>WingXFLR5!A79</f>
        <v>-0.6</v>
      </c>
      <c r="B73">
        <f t="shared" si="12"/>
        <v>-1.0471975511965976E-2</v>
      </c>
      <c r="C73">
        <f>WingXFLR5!L79</f>
        <v>9.7477999999999998</v>
      </c>
      <c r="D73">
        <f t="shared" si="9"/>
        <v>58.1995079645</v>
      </c>
      <c r="E73">
        <f t="shared" si="10"/>
        <v>0.75453969519443653</v>
      </c>
      <c r="F73">
        <f t="shared" si="11"/>
        <v>662655.66037735855</v>
      </c>
      <c r="G73">
        <f t="shared" si="13"/>
        <v>3.9795453051138041E-3</v>
      </c>
      <c r="H73">
        <f t="shared" si="14"/>
        <v>0.10359992280422002</v>
      </c>
    </row>
    <row r="74" spans="1:8" x14ac:dyDescent="0.2">
      <c r="A74">
        <f>WingXFLR5!A80</f>
        <v>-0.5</v>
      </c>
      <c r="B74">
        <f t="shared" si="12"/>
        <v>-8.7266462599716477E-3</v>
      </c>
      <c r="C74">
        <f>WingXFLR5!L80</f>
        <v>9.6963000000000008</v>
      </c>
      <c r="D74">
        <f t="shared" si="9"/>
        <v>57.586168135125014</v>
      </c>
      <c r="E74">
        <f t="shared" si="10"/>
        <v>0.75854728513106306</v>
      </c>
      <c r="F74">
        <f t="shared" si="11"/>
        <v>659154.68923418433</v>
      </c>
      <c r="G74">
        <f t="shared" si="13"/>
        <v>3.982557965272299E-3</v>
      </c>
      <c r="H74">
        <f t="shared" si="14"/>
        <v>0.10258572970823482</v>
      </c>
    </row>
    <row r="75" spans="1:8" x14ac:dyDescent="0.2">
      <c r="A75">
        <f>WingXFLR5!A81</f>
        <v>-0.4</v>
      </c>
      <c r="B75">
        <f t="shared" si="12"/>
        <v>-6.9813170079773184E-3</v>
      </c>
      <c r="C75">
        <f>WingXFLR5!L81</f>
        <v>9.6456</v>
      </c>
      <c r="D75">
        <f t="shared" si="9"/>
        <v>56.985529608000007</v>
      </c>
      <c r="E75">
        <f t="shared" si="10"/>
        <v>0.76253442407069838</v>
      </c>
      <c r="F75">
        <f t="shared" si="11"/>
        <v>655708.10210876807</v>
      </c>
      <c r="G75">
        <f t="shared" si="13"/>
        <v>3.9855417433587968E-3</v>
      </c>
      <c r="H75">
        <f t="shared" si="14"/>
        <v>0.10159179094574362</v>
      </c>
    </row>
    <row r="76" spans="1:8" x14ac:dyDescent="0.2">
      <c r="A76">
        <f>WingXFLR5!A82</f>
        <v>-0.3</v>
      </c>
      <c r="B76">
        <f t="shared" si="12"/>
        <v>-5.2359877559829881E-3</v>
      </c>
      <c r="C76">
        <f>WingXFLR5!L82</f>
        <v>9.5958000000000006</v>
      </c>
      <c r="D76">
        <f t="shared" si="9"/>
        <v>56.398618804500003</v>
      </c>
      <c r="E76">
        <f t="shared" si="10"/>
        <v>0.76649180274873674</v>
      </c>
      <c r="F76">
        <f t="shared" si="11"/>
        <v>652322.69700332964</v>
      </c>
      <c r="G76">
        <f t="shared" si="13"/>
        <v>3.988490056090789E-3</v>
      </c>
      <c r="H76">
        <f t="shared" si="14"/>
        <v>0.10061984579644037</v>
      </c>
    </row>
    <row r="77" spans="1:8" x14ac:dyDescent="0.2">
      <c r="A77">
        <f>WingXFLR5!A83</f>
        <v>-0.2</v>
      </c>
      <c r="B77">
        <f t="shared" si="12"/>
        <v>-3.4906585039886592E-3</v>
      </c>
      <c r="C77">
        <f>WingXFLR5!L83</f>
        <v>9.5466999999999995</v>
      </c>
      <c r="D77">
        <f t="shared" si="9"/>
        <v>55.822932045124993</v>
      </c>
      <c r="E77">
        <f t="shared" si="10"/>
        <v>0.77043397622386045</v>
      </c>
      <c r="F77">
        <f t="shared" si="11"/>
        <v>648984.87791342952</v>
      </c>
      <c r="G77">
        <f t="shared" si="13"/>
        <v>3.9914140967305693E-3</v>
      </c>
      <c r="H77">
        <f t="shared" si="14"/>
        <v>9.9665785965796616E-2</v>
      </c>
    </row>
    <row r="78" spans="1:8" x14ac:dyDescent="0.2">
      <c r="A78">
        <f>WingXFLR5!A84</f>
        <v>-0.1</v>
      </c>
      <c r="B78">
        <f t="shared" si="12"/>
        <v>-1.7453292519943296E-3</v>
      </c>
      <c r="C78">
        <f>WingXFLR5!L84</f>
        <v>9.4984000000000002</v>
      </c>
      <c r="D78">
        <f t="shared" si="9"/>
        <v>55.259506568000006</v>
      </c>
      <c r="E78">
        <f t="shared" si="10"/>
        <v>0.77435168458017434</v>
      </c>
      <c r="F78">
        <f t="shared" si="11"/>
        <v>645701.44284128747</v>
      </c>
      <c r="G78">
        <f t="shared" si="13"/>
        <v>3.9943073130145161E-3</v>
      </c>
      <c r="H78">
        <f t="shared" si="14"/>
        <v>9.8731365508535868E-2</v>
      </c>
    </row>
    <row r="79" spans="1:8" x14ac:dyDescent="0.2">
      <c r="A79">
        <f>WingXFLR5!A85</f>
        <v>0</v>
      </c>
      <c r="B79">
        <f t="shared" si="12"/>
        <v>0</v>
      </c>
      <c r="C79">
        <f>WingXFLR5!L85</f>
        <v>9.4507999999999992</v>
      </c>
      <c r="D79">
        <f t="shared" si="9"/>
        <v>54.707042641999998</v>
      </c>
      <c r="E79">
        <f t="shared" si="10"/>
        <v>0.77825179252722809</v>
      </c>
      <c r="F79">
        <f t="shared" si="11"/>
        <v>642465.59378468373</v>
      </c>
      <c r="G79">
        <f t="shared" si="13"/>
        <v>3.9971750959472479E-3</v>
      </c>
      <c r="H79">
        <f t="shared" si="14"/>
        <v>9.7814463381976177E-2</v>
      </c>
    </row>
    <row r="80" spans="1:8" x14ac:dyDescent="0.2">
      <c r="A80">
        <f>WingXFLR5!A86</f>
        <v>0.1</v>
      </c>
      <c r="B80">
        <f t="shared" si="12"/>
        <v>1.7453292519943296E-3</v>
      </c>
      <c r="C80">
        <f>WingXFLR5!L86</f>
        <v>9.4039999999999999</v>
      </c>
      <c r="D80">
        <f t="shared" si="9"/>
        <v>54.166569800000005</v>
      </c>
      <c r="E80">
        <f t="shared" si="10"/>
        <v>0.78212484483372258</v>
      </c>
      <c r="F80">
        <f t="shared" si="11"/>
        <v>639284.12874583807</v>
      </c>
      <c r="G80">
        <f t="shared" si="13"/>
        <v>4.0000108198841181E-3</v>
      </c>
      <c r="H80">
        <f t="shared" si="14"/>
        <v>9.6916822172880737E-2</v>
      </c>
    </row>
    <row r="81" spans="1:8" x14ac:dyDescent="0.2">
      <c r="A81">
        <f>WingXFLR5!A87</f>
        <v>0.2</v>
      </c>
      <c r="B81">
        <f t="shared" si="12"/>
        <v>3.4906585039886592E-3</v>
      </c>
      <c r="C81">
        <f>WingXFLR5!L87</f>
        <v>9.3579000000000008</v>
      </c>
      <c r="D81">
        <f t="shared" si="9"/>
        <v>53.636804101125009</v>
      </c>
      <c r="E81">
        <f t="shared" si="10"/>
        <v>0.78597784126955061</v>
      </c>
      <c r="F81">
        <f t="shared" si="11"/>
        <v>636150.2497225306</v>
      </c>
      <c r="G81">
        <f t="shared" si="13"/>
        <v>4.0028199416027701E-3</v>
      </c>
      <c r="H81">
        <f t="shared" si="14"/>
        <v>9.6036342798211938E-2</v>
      </c>
    </row>
    <row r="82" spans="1:8" x14ac:dyDescent="0.2">
      <c r="A82">
        <f>WingXFLR5!A88</f>
        <v>0.3</v>
      </c>
      <c r="B82">
        <f t="shared" si="12"/>
        <v>5.2359877559829881E-3</v>
      </c>
      <c r="C82">
        <f>WingXFLR5!L88</f>
        <v>9.3125</v>
      </c>
      <c r="D82">
        <f t="shared" si="9"/>
        <v>53.117626953125004</v>
      </c>
      <c r="E82">
        <f t="shared" si="10"/>
        <v>0.78980961512121639</v>
      </c>
      <c r="F82">
        <f t="shared" si="11"/>
        <v>633063.95671476144</v>
      </c>
      <c r="G82">
        <f t="shared" si="13"/>
        <v>4.0056019085817551E-3</v>
      </c>
      <c r="H82">
        <f t="shared" si="14"/>
        <v>9.5172858917452779E-2</v>
      </c>
    </row>
    <row r="83" spans="1:8" x14ac:dyDescent="0.2">
      <c r="A83">
        <f>WingXFLR5!A89</f>
        <v>0.4</v>
      </c>
      <c r="B83">
        <f t="shared" si="12"/>
        <v>6.9813170079773184E-3</v>
      </c>
      <c r="C83">
        <f>WingXFLR5!L89</f>
        <v>9.2676999999999996</v>
      </c>
      <c r="D83">
        <f t="shared" si="9"/>
        <v>52.607786265125</v>
      </c>
      <c r="E83">
        <f t="shared" si="10"/>
        <v>0.79362754953400827</v>
      </c>
      <c r="F83">
        <f t="shared" si="11"/>
        <v>630018.45172031072</v>
      </c>
      <c r="G83">
        <f t="shared" si="13"/>
        <v>4.0083623454226832E-3</v>
      </c>
      <c r="H83">
        <f t="shared" si="14"/>
        <v>9.4324316374322412E-2</v>
      </c>
    </row>
    <row r="84" spans="1:8" x14ac:dyDescent="0.2">
      <c r="A84">
        <f>WingXFLR5!A90</f>
        <v>0.5</v>
      </c>
      <c r="B84">
        <f t="shared" si="12"/>
        <v>8.7266462599716477E-3</v>
      </c>
      <c r="C84">
        <f>WingXFLR5!L90</f>
        <v>9.2235999999999994</v>
      </c>
      <c r="D84">
        <f t="shared" si="9"/>
        <v>52.108313137999993</v>
      </c>
      <c r="E84">
        <f t="shared" si="10"/>
        <v>0.79742205221565643</v>
      </c>
      <c r="F84">
        <f t="shared" si="11"/>
        <v>627020.53274139843</v>
      </c>
      <c r="G84">
        <f t="shared" si="13"/>
        <v>4.0110945855841539E-3</v>
      </c>
      <c r="H84">
        <f t="shared" si="14"/>
        <v>9.3492459096003719E-2</v>
      </c>
    </row>
    <row r="85" spans="1:8" x14ac:dyDescent="0.2">
      <c r="A85">
        <f>WingXFLR5!A91</f>
        <v>0.6</v>
      </c>
      <c r="B85">
        <f t="shared" si="12"/>
        <v>1.0471975511965976E-2</v>
      </c>
      <c r="C85">
        <f>WingXFLR5!L91</f>
        <v>9.1801999999999992</v>
      </c>
      <c r="D85">
        <f t="shared" si="9"/>
        <v>51.619094124499995</v>
      </c>
      <c r="E85">
        <f t="shared" si="10"/>
        <v>0.80119191747634355</v>
      </c>
      <c r="F85">
        <f t="shared" si="11"/>
        <v>624070.19977802434</v>
      </c>
      <c r="G85">
        <f t="shared" si="13"/>
        <v>4.0137980720829202E-3</v>
      </c>
      <c r="H85">
        <f t="shared" si="14"/>
        <v>9.2677127449482144E-2</v>
      </c>
    </row>
    <row r="86" spans="1:8" x14ac:dyDescent="0.2">
      <c r="A86">
        <f>WingXFLR5!A92</f>
        <v>0.7</v>
      </c>
      <c r="B86">
        <f t="shared" si="12"/>
        <v>1.2217304763960306E-2</v>
      </c>
      <c r="C86">
        <f>WingXFLR5!L92</f>
        <v>9.1373999999999995</v>
      </c>
      <c r="D86">
        <f t="shared" si="9"/>
        <v>51.138898240500005</v>
      </c>
      <c r="E86">
        <f t="shared" si="10"/>
        <v>0.80494473710424497</v>
      </c>
      <c r="F86">
        <f t="shared" si="11"/>
        <v>621160.65482796892</v>
      </c>
      <c r="G86">
        <f t="shared" si="13"/>
        <v>4.0164785265648321E-3</v>
      </c>
      <c r="H86">
        <f t="shared" si="14"/>
        <v>9.1876296807142876E-2</v>
      </c>
    </row>
    <row r="87" spans="1:8" x14ac:dyDescent="0.2">
      <c r="A87">
        <f>WingXFLR5!A93</f>
        <v>0.8</v>
      </c>
      <c r="B87">
        <f t="shared" si="12"/>
        <v>1.3962634015954637E-2</v>
      </c>
      <c r="C87">
        <f>WingXFLR5!L93</f>
        <v>9.0952000000000002</v>
      </c>
      <c r="D87">
        <f t="shared" si="9"/>
        <v>50.667631112000002</v>
      </c>
      <c r="E87">
        <f t="shared" si="10"/>
        <v>0.80867952775269669</v>
      </c>
      <c r="F87">
        <f t="shared" si="11"/>
        <v>618291.89789123205</v>
      </c>
      <c r="G87">
        <f t="shared" si="13"/>
        <v>4.0191354903447085E-3</v>
      </c>
      <c r="H87">
        <f t="shared" si="14"/>
        <v>9.108983440594752E-2</v>
      </c>
    </row>
    <row r="88" spans="1:8" x14ac:dyDescent="0.2">
      <c r="A88">
        <f>WingXFLR5!A94</f>
        <v>0.9</v>
      </c>
      <c r="B88">
        <f t="shared" si="12"/>
        <v>1.5707963267948967E-2</v>
      </c>
      <c r="C88">
        <f>WingXFLR5!L94</f>
        <v>9.0535999999999994</v>
      </c>
      <c r="D88">
        <f t="shared" si="9"/>
        <v>50.205199687999993</v>
      </c>
      <c r="E88">
        <f t="shared" si="10"/>
        <v>0.81239529477957151</v>
      </c>
      <c r="F88">
        <f t="shared" si="11"/>
        <v>615463.9289678135</v>
      </c>
      <c r="G88">
        <f t="shared" si="13"/>
        <v>4.0217685033105957E-3</v>
      </c>
      <c r="H88">
        <f t="shared" si="14"/>
        <v>9.031760920777368E-2</v>
      </c>
    </row>
    <row r="89" spans="1:8" x14ac:dyDescent="0.2">
      <c r="A89">
        <f>WingXFLR5!A95</f>
        <v>1</v>
      </c>
      <c r="B89">
        <f t="shared" si="12"/>
        <v>1.7453292519943295E-2</v>
      </c>
      <c r="C89">
        <f>WingXFLR5!L95</f>
        <v>9.0124999999999993</v>
      </c>
      <c r="D89">
        <f t="shared" si="9"/>
        <v>49.750408203124991</v>
      </c>
      <c r="E89">
        <f t="shared" si="10"/>
        <v>0.81610008774661058</v>
      </c>
      <c r="F89">
        <f t="shared" si="11"/>
        <v>612669.95005549397</v>
      </c>
      <c r="G89">
        <f t="shared" si="13"/>
        <v>4.0243834831070963E-3</v>
      </c>
      <c r="H89">
        <f t="shared" si="14"/>
        <v>8.955764644365348E-2</v>
      </c>
    </row>
    <row r="90" spans="1:8" x14ac:dyDescent="0.2">
      <c r="A90">
        <f>WingXFLR5!A96</f>
        <v>1.1000000000000001</v>
      </c>
      <c r="B90">
        <f t="shared" si="12"/>
        <v>1.9198621771937627E-2</v>
      </c>
      <c r="C90">
        <f>WingXFLR5!L96</f>
        <v>8.9720999999999993</v>
      </c>
      <c r="D90">
        <f t="shared" si="9"/>
        <v>49.305379276125002</v>
      </c>
      <c r="E90">
        <f t="shared" si="10"/>
        <v>0.81977486216340956</v>
      </c>
      <c r="F90">
        <f t="shared" si="11"/>
        <v>609923.55715871253</v>
      </c>
      <c r="G90">
        <f t="shared" si="13"/>
        <v>4.0269672421109409E-3</v>
      </c>
      <c r="H90">
        <f t="shared" si="14"/>
        <v>8.881351655388961E-2</v>
      </c>
    </row>
    <row r="91" spans="1:8" x14ac:dyDescent="0.2">
      <c r="A91">
        <f>WingXFLR5!A97</f>
        <v>1.2</v>
      </c>
      <c r="B91">
        <f t="shared" si="12"/>
        <v>2.0943951023931952E-2</v>
      </c>
      <c r="C91">
        <f>WingXFLR5!L97</f>
        <v>8.9321999999999999</v>
      </c>
      <c r="D91">
        <f t="shared" si="9"/>
        <v>48.867820564500001</v>
      </c>
      <c r="E91">
        <f t="shared" si="10"/>
        <v>0.82343678386246699</v>
      </c>
      <c r="F91">
        <f t="shared" si="11"/>
        <v>607211.15427303</v>
      </c>
      <c r="G91">
        <f t="shared" si="13"/>
        <v>4.0295321075769219E-3</v>
      </c>
      <c r="H91">
        <f t="shared" si="14"/>
        <v>8.8081409691619872E-2</v>
      </c>
    </row>
    <row r="92" spans="1:8" x14ac:dyDescent="0.2">
      <c r="A92">
        <f>WingXFLR5!A98</f>
        <v>1.3</v>
      </c>
      <c r="B92">
        <f t="shared" si="12"/>
        <v>2.2689280275926284E-2</v>
      </c>
      <c r="C92">
        <f>WingXFLR5!L98</f>
        <v>8.8928999999999991</v>
      </c>
      <c r="D92">
        <f t="shared" si="9"/>
        <v>48.438748126124992</v>
      </c>
      <c r="E92">
        <f t="shared" si="10"/>
        <v>0.82707576165439045</v>
      </c>
      <c r="F92">
        <f t="shared" si="11"/>
        <v>604539.5394006659</v>
      </c>
      <c r="G92">
        <f t="shared" si="13"/>
        <v>4.032071235902982E-3</v>
      </c>
      <c r="H92">
        <f t="shared" si="14"/>
        <v>8.7363046923827542E-2</v>
      </c>
    </row>
    <row r="93" spans="1:8" x14ac:dyDescent="0.2">
      <c r="A93">
        <f>WingXFLR5!A99</f>
        <v>1.4</v>
      </c>
      <c r="B93">
        <f t="shared" si="12"/>
        <v>2.4434609527920613E-2</v>
      </c>
      <c r="C93">
        <f>WingXFLR5!L99</f>
        <v>8.8541000000000007</v>
      </c>
      <c r="D93">
        <f t="shared" si="9"/>
        <v>48.016990671125008</v>
      </c>
      <c r="E93">
        <f t="shared" si="10"/>
        <v>0.830700132234369</v>
      </c>
      <c r="F93">
        <f t="shared" si="11"/>
        <v>601901.91453940072</v>
      </c>
      <c r="G93">
        <f t="shared" si="13"/>
        <v>4.0345906715460985E-3</v>
      </c>
      <c r="H93">
        <f t="shared" si="14"/>
        <v>8.6656487980946661E-2</v>
      </c>
    </row>
    <row r="94" spans="1:8" x14ac:dyDescent="0.2">
      <c r="A94">
        <f>WingXFLR5!A100</f>
        <v>1.5</v>
      </c>
      <c r="B94">
        <f t="shared" si="12"/>
        <v>2.6179938779914941E-2</v>
      </c>
      <c r="C94">
        <f>WingXFLR5!L100</f>
        <v>8.8157999999999994</v>
      </c>
      <c r="D94">
        <f t="shared" si="9"/>
        <v>47.602476904500001</v>
      </c>
      <c r="E94">
        <f t="shared" si="10"/>
        <v>0.83430908605189857</v>
      </c>
      <c r="F94">
        <f t="shared" si="11"/>
        <v>599298.27968923422</v>
      </c>
      <c r="G94">
        <f t="shared" si="13"/>
        <v>4.0370900457501182E-3</v>
      </c>
      <c r="H94">
        <f t="shared" si="14"/>
        <v>8.5961632141485042E-2</v>
      </c>
    </row>
    <row r="95" spans="1:8" x14ac:dyDescent="0.2">
      <c r="A95">
        <f>WingXFLR5!A101</f>
        <v>1.6</v>
      </c>
      <c r="B95">
        <f t="shared" si="12"/>
        <v>2.7925268031909273E-2</v>
      </c>
      <c r="C95">
        <f>WingXFLR5!L101</f>
        <v>8.7780000000000005</v>
      </c>
      <c r="D95">
        <f t="shared" si="9"/>
        <v>47.195136450000007</v>
      </c>
      <c r="E95">
        <f t="shared" si="10"/>
        <v>0.8379018046042751</v>
      </c>
      <c r="F95">
        <f t="shared" si="11"/>
        <v>596728.63485016662</v>
      </c>
      <c r="G95">
        <f t="shared" si="13"/>
        <v>4.0395689885892533E-3</v>
      </c>
      <c r="H95">
        <f t="shared" si="14"/>
        <v>8.527837988516089E-2</v>
      </c>
    </row>
    <row r="96" spans="1:8" x14ac:dyDescent="0.2">
      <c r="A96">
        <f>WingXFLR5!A102</f>
        <v>1.7</v>
      </c>
      <c r="B96">
        <f t="shared" si="12"/>
        <v>2.9670597283903602E-2</v>
      </c>
      <c r="C96">
        <f>WingXFLR5!L102</f>
        <v>8.7407000000000004</v>
      </c>
      <c r="D96">
        <f t="shared" si="9"/>
        <v>46.794899850125013</v>
      </c>
      <c r="E96">
        <f t="shared" si="10"/>
        <v>0.84147746070867635</v>
      </c>
      <c r="F96">
        <f t="shared" si="11"/>
        <v>594192.98002219759</v>
      </c>
      <c r="G96">
        <f t="shared" si="13"/>
        <v>4.0420271290856962E-3</v>
      </c>
      <c r="H96">
        <f t="shared" si="14"/>
        <v>8.4606632896029599E-2</v>
      </c>
    </row>
    <row r="97" spans="1:8" x14ac:dyDescent="0.2">
      <c r="A97">
        <f>WingXFLR5!A103</f>
        <v>1.8</v>
      </c>
      <c r="B97">
        <f t="shared" si="12"/>
        <v>3.1415926535897934E-2</v>
      </c>
      <c r="C97">
        <f>WingXFLR5!L103</f>
        <v>8.7039000000000009</v>
      </c>
      <c r="D97">
        <f t="shared" si="9"/>
        <v>46.401698566125006</v>
      </c>
      <c r="E97">
        <f t="shared" si="10"/>
        <v>0.84503521878885623</v>
      </c>
      <c r="F97">
        <f t="shared" si="11"/>
        <v>591691.31520532747</v>
      </c>
      <c r="G97">
        <f t="shared" si="13"/>
        <v>4.0444640953305041E-3</v>
      </c>
      <c r="H97">
        <f t="shared" si="14"/>
        <v>8.3946294065603971E-2</v>
      </c>
    </row>
    <row r="98" spans="1:8" x14ac:dyDescent="0.2">
      <c r="A98">
        <f>WingXFLR5!A104</f>
        <v>1.9</v>
      </c>
      <c r="B98">
        <f t="shared" si="12"/>
        <v>3.3161255787892259E-2</v>
      </c>
      <c r="C98">
        <f>WingXFLR5!L104</f>
        <v>8.6676000000000002</v>
      </c>
      <c r="D98">
        <f t="shared" ref="D98:D129" si="15">0.5*1.225*C98^2</f>
        <v>46.015464978000004</v>
      </c>
      <c r="E98">
        <f t="shared" ref="E98:E129" si="16">$J$12*1.802*10^-5*(1.225*C98)^-1</f>
        <v>0.84857423517655728</v>
      </c>
      <c r="F98">
        <f t="shared" ref="F98:F129" si="17">1.225*C98/(1.802*10^-5)</f>
        <v>589223.64039955602</v>
      </c>
      <c r="G98">
        <f t="shared" si="13"/>
        <v>4.0468795146077737E-3</v>
      </c>
      <c r="H98">
        <f t="shared" si="14"/>
        <v>8.3297267495967969E-2</v>
      </c>
    </row>
    <row r="99" spans="1:8" x14ac:dyDescent="0.2">
      <c r="A99">
        <f>WingXFLR5!A105</f>
        <v>2</v>
      </c>
      <c r="B99">
        <f t="shared" si="12"/>
        <v>3.4906585039886591E-2</v>
      </c>
      <c r="C99">
        <f>WingXFLR5!L105</f>
        <v>8.6318000000000001</v>
      </c>
      <c r="D99">
        <f t="shared" si="15"/>
        <v>45.636132384500009</v>
      </c>
      <c r="E99">
        <f t="shared" si="16"/>
        <v>0.85209365842771223</v>
      </c>
      <c r="F99">
        <f t="shared" si="17"/>
        <v>586789.95560488349</v>
      </c>
      <c r="G99">
        <f t="shared" si="13"/>
        <v>4.0492730135220237E-3</v>
      </c>
      <c r="H99">
        <f t="shared" si="14"/>
        <v>8.2659458502881519E-2</v>
      </c>
    </row>
    <row r="100" spans="1:8" x14ac:dyDescent="0.2">
      <c r="A100">
        <f>WingXFLR5!A106</f>
        <v>2.1</v>
      </c>
      <c r="B100">
        <f t="shared" si="12"/>
        <v>3.6651914291880923E-2</v>
      </c>
      <c r="C100">
        <f>WingXFLR5!L106</f>
        <v>8.5963999999999992</v>
      </c>
      <c r="D100">
        <f t="shared" si="15"/>
        <v>45.262581937999997</v>
      </c>
      <c r="E100">
        <f t="shared" si="16"/>
        <v>0.85560258257134703</v>
      </c>
      <c r="F100">
        <f t="shared" si="17"/>
        <v>584383.46281908988</v>
      </c>
      <c r="G100">
        <f t="shared" si="13"/>
        <v>4.0516509512197587E-3</v>
      </c>
      <c r="H100">
        <f t="shared" si="14"/>
        <v>8.2031001434615142E-2</v>
      </c>
    </row>
    <row r="101" spans="1:8" x14ac:dyDescent="0.2">
      <c r="A101">
        <f>WingXFLR5!A107</f>
        <v>2.2000000000000002</v>
      </c>
      <c r="B101">
        <f t="shared" si="12"/>
        <v>3.8397243543875255E-2</v>
      </c>
      <c r="C101">
        <f>WingXFLR5!L107</f>
        <v>8.5615000000000006</v>
      </c>
      <c r="D101">
        <f t="shared" si="15"/>
        <v>44.895810378125006</v>
      </c>
      <c r="E101">
        <f t="shared" si="16"/>
        <v>0.85909035108524523</v>
      </c>
      <c r="F101">
        <f t="shared" si="17"/>
        <v>582010.96004439518</v>
      </c>
      <c r="G101">
        <f t="shared" si="13"/>
        <v>4.0540062829132429E-3</v>
      </c>
      <c r="H101">
        <f t="shared" si="14"/>
        <v>8.1413588547565571E-2</v>
      </c>
    </row>
    <row r="102" spans="1:8" x14ac:dyDescent="0.2">
      <c r="A102">
        <f>WingXFLR5!A108</f>
        <v>2.2999999999999998</v>
      </c>
      <c r="B102">
        <f t="shared" si="12"/>
        <v>4.0142572795869573E-2</v>
      </c>
      <c r="C102">
        <f>WingXFLR5!L108</f>
        <v>8.5269999999999992</v>
      </c>
      <c r="D102">
        <f t="shared" si="15"/>
        <v>44.534709012499995</v>
      </c>
      <c r="E102">
        <f t="shared" si="16"/>
        <v>0.86256620626437519</v>
      </c>
      <c r="F102">
        <f t="shared" si="17"/>
        <v>579665.6492785794</v>
      </c>
      <c r="G102">
        <f t="shared" si="13"/>
        <v>4.056345429176776E-3</v>
      </c>
      <c r="H102">
        <f t="shared" si="14"/>
        <v>8.0805368648439249E-2</v>
      </c>
    </row>
    <row r="103" spans="1:8" x14ac:dyDescent="0.2">
      <c r="A103">
        <f>WingXFLR5!A109</f>
        <v>2.4</v>
      </c>
      <c r="B103">
        <f t="shared" si="12"/>
        <v>4.1887902047863905E-2</v>
      </c>
      <c r="C103">
        <f>WingXFLR5!L109</f>
        <v>8.4930000000000003</v>
      </c>
      <c r="D103">
        <f t="shared" si="15"/>
        <v>44.180267512500009</v>
      </c>
      <c r="E103">
        <f t="shared" si="16"/>
        <v>0.86601931482589511</v>
      </c>
      <c r="F103">
        <f t="shared" si="17"/>
        <v>577354.32852386241</v>
      </c>
      <c r="G103">
        <f t="shared" si="13"/>
        <v>4.0586612810122099E-3</v>
      </c>
      <c r="H103">
        <f t="shared" si="14"/>
        <v>8.0208023612842613E-2</v>
      </c>
    </row>
    <row r="104" spans="1:8" x14ac:dyDescent="0.2">
      <c r="A104">
        <f>WingXFLR5!A110</f>
        <v>2.5</v>
      </c>
      <c r="B104">
        <f t="shared" si="12"/>
        <v>4.3633231299858237E-2</v>
      </c>
      <c r="C104">
        <f>WingXFLR5!L110</f>
        <v>8.4594000000000005</v>
      </c>
      <c r="D104">
        <f t="shared" si="15"/>
        <v>43.831387120500011</v>
      </c>
      <c r="E104">
        <f t="shared" si="16"/>
        <v>0.86945906811550788</v>
      </c>
      <c r="F104">
        <f t="shared" si="17"/>
        <v>575070.19977802446</v>
      </c>
      <c r="G104">
        <f t="shared" si="13"/>
        <v>4.0609603203034207E-3</v>
      </c>
      <c r="H104">
        <f t="shared" si="14"/>
        <v>7.9619716411808497E-2</v>
      </c>
    </row>
    <row r="105" spans="1:8" x14ac:dyDescent="0.2">
      <c r="A105">
        <f>WingXFLR5!A111</f>
        <v>2.6</v>
      </c>
      <c r="B105">
        <f t="shared" si="12"/>
        <v>4.5378560551852569E-2</v>
      </c>
      <c r="C105">
        <f>WingXFLR5!L111</f>
        <v>8.4261999999999997</v>
      </c>
      <c r="D105">
        <f t="shared" si="15"/>
        <v>43.4880184445</v>
      </c>
      <c r="E105">
        <f t="shared" si="16"/>
        <v>0.87288481650285143</v>
      </c>
      <c r="F105">
        <f t="shared" si="17"/>
        <v>572813.26304106554</v>
      </c>
      <c r="G105">
        <f t="shared" si="13"/>
        <v>4.0632422635505849E-3</v>
      </c>
      <c r="H105">
        <f t="shared" si="14"/>
        <v>7.9040376787473166E-2</v>
      </c>
    </row>
    <row r="106" spans="1:8" x14ac:dyDescent="0.2">
      <c r="A106">
        <f>WingXFLR5!A112</f>
        <v>2.7</v>
      </c>
      <c r="B106">
        <f t="shared" si="12"/>
        <v>4.7123889803846894E-2</v>
      </c>
      <c r="C106">
        <f>WingXFLR5!L112</f>
        <v>8.3933999999999997</v>
      </c>
      <c r="D106">
        <f t="shared" si="15"/>
        <v>43.150112680500001</v>
      </c>
      <c r="E106">
        <f t="shared" si="16"/>
        <v>0.87629590402177049</v>
      </c>
      <c r="F106">
        <f t="shared" si="17"/>
        <v>570583.51831298554</v>
      </c>
      <c r="G106">
        <f t="shared" si="13"/>
        <v>4.0655068265029763E-3</v>
      </c>
      <c r="H106">
        <f t="shared" si="14"/>
        <v>7.8469935257046014E-2</v>
      </c>
    </row>
    <row r="107" spans="1:8" x14ac:dyDescent="0.2">
      <c r="A107">
        <f>WingXFLR5!A113</f>
        <v>2.8</v>
      </c>
      <c r="B107">
        <f t="shared" si="12"/>
        <v>4.8869219055841226E-2</v>
      </c>
      <c r="C107">
        <f>WingXFLR5!L113</f>
        <v>8.3610000000000007</v>
      </c>
      <c r="D107">
        <f t="shared" si="15"/>
        <v>42.817621612500005</v>
      </c>
      <c r="E107">
        <f t="shared" si="16"/>
        <v>0.87969166855834557</v>
      </c>
      <c r="F107">
        <f t="shared" si="17"/>
        <v>568380.9655937847</v>
      </c>
      <c r="G107">
        <f t="shared" si="13"/>
        <v>4.0677537242358505E-3</v>
      </c>
      <c r="H107">
        <f t="shared" si="14"/>
        <v>7.7908323114645614E-2</v>
      </c>
    </row>
    <row r="108" spans="1:8" x14ac:dyDescent="0.2">
      <c r="A108">
        <f>WingXFLR5!A114</f>
        <v>2.9</v>
      </c>
      <c r="B108">
        <f t="shared" si="12"/>
        <v>5.0614548307835558E-2</v>
      </c>
      <c r="C108">
        <f>WingXFLR5!L114</f>
        <v>8.3290000000000006</v>
      </c>
      <c r="D108">
        <f t="shared" si="15"/>
        <v>42.490497612500015</v>
      </c>
      <c r="E108">
        <f t="shared" si="16"/>
        <v>0.88307144204782395</v>
      </c>
      <c r="F108">
        <f t="shared" si="17"/>
        <v>566205.60488346289</v>
      </c>
      <c r="G108">
        <f t="shared" si="13"/>
        <v>4.0699826712292438E-3</v>
      </c>
      <c r="H108">
        <f t="shared" si="14"/>
        <v>7.7355472433132066E-2</v>
      </c>
    </row>
    <row r="109" spans="1:8" x14ac:dyDescent="0.2">
      <c r="A109">
        <f>WingXFLR5!A115</f>
        <v>3</v>
      </c>
      <c r="B109">
        <f t="shared" si="12"/>
        <v>5.2359877559829883E-2</v>
      </c>
      <c r="C109">
        <f>WingXFLR5!L115</f>
        <v>8.2972999999999999</v>
      </c>
      <c r="D109">
        <f t="shared" si="15"/>
        <v>42.167677215125003</v>
      </c>
      <c r="E109">
        <f t="shared" si="16"/>
        <v>0.88644523409016518</v>
      </c>
      <c r="F109">
        <f t="shared" si="17"/>
        <v>564050.63817980024</v>
      </c>
      <c r="G109">
        <f t="shared" si="13"/>
        <v>4.0722003926318981E-3</v>
      </c>
      <c r="H109">
        <f t="shared" si="14"/>
        <v>7.6809596866545052E-2</v>
      </c>
    </row>
    <row r="110" spans="1:8" x14ac:dyDescent="0.2">
      <c r="A110">
        <f>WingXFLR5!A116</f>
        <v>3.1</v>
      </c>
      <c r="B110">
        <f t="shared" si="12"/>
        <v>5.4105206811824215E-2</v>
      </c>
      <c r="C110">
        <f>WingXFLR5!L116</f>
        <v>8.2660999999999998</v>
      </c>
      <c r="D110">
        <f t="shared" si="15"/>
        <v>41.851150641124995</v>
      </c>
      <c r="E110">
        <f t="shared" si="16"/>
        <v>0.88979107932596113</v>
      </c>
      <c r="F110">
        <f t="shared" si="17"/>
        <v>561929.66148723639</v>
      </c>
      <c r="G110">
        <f t="shared" si="13"/>
        <v>4.0743926098626981E-3</v>
      </c>
      <c r="H110">
        <f t="shared" si="14"/>
        <v>7.6274073992060265E-2</v>
      </c>
    </row>
    <row r="111" spans="1:8" x14ac:dyDescent="0.2">
      <c r="A111">
        <f>WingXFLR5!A117</f>
        <v>3.2</v>
      </c>
      <c r="B111">
        <f t="shared" si="12"/>
        <v>5.5850536063818547E-2</v>
      </c>
      <c r="C111">
        <f>WingXFLR5!L117</f>
        <v>8.2352000000000007</v>
      </c>
      <c r="D111">
        <f t="shared" si="15"/>
        <v>41.538842912000014</v>
      </c>
      <c r="E111">
        <f t="shared" si="16"/>
        <v>0.89312974072473361</v>
      </c>
      <c r="F111">
        <f t="shared" si="17"/>
        <v>559829.07880133193</v>
      </c>
      <c r="G111">
        <f t="shared" si="13"/>
        <v>4.076573088530315E-3</v>
      </c>
      <c r="H111">
        <f t="shared" si="14"/>
        <v>7.5745405255031401E-2</v>
      </c>
    </row>
    <row r="112" spans="1:8" x14ac:dyDescent="0.2">
      <c r="A112">
        <f>WingXFLR5!A118</f>
        <v>3.3</v>
      </c>
      <c r="B112">
        <f t="shared" si="12"/>
        <v>5.7595865315812872E-2</v>
      </c>
      <c r="C112">
        <f>WingXFLR5!L118</f>
        <v>8.2047000000000008</v>
      </c>
      <c r="D112">
        <f t="shared" si="15"/>
        <v>41.231725030125006</v>
      </c>
      <c r="E112">
        <f t="shared" si="16"/>
        <v>0.89644984470076017</v>
      </c>
      <c r="F112">
        <f t="shared" si="17"/>
        <v>557755.68812430638</v>
      </c>
      <c r="G112">
        <f t="shared" si="13"/>
        <v>4.0787345299182712E-3</v>
      </c>
      <c r="H112">
        <f t="shared" si="14"/>
        <v>7.5225244856251858E-2</v>
      </c>
    </row>
    <row r="113" spans="1:8" x14ac:dyDescent="0.2">
      <c r="A113">
        <f>WingXFLR5!A119</f>
        <v>3.4</v>
      </c>
      <c r="B113">
        <f t="shared" si="12"/>
        <v>5.9341194567807204E-2</v>
      </c>
      <c r="C113">
        <f>WingXFLR5!L119</f>
        <v>8.1745000000000001</v>
      </c>
      <c r="D113">
        <f t="shared" si="15"/>
        <v>40.928750778125007</v>
      </c>
      <c r="E113">
        <f t="shared" si="16"/>
        <v>0.89976170295630642</v>
      </c>
      <c r="F113">
        <f t="shared" si="17"/>
        <v>555702.69145394012</v>
      </c>
      <c r="G113">
        <f t="shared" si="13"/>
        <v>4.080883777975425E-3</v>
      </c>
      <c r="H113">
        <f t="shared" si="14"/>
        <v>7.4711831217484273E-2</v>
      </c>
    </row>
    <row r="114" spans="1:8" x14ac:dyDescent="0.2">
      <c r="A114">
        <f>WingXFLR5!A120</f>
        <v>3.5</v>
      </c>
      <c r="B114">
        <f t="shared" si="12"/>
        <v>6.1086523819801536E-2</v>
      </c>
      <c r="C114">
        <f>WingXFLR5!L120</f>
        <v>8.1447000000000003</v>
      </c>
      <c r="D114">
        <f t="shared" si="15"/>
        <v>40.630884580125006</v>
      </c>
      <c r="E114">
        <f t="shared" si="16"/>
        <v>0.90305377003650555</v>
      </c>
      <c r="F114">
        <f t="shared" si="17"/>
        <v>553676.88679245289</v>
      </c>
      <c r="G114">
        <f t="shared" si="13"/>
        <v>4.0830134727343238E-3</v>
      </c>
      <c r="H114">
        <f t="shared" si="14"/>
        <v>7.420680887628249E-2</v>
      </c>
    </row>
    <row r="115" spans="1:8" x14ac:dyDescent="0.2">
      <c r="A115">
        <f>WingXFLR5!A121</f>
        <v>3.6</v>
      </c>
      <c r="B115">
        <f t="shared" si="12"/>
        <v>6.2831853071795868E-2</v>
      </c>
      <c r="C115">
        <f>WingXFLR5!L121</f>
        <v>8.1151999999999997</v>
      </c>
      <c r="D115">
        <f t="shared" si="15"/>
        <v>40.337088512000001</v>
      </c>
      <c r="E115">
        <f t="shared" si="16"/>
        <v>0.90633650936715404</v>
      </c>
      <c r="F115">
        <f t="shared" si="17"/>
        <v>551671.47613762482</v>
      </c>
      <c r="G115">
        <f t="shared" si="13"/>
        <v>4.0851305170904843E-3</v>
      </c>
      <c r="H115">
        <f t="shared" si="14"/>
        <v>7.3708428188720476E-2</v>
      </c>
    </row>
    <row r="116" spans="1:8" x14ac:dyDescent="0.2">
      <c r="A116">
        <f>WingXFLR5!A122</f>
        <v>3.7</v>
      </c>
      <c r="B116">
        <f t="shared" si="12"/>
        <v>6.4577182323790186E-2</v>
      </c>
      <c r="C116">
        <f>WingXFLR5!L122</f>
        <v>8.0861000000000001</v>
      </c>
      <c r="D116">
        <f t="shared" si="15"/>
        <v>40.048320591124998</v>
      </c>
      <c r="E116">
        <f t="shared" si="16"/>
        <v>0.90959820442689654</v>
      </c>
      <c r="F116">
        <f t="shared" si="17"/>
        <v>549693.2574916759</v>
      </c>
      <c r="G116">
        <f t="shared" si="13"/>
        <v>4.0872274905127803E-3</v>
      </c>
      <c r="H116">
        <f t="shared" si="14"/>
        <v>7.321832427224069E-2</v>
      </c>
    </row>
    <row r="117" spans="1:8" x14ac:dyDescent="0.2">
      <c r="A117">
        <f>WingXFLR5!A123</f>
        <v>3.8</v>
      </c>
      <c r="B117">
        <f t="shared" si="12"/>
        <v>6.6322511575784518E-2</v>
      </c>
      <c r="C117">
        <f>WingXFLR5!L123</f>
        <v>8.0572999999999997</v>
      </c>
      <c r="D117">
        <f t="shared" si="15"/>
        <v>39.763551015124996</v>
      </c>
      <c r="E117">
        <f t="shared" si="16"/>
        <v>0.91284947076766765</v>
      </c>
      <c r="F117">
        <f t="shared" si="17"/>
        <v>547735.43285238626</v>
      </c>
      <c r="G117">
        <f t="shared" si="13"/>
        <v>4.0893113546259042E-3</v>
      </c>
      <c r="H117">
        <f t="shared" si="14"/>
        <v>7.2734759184404724E-2</v>
      </c>
    </row>
    <row r="118" spans="1:8" x14ac:dyDescent="0.2">
      <c r="A118">
        <f>WingXFLR5!A124</f>
        <v>3.9</v>
      </c>
      <c r="B118">
        <f t="shared" si="12"/>
        <v>6.806784082777885E-2</v>
      </c>
      <c r="C118">
        <f>WingXFLR5!L124</f>
        <v>8.0288000000000004</v>
      </c>
      <c r="D118">
        <f t="shared" si="15"/>
        <v>39.482748032000011</v>
      </c>
      <c r="E118">
        <f t="shared" si="16"/>
        <v>0.91608983170789249</v>
      </c>
      <c r="F118">
        <f t="shared" si="17"/>
        <v>545798.0022197559</v>
      </c>
      <c r="G118">
        <f t="shared" si="13"/>
        <v>4.0913819088575698E-3</v>
      </c>
      <c r="H118">
        <f t="shared" si="14"/>
        <v>7.2257687463828782E-2</v>
      </c>
    </row>
    <row r="119" spans="1:8" x14ac:dyDescent="0.2">
      <c r="A119">
        <f>WingXFLR5!A125</f>
        <v>4</v>
      </c>
      <c r="B119">
        <f t="shared" si="12"/>
        <v>6.9813170079773182E-2</v>
      </c>
      <c r="C119">
        <f>WingXFLR5!L125</f>
        <v>8.0006000000000004</v>
      </c>
      <c r="D119">
        <f t="shared" si="15"/>
        <v>39.205880220500006</v>
      </c>
      <c r="E119">
        <f t="shared" si="16"/>
        <v>0.91931880619157647</v>
      </c>
      <c r="F119">
        <f t="shared" si="17"/>
        <v>543880.9655937847</v>
      </c>
      <c r="G119">
        <f t="shared" si="13"/>
        <v>4.0934389520901138E-3</v>
      </c>
      <c r="H119">
        <f t="shared" si="14"/>
        <v>7.178706408696324E-2</v>
      </c>
    </row>
    <row r="120" spans="1:8" x14ac:dyDescent="0.2">
      <c r="A120">
        <f>WingXFLR5!A126</f>
        <v>4.0999999999999996</v>
      </c>
      <c r="B120">
        <f t="shared" si="12"/>
        <v>7.15584993317675E-2</v>
      </c>
      <c r="C120">
        <f>WingXFLR5!L126</f>
        <v>7.9728000000000003</v>
      </c>
      <c r="D120">
        <f t="shared" si="15"/>
        <v>38.93389315200001</v>
      </c>
      <c r="E120">
        <f t="shared" si="16"/>
        <v>0.9225243378507334</v>
      </c>
      <c r="F120">
        <f t="shared" si="17"/>
        <v>541991.12097669265</v>
      </c>
      <c r="G120">
        <f t="shared" si="13"/>
        <v>4.0954749443511814E-3</v>
      </c>
      <c r="H120">
        <f t="shared" si="14"/>
        <v>7.1324505856295892E-2</v>
      </c>
    </row>
    <row r="121" spans="1:8" x14ac:dyDescent="0.2">
      <c r="A121">
        <f>WingXFLR5!A127</f>
        <v>4.2</v>
      </c>
      <c r="B121">
        <f t="shared" si="12"/>
        <v>7.3303828583761846E-2</v>
      </c>
      <c r="C121">
        <f>WingXFLR5!L127</f>
        <v>7.9451999999999998</v>
      </c>
      <c r="D121">
        <f t="shared" si="15"/>
        <v>38.664799362000004</v>
      </c>
      <c r="E121">
        <f t="shared" si="16"/>
        <v>0.92572899874343351</v>
      </c>
      <c r="F121">
        <f t="shared" si="17"/>
        <v>540114.87236404</v>
      </c>
      <c r="G121">
        <f t="shared" si="13"/>
        <v>4.0975043311189431E-3</v>
      </c>
      <c r="H121">
        <f t="shared" si="14"/>
        <v>7.0866640921212129E-2</v>
      </c>
    </row>
    <row r="122" spans="1:8" x14ac:dyDescent="0.2">
      <c r="A122">
        <f>WingXFLR5!A128</f>
        <v>4.3</v>
      </c>
      <c r="B122">
        <f t="shared" si="12"/>
        <v>7.5049157835756164E-2</v>
      </c>
      <c r="C122">
        <f>WingXFLR5!L128</f>
        <v>7.9180000000000001</v>
      </c>
      <c r="D122">
        <f t="shared" si="15"/>
        <v>38.40051845</v>
      </c>
      <c r="E122">
        <f t="shared" si="16"/>
        <v>0.92890907310132953</v>
      </c>
      <c r="F122">
        <f t="shared" si="17"/>
        <v>538265.81576026639</v>
      </c>
      <c r="G122">
        <f t="shared" si="13"/>
        <v>4.0995122043620486E-3</v>
      </c>
      <c r="H122">
        <f t="shared" si="14"/>
        <v>7.0416743541067639E-2</v>
      </c>
    </row>
    <row r="123" spans="1:8" x14ac:dyDescent="0.2">
      <c r="A123">
        <f>WingXFLR5!A129</f>
        <v>4.4000000000000004</v>
      </c>
      <c r="B123">
        <f t="shared" si="12"/>
        <v>7.679448708775051E-2</v>
      </c>
      <c r="C123">
        <f>WingXFLR5!L129</f>
        <v>7.891</v>
      </c>
      <c r="D123">
        <f t="shared" si="15"/>
        <v>38.139077112500004</v>
      </c>
      <c r="E123">
        <f t="shared" si="16"/>
        <v>0.9320874465614406</v>
      </c>
      <c r="F123">
        <f t="shared" si="17"/>
        <v>536430.35516093229</v>
      </c>
      <c r="G123">
        <f t="shared" si="13"/>
        <v>4.101513125128662E-3</v>
      </c>
      <c r="H123">
        <f t="shared" si="14"/>
        <v>6.9971462435684195E-2</v>
      </c>
    </row>
    <row r="124" spans="1:8" x14ac:dyDescent="0.2">
      <c r="A124">
        <f>WingXFLR5!A130</f>
        <v>4.5</v>
      </c>
      <c r="B124">
        <f t="shared" si="12"/>
        <v>7.8539816339744828E-2</v>
      </c>
      <c r="C124">
        <f>WingXFLR5!L130</f>
        <v>7.8643999999999998</v>
      </c>
      <c r="D124">
        <f t="shared" si="15"/>
        <v>37.882382258</v>
      </c>
      <c r="E124">
        <f t="shared" si="16"/>
        <v>0.93524007436248502</v>
      </c>
      <c r="F124">
        <f t="shared" si="17"/>
        <v>534622.08657047735</v>
      </c>
      <c r="G124">
        <f t="shared" si="13"/>
        <v>4.1034920687769627E-3</v>
      </c>
      <c r="H124">
        <f t="shared" si="14"/>
        <v>6.953405326549357E-2</v>
      </c>
    </row>
    <row r="125" spans="1:8" x14ac:dyDescent="0.2">
      <c r="A125">
        <f>WingXFLR5!A131</f>
        <v>4.5999999999999996</v>
      </c>
      <c r="B125">
        <f t="shared" si="12"/>
        <v>8.0285145591739146E-2</v>
      </c>
      <c r="C125">
        <f>WingXFLR5!L131</f>
        <v>7.8380000000000001</v>
      </c>
      <c r="D125">
        <f t="shared" si="15"/>
        <v>37.628474450000006</v>
      </c>
      <c r="E125">
        <f t="shared" si="16"/>
        <v>0.93839015575610185</v>
      </c>
      <c r="F125">
        <f t="shared" si="17"/>
        <v>532827.4139844618</v>
      </c>
      <c r="G125">
        <f t="shared" si="13"/>
        <v>4.1054637112612931E-3</v>
      </c>
      <c r="H125">
        <f t="shared" si="14"/>
        <v>6.9101184914575495E-2</v>
      </c>
    </row>
    <row r="126" spans="1:8" x14ac:dyDescent="0.2">
      <c r="A126">
        <f>WingXFLR5!A132</f>
        <v>4.7</v>
      </c>
      <c r="B126">
        <f t="shared" si="12"/>
        <v>8.2030474843733492E-2</v>
      </c>
      <c r="C126">
        <f>WingXFLR5!L132</f>
        <v>7.8118999999999996</v>
      </c>
      <c r="D126">
        <f t="shared" si="15"/>
        <v>37.378291236125001</v>
      </c>
      <c r="E126">
        <f t="shared" si="16"/>
        <v>0.9415253703729346</v>
      </c>
      <c r="F126">
        <f t="shared" si="17"/>
        <v>531053.13540510542</v>
      </c>
      <c r="G126">
        <f t="shared" si="13"/>
        <v>4.1074204236327978E-3</v>
      </c>
      <c r="H126">
        <f t="shared" si="14"/>
        <v>6.8674462234120048E-2</v>
      </c>
    </row>
    <row r="127" spans="1:8" x14ac:dyDescent="0.2">
      <c r="A127">
        <f>WingXFLR5!A133</f>
        <v>4.8</v>
      </c>
      <c r="B127">
        <f t="shared" si="12"/>
        <v>8.377580409572781E-2</v>
      </c>
      <c r="C127">
        <f>WingXFLR5!L133</f>
        <v>7.7861000000000002</v>
      </c>
      <c r="D127">
        <f t="shared" si="15"/>
        <v>37.131803841125006</v>
      </c>
      <c r="E127">
        <f t="shared" si="16"/>
        <v>0.94464520630563797</v>
      </c>
      <c r="F127">
        <f t="shared" si="17"/>
        <v>529299.25083240843</v>
      </c>
      <c r="G127">
        <f t="shared" si="13"/>
        <v>4.1093620020033516E-3</v>
      </c>
      <c r="H127">
        <f t="shared" si="14"/>
        <v>6.8253843736762188E-2</v>
      </c>
    </row>
    <row r="128" spans="1:8" x14ac:dyDescent="0.2">
      <c r="A128">
        <f>WingXFLR5!A134</f>
        <v>4.9000000000000004</v>
      </c>
      <c r="B128">
        <f t="shared" si="12"/>
        <v>8.5521133347722156E-2</v>
      </c>
      <c r="C128">
        <f>WingXFLR5!L134</f>
        <v>7.7606000000000002</v>
      </c>
      <c r="D128">
        <f t="shared" si="15"/>
        <v>36.888983820500002</v>
      </c>
      <c r="E128">
        <f t="shared" si="16"/>
        <v>0.94774914836692103</v>
      </c>
      <c r="F128">
        <f t="shared" si="17"/>
        <v>527565.76026637072</v>
      </c>
      <c r="G128">
        <f t="shared" si="13"/>
        <v>4.1112882423481774E-3</v>
      </c>
      <c r="H128">
        <f t="shared" si="14"/>
        <v>6.7839288381266669E-2</v>
      </c>
    </row>
    <row r="129" spans="1:8" x14ac:dyDescent="0.2">
      <c r="A129">
        <f>WingXFLR5!A135</f>
        <v>0</v>
      </c>
      <c r="B129">
        <f t="shared" si="12"/>
        <v>0</v>
      </c>
      <c r="C129">
        <f>WingXFLR5!L135</f>
        <v>0</v>
      </c>
      <c r="D129">
        <f t="shared" si="15"/>
        <v>0</v>
      </c>
      <c r="E129" t="e">
        <f t="shared" si="16"/>
        <v>#DIV/0!</v>
      </c>
      <c r="F129">
        <f t="shared" si="17"/>
        <v>0</v>
      </c>
      <c r="G129" t="e">
        <f t="shared" si="13"/>
        <v>#DIV/0!</v>
      </c>
      <c r="H129" t="e">
        <f t="shared" si="14"/>
        <v>#DIV/0!</v>
      </c>
    </row>
    <row r="130" spans="1:8" x14ac:dyDescent="0.2">
      <c r="A130">
        <f>WingXFLR5!A136</f>
        <v>0</v>
      </c>
      <c r="B130">
        <f t="shared" si="12"/>
        <v>0</v>
      </c>
      <c r="C130">
        <f>WingXFLR5!L136</f>
        <v>0</v>
      </c>
      <c r="D130">
        <f t="shared" ref="D130:D139" si="18">0.5*1.225*C130^2</f>
        <v>0</v>
      </c>
      <c r="E130" t="e">
        <f t="shared" ref="E130:E139" si="19">$J$12*1.802*10^-5*(1.225*C130)^-1</f>
        <v>#DIV/0!</v>
      </c>
      <c r="F130">
        <f t="shared" ref="F130:F139" si="20">1.225*C130/(1.802*10^-5)</f>
        <v>0</v>
      </c>
      <c r="G130" t="e">
        <f t="shared" si="13"/>
        <v>#DIV/0!</v>
      </c>
      <c r="H130" t="e">
        <f t="shared" si="14"/>
        <v>#DIV/0!</v>
      </c>
    </row>
    <row r="131" spans="1:8" x14ac:dyDescent="0.2">
      <c r="A131">
        <f>WingXFLR5!A137</f>
        <v>0</v>
      </c>
      <c r="B131">
        <f t="shared" ref="B131:B144" si="21">A131*PI()/180</f>
        <v>0</v>
      </c>
      <c r="C131">
        <f>WingXFLR5!L137</f>
        <v>0</v>
      </c>
      <c r="D131">
        <f t="shared" si="18"/>
        <v>0</v>
      </c>
      <c r="E131" t="e">
        <f t="shared" si="19"/>
        <v>#DIV/0!</v>
      </c>
      <c r="F131">
        <f t="shared" si="20"/>
        <v>0</v>
      </c>
      <c r="G131" t="e">
        <f t="shared" ref="G131:G139" si="22">(0.027*(7/6)*F131^(-1/7))*($J$8^(-1/7))</f>
        <v>#DIV/0!</v>
      </c>
      <c r="H131" t="e">
        <f t="shared" ref="H131:H139" si="23">G131*D131*$J$3</f>
        <v>#DIV/0!</v>
      </c>
    </row>
    <row r="132" spans="1:8" x14ac:dyDescent="0.2">
      <c r="A132">
        <f>WingXFLR5!A138</f>
        <v>0</v>
      </c>
      <c r="B132">
        <f t="shared" si="21"/>
        <v>0</v>
      </c>
      <c r="C132">
        <f>WingXFLR5!L138</f>
        <v>0</v>
      </c>
      <c r="D132">
        <f t="shared" si="18"/>
        <v>0</v>
      </c>
      <c r="E132" t="e">
        <f t="shared" si="19"/>
        <v>#DIV/0!</v>
      </c>
      <c r="F132">
        <f t="shared" si="20"/>
        <v>0</v>
      </c>
      <c r="G132" t="e">
        <f t="shared" si="22"/>
        <v>#DIV/0!</v>
      </c>
      <c r="H132" t="e">
        <f t="shared" si="23"/>
        <v>#DIV/0!</v>
      </c>
    </row>
    <row r="133" spans="1:8" x14ac:dyDescent="0.2">
      <c r="A133">
        <f>WingXFLR5!A139</f>
        <v>0</v>
      </c>
      <c r="B133">
        <f t="shared" si="21"/>
        <v>0</v>
      </c>
      <c r="C133">
        <f>WingXFLR5!L139</f>
        <v>0</v>
      </c>
      <c r="D133">
        <f t="shared" si="18"/>
        <v>0</v>
      </c>
      <c r="E133" t="e">
        <f t="shared" si="19"/>
        <v>#DIV/0!</v>
      </c>
      <c r="F133">
        <f t="shared" si="20"/>
        <v>0</v>
      </c>
      <c r="G133" t="e">
        <f t="shared" si="22"/>
        <v>#DIV/0!</v>
      </c>
      <c r="H133" t="e">
        <f t="shared" si="23"/>
        <v>#DIV/0!</v>
      </c>
    </row>
    <row r="134" spans="1:8" x14ac:dyDescent="0.2">
      <c r="A134">
        <f>WingXFLR5!A140</f>
        <v>0</v>
      </c>
      <c r="B134">
        <f t="shared" si="21"/>
        <v>0</v>
      </c>
      <c r="C134">
        <f>WingXFLR5!L140</f>
        <v>0</v>
      </c>
      <c r="D134">
        <f t="shared" si="18"/>
        <v>0</v>
      </c>
      <c r="E134" t="e">
        <f t="shared" si="19"/>
        <v>#DIV/0!</v>
      </c>
      <c r="F134">
        <f t="shared" si="20"/>
        <v>0</v>
      </c>
      <c r="G134" t="e">
        <f t="shared" si="22"/>
        <v>#DIV/0!</v>
      </c>
      <c r="H134" t="e">
        <f t="shared" si="23"/>
        <v>#DIV/0!</v>
      </c>
    </row>
    <row r="135" spans="1:8" x14ac:dyDescent="0.2">
      <c r="A135">
        <f>WingXFLR5!A141</f>
        <v>0</v>
      </c>
      <c r="B135">
        <f t="shared" si="21"/>
        <v>0</v>
      </c>
      <c r="C135">
        <f>WingXFLR5!L141</f>
        <v>0</v>
      </c>
      <c r="D135">
        <f t="shared" si="18"/>
        <v>0</v>
      </c>
      <c r="E135" t="e">
        <f t="shared" si="19"/>
        <v>#DIV/0!</v>
      </c>
      <c r="F135">
        <f t="shared" si="20"/>
        <v>0</v>
      </c>
      <c r="G135" t="e">
        <f t="shared" si="22"/>
        <v>#DIV/0!</v>
      </c>
      <c r="H135" t="e">
        <f t="shared" si="23"/>
        <v>#DIV/0!</v>
      </c>
    </row>
    <row r="136" spans="1:8" x14ac:dyDescent="0.2">
      <c r="A136">
        <f>WingXFLR5!A142</f>
        <v>0</v>
      </c>
      <c r="B136">
        <f t="shared" si="21"/>
        <v>0</v>
      </c>
      <c r="C136">
        <f>WingXFLR5!L142</f>
        <v>0</v>
      </c>
      <c r="D136">
        <f t="shared" si="18"/>
        <v>0</v>
      </c>
      <c r="E136" t="e">
        <f t="shared" si="19"/>
        <v>#DIV/0!</v>
      </c>
      <c r="F136">
        <f t="shared" si="20"/>
        <v>0</v>
      </c>
      <c r="G136" t="e">
        <f t="shared" si="22"/>
        <v>#DIV/0!</v>
      </c>
      <c r="H136" t="e">
        <f t="shared" si="23"/>
        <v>#DIV/0!</v>
      </c>
    </row>
    <row r="137" spans="1:8" x14ac:dyDescent="0.2">
      <c r="A137">
        <f>WingXFLR5!A143</f>
        <v>0</v>
      </c>
      <c r="B137">
        <f t="shared" si="21"/>
        <v>0</v>
      </c>
      <c r="C137">
        <f>WingXFLR5!L143</f>
        <v>0</v>
      </c>
      <c r="D137">
        <f t="shared" si="18"/>
        <v>0</v>
      </c>
      <c r="E137" t="e">
        <f t="shared" si="19"/>
        <v>#DIV/0!</v>
      </c>
      <c r="F137">
        <f t="shared" si="20"/>
        <v>0</v>
      </c>
      <c r="G137" t="e">
        <f t="shared" si="22"/>
        <v>#DIV/0!</v>
      </c>
      <c r="H137" t="e">
        <f t="shared" si="23"/>
        <v>#DIV/0!</v>
      </c>
    </row>
    <row r="138" spans="1:8" x14ac:dyDescent="0.2">
      <c r="A138">
        <f>WingXFLR5!A144</f>
        <v>0</v>
      </c>
      <c r="B138">
        <f t="shared" si="21"/>
        <v>0</v>
      </c>
      <c r="C138">
        <f>WingXFLR5!L144</f>
        <v>0</v>
      </c>
      <c r="D138">
        <f t="shared" si="18"/>
        <v>0</v>
      </c>
      <c r="E138" t="e">
        <f t="shared" si="19"/>
        <v>#DIV/0!</v>
      </c>
      <c r="F138">
        <f t="shared" si="20"/>
        <v>0</v>
      </c>
      <c r="G138" t="e">
        <f t="shared" si="22"/>
        <v>#DIV/0!</v>
      </c>
      <c r="H138" t="e">
        <f t="shared" si="23"/>
        <v>#DIV/0!</v>
      </c>
    </row>
    <row r="139" spans="1:8" x14ac:dyDescent="0.2">
      <c r="A139">
        <f>WingXFLR5!A145</f>
        <v>0</v>
      </c>
      <c r="B139">
        <f t="shared" si="21"/>
        <v>0</v>
      </c>
      <c r="C139">
        <f>WingXFLR5!L145</f>
        <v>0</v>
      </c>
      <c r="D139">
        <f t="shared" si="18"/>
        <v>0</v>
      </c>
      <c r="E139" t="e">
        <f t="shared" si="19"/>
        <v>#DIV/0!</v>
      </c>
      <c r="F139">
        <f t="shared" si="20"/>
        <v>0</v>
      </c>
      <c r="G139" t="e">
        <f t="shared" si="22"/>
        <v>#DIV/0!</v>
      </c>
      <c r="H139" t="e">
        <f t="shared" si="23"/>
        <v>#DIV/0!</v>
      </c>
    </row>
    <row r="140" spans="1:8" x14ac:dyDescent="0.2">
      <c r="A140">
        <f>WingXFLR5!A146</f>
        <v>0</v>
      </c>
      <c r="B140">
        <f t="shared" si="21"/>
        <v>0</v>
      </c>
      <c r="C140">
        <f>WingXFLR5!L146</f>
        <v>0</v>
      </c>
      <c r="D140">
        <f t="shared" ref="D140:D144" si="24">0.5*1.225*C140^2</f>
        <v>0</v>
      </c>
      <c r="E140" t="e">
        <f t="shared" ref="E140:E144" si="25">$J$12*1.802*10^-5*(1.225*C140)^-1</f>
        <v>#DIV/0!</v>
      </c>
      <c r="F140">
        <f t="shared" ref="F140:F144" si="26">1.225*C140/(1.802*10^-5)</f>
        <v>0</v>
      </c>
      <c r="G140" t="e">
        <f t="shared" ref="G140:G144" si="27">(0.027*(7/6)*F140^(-1/7))*($J$8^(-1/7))</f>
        <v>#DIV/0!</v>
      </c>
      <c r="H140" t="e">
        <f t="shared" ref="H140:H144" si="28">G140*D140*$J$3</f>
        <v>#DIV/0!</v>
      </c>
    </row>
    <row r="141" spans="1:8" x14ac:dyDescent="0.2">
      <c r="A141">
        <f>WingXFLR5!A147</f>
        <v>0</v>
      </c>
      <c r="B141">
        <f t="shared" si="21"/>
        <v>0</v>
      </c>
      <c r="C141">
        <f>WingXFLR5!L147</f>
        <v>0</v>
      </c>
      <c r="D141">
        <f t="shared" si="24"/>
        <v>0</v>
      </c>
      <c r="E141" t="e">
        <f t="shared" si="25"/>
        <v>#DIV/0!</v>
      </c>
      <c r="F141">
        <f t="shared" si="26"/>
        <v>0</v>
      </c>
      <c r="G141" t="e">
        <f t="shared" si="27"/>
        <v>#DIV/0!</v>
      </c>
      <c r="H141" t="e">
        <f t="shared" si="28"/>
        <v>#DIV/0!</v>
      </c>
    </row>
    <row r="142" spans="1:8" x14ac:dyDescent="0.2">
      <c r="A142">
        <f>WingXFLR5!A148</f>
        <v>0</v>
      </c>
      <c r="B142">
        <f t="shared" si="21"/>
        <v>0</v>
      </c>
      <c r="C142">
        <f>WingXFLR5!L148</f>
        <v>0</v>
      </c>
      <c r="D142">
        <f t="shared" si="24"/>
        <v>0</v>
      </c>
      <c r="E142" t="e">
        <f t="shared" si="25"/>
        <v>#DIV/0!</v>
      </c>
      <c r="F142">
        <f t="shared" si="26"/>
        <v>0</v>
      </c>
      <c r="G142" t="e">
        <f t="shared" si="27"/>
        <v>#DIV/0!</v>
      </c>
      <c r="H142" t="e">
        <f t="shared" si="28"/>
        <v>#DIV/0!</v>
      </c>
    </row>
    <row r="143" spans="1:8" x14ac:dyDescent="0.2">
      <c r="A143">
        <f>WingXFLR5!A149</f>
        <v>0</v>
      </c>
      <c r="B143">
        <f t="shared" si="21"/>
        <v>0</v>
      </c>
      <c r="C143">
        <f>WingXFLR5!L149</f>
        <v>0</v>
      </c>
      <c r="D143">
        <f t="shared" si="24"/>
        <v>0</v>
      </c>
      <c r="E143" t="e">
        <f t="shared" si="25"/>
        <v>#DIV/0!</v>
      </c>
      <c r="F143">
        <f t="shared" si="26"/>
        <v>0</v>
      </c>
      <c r="G143" t="e">
        <f t="shared" si="27"/>
        <v>#DIV/0!</v>
      </c>
      <c r="H143" t="e">
        <f t="shared" si="28"/>
        <v>#DIV/0!</v>
      </c>
    </row>
    <row r="144" spans="1:8" x14ac:dyDescent="0.2">
      <c r="A144">
        <f>WingXFLR5!A150</f>
        <v>0</v>
      </c>
      <c r="B144">
        <f t="shared" si="21"/>
        <v>0</v>
      </c>
      <c r="C144">
        <f>WingXFLR5!L150</f>
        <v>0</v>
      </c>
      <c r="D144">
        <f t="shared" si="24"/>
        <v>0</v>
      </c>
      <c r="E144" t="e">
        <f t="shared" si="25"/>
        <v>#DIV/0!</v>
      </c>
      <c r="F144">
        <f t="shared" si="26"/>
        <v>0</v>
      </c>
      <c r="G144" t="e">
        <f t="shared" si="27"/>
        <v>#DIV/0!</v>
      </c>
      <c r="H144" t="e">
        <f t="shared" si="28"/>
        <v>#DIV/0!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D965-A6D8-3445-801F-E68CE913E4BB}">
  <dimension ref="A1:M150"/>
  <sheetViews>
    <sheetView workbookViewId="0">
      <selection activeCell="C13" sqref="C13"/>
    </sheetView>
  </sheetViews>
  <sheetFormatPr baseColWidth="10" defaultRowHeight="16" x14ac:dyDescent="0.2"/>
  <cols>
    <col min="1" max="1" width="17.1640625" bestFit="1" customWidth="1"/>
    <col min="2" max="2" width="20.83203125" bestFit="1" customWidth="1"/>
    <col min="3" max="6" width="9.1640625" bestFit="1" customWidth="1"/>
    <col min="7" max="7" width="3.6640625" bestFit="1" customWidth="1"/>
    <col min="8" max="8" width="3.1640625" bestFit="1" customWidth="1"/>
    <col min="9" max="9" width="9.83203125" bestFit="1" customWidth="1"/>
    <col min="10" max="10" width="3.6640625" bestFit="1" customWidth="1"/>
    <col min="11" max="11" width="4.1640625" bestFit="1" customWidth="1"/>
    <col min="12" max="12" width="8.1640625" bestFit="1" customWidth="1"/>
    <col min="13" max="13" width="7.1640625" bestFit="1" customWidth="1"/>
  </cols>
  <sheetData>
    <row r="1" spans="1:13" x14ac:dyDescent="0.2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">
      <c r="A3" s="5" t="s">
        <v>20</v>
      </c>
      <c r="B3" s="5" t="s">
        <v>102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">
      <c r="A4" s="5" t="s">
        <v>21</v>
      </c>
      <c r="B4" s="5" t="s">
        <v>22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">
      <c r="A5" s="5" t="s">
        <v>23</v>
      </c>
      <c r="B5" s="5" t="s">
        <v>24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">
      <c r="A7" s="5" t="s">
        <v>25</v>
      </c>
      <c r="B7" s="5" t="s">
        <v>26</v>
      </c>
      <c r="C7" s="5" t="s">
        <v>27</v>
      </c>
      <c r="D7" s="5" t="s">
        <v>28</v>
      </c>
      <c r="E7" s="5" t="s">
        <v>29</v>
      </c>
      <c r="F7" s="5" t="s">
        <v>30</v>
      </c>
      <c r="G7" s="5" t="s">
        <v>31</v>
      </c>
      <c r="H7" s="5" t="s">
        <v>32</v>
      </c>
      <c r="I7" s="5" t="s">
        <v>33</v>
      </c>
      <c r="J7" s="5" t="s">
        <v>34</v>
      </c>
      <c r="K7" s="5" t="s">
        <v>35</v>
      </c>
      <c r="L7" s="5" t="s">
        <v>36</v>
      </c>
      <c r="M7" s="5" t="s">
        <v>37</v>
      </c>
    </row>
    <row r="8" spans="1:13" x14ac:dyDescent="0.2">
      <c r="A8" s="5">
        <v>-7.7</v>
      </c>
      <c r="B8" s="5">
        <v>0</v>
      </c>
      <c r="C8" s="5">
        <v>0.20206199999999999</v>
      </c>
      <c r="D8" s="5">
        <v>9.3000000000000005E-4</v>
      </c>
      <c r="E8" s="5">
        <v>1.5092E-2</v>
      </c>
      <c r="F8" s="5">
        <v>1.6022000000000002E-2</v>
      </c>
      <c r="G8" s="5">
        <v>0</v>
      </c>
      <c r="H8" s="5">
        <v>0</v>
      </c>
      <c r="I8" s="5">
        <v>-0.107895</v>
      </c>
      <c r="J8" s="5">
        <v>0</v>
      </c>
      <c r="K8" s="5">
        <v>0</v>
      </c>
      <c r="L8" s="5">
        <v>20.0655</v>
      </c>
      <c r="M8" s="5">
        <v>0.3377</v>
      </c>
    </row>
    <row r="9" spans="1:13" x14ac:dyDescent="0.2">
      <c r="A9" s="5">
        <v>-7.6</v>
      </c>
      <c r="B9" s="5">
        <v>0</v>
      </c>
      <c r="C9" s="5">
        <v>0.21132899999999999</v>
      </c>
      <c r="D9" s="5">
        <v>1.0139999999999999E-3</v>
      </c>
      <c r="E9" s="5">
        <v>1.5154000000000001E-2</v>
      </c>
      <c r="F9" s="5">
        <v>1.6167999999999998E-2</v>
      </c>
      <c r="G9" s="5">
        <v>0</v>
      </c>
      <c r="H9" s="5">
        <v>0</v>
      </c>
      <c r="I9" s="5">
        <v>-0.107209</v>
      </c>
      <c r="J9" s="5">
        <v>0</v>
      </c>
      <c r="K9" s="5">
        <v>0</v>
      </c>
      <c r="L9" s="5">
        <v>19.6206</v>
      </c>
      <c r="M9" s="5">
        <v>0.32719999999999999</v>
      </c>
    </row>
    <row r="10" spans="1:13" x14ac:dyDescent="0.2">
      <c r="A10" s="5">
        <v>-7.5</v>
      </c>
      <c r="B10" s="5">
        <v>0</v>
      </c>
      <c r="C10" s="5">
        <v>0.22059599999999999</v>
      </c>
      <c r="D10" s="5">
        <v>1.101E-3</v>
      </c>
      <c r="E10" s="5">
        <v>1.5212E-2</v>
      </c>
      <c r="F10" s="5">
        <v>1.6313000000000001E-2</v>
      </c>
      <c r="G10" s="5">
        <v>0</v>
      </c>
      <c r="H10" s="5">
        <v>0</v>
      </c>
      <c r="I10" s="5">
        <v>-0.10652200000000001</v>
      </c>
      <c r="J10" s="5">
        <v>0</v>
      </c>
      <c r="K10" s="5">
        <v>0</v>
      </c>
      <c r="L10" s="5">
        <v>19.2041</v>
      </c>
      <c r="M10" s="5">
        <v>0.3175</v>
      </c>
    </row>
    <row r="11" spans="1:13" x14ac:dyDescent="0.2">
      <c r="A11" s="5">
        <v>-7.4</v>
      </c>
      <c r="B11" s="5">
        <v>0</v>
      </c>
      <c r="C11" s="5">
        <v>0.22986200000000001</v>
      </c>
      <c r="D11" s="5">
        <v>1.1919999999999999E-3</v>
      </c>
      <c r="E11" s="5">
        <v>1.5268E-2</v>
      </c>
      <c r="F11" s="5">
        <v>1.6459999999999999E-2</v>
      </c>
      <c r="G11" s="5">
        <v>0</v>
      </c>
      <c r="H11" s="5">
        <v>0</v>
      </c>
      <c r="I11" s="5">
        <v>-0.105834</v>
      </c>
      <c r="J11" s="5">
        <v>0</v>
      </c>
      <c r="K11" s="5">
        <v>0</v>
      </c>
      <c r="L11" s="5">
        <v>18.812999999999999</v>
      </c>
      <c r="M11" s="5">
        <v>0.30859999999999999</v>
      </c>
    </row>
    <row r="12" spans="1:13" x14ac:dyDescent="0.2">
      <c r="A12" s="5">
        <v>-7.3</v>
      </c>
      <c r="B12" s="5">
        <v>0</v>
      </c>
      <c r="C12" s="5">
        <v>0.23912800000000001</v>
      </c>
      <c r="D12" s="5">
        <v>1.2869999999999999E-3</v>
      </c>
      <c r="E12" s="5">
        <v>1.5322000000000001E-2</v>
      </c>
      <c r="F12" s="5">
        <v>1.6608999999999999E-2</v>
      </c>
      <c r="G12" s="5">
        <v>0</v>
      </c>
      <c r="H12" s="5">
        <v>0</v>
      </c>
      <c r="I12" s="5">
        <v>-0.105145</v>
      </c>
      <c r="J12" s="5">
        <v>0</v>
      </c>
      <c r="K12" s="5">
        <v>0</v>
      </c>
      <c r="L12" s="5">
        <v>18.444900000000001</v>
      </c>
      <c r="M12" s="5">
        <v>0.30049999999999999</v>
      </c>
    </row>
    <row r="13" spans="1:13" x14ac:dyDescent="0.2">
      <c r="A13" s="5">
        <v>-7.2</v>
      </c>
      <c r="B13" s="5">
        <v>0</v>
      </c>
      <c r="C13" s="5">
        <v>0.248393</v>
      </c>
      <c r="D13" s="5">
        <v>1.3849999999999999E-3</v>
      </c>
      <c r="E13" s="5">
        <v>1.538E-2</v>
      </c>
      <c r="F13" s="5">
        <v>1.6764999999999999E-2</v>
      </c>
      <c r="G13" s="5">
        <v>0</v>
      </c>
      <c r="H13" s="5">
        <v>0</v>
      </c>
      <c r="I13" s="5">
        <v>-0.10445500000000001</v>
      </c>
      <c r="J13" s="5">
        <v>0</v>
      </c>
      <c r="K13" s="5">
        <v>0</v>
      </c>
      <c r="L13" s="5">
        <v>18.0976</v>
      </c>
      <c r="M13" s="5">
        <v>0.29289999999999999</v>
      </c>
    </row>
    <row r="14" spans="1:13" x14ac:dyDescent="0.2">
      <c r="A14" s="5">
        <v>-7.1</v>
      </c>
      <c r="B14" s="5">
        <v>0</v>
      </c>
      <c r="C14" s="5">
        <v>0.257658</v>
      </c>
      <c r="D14" s="5">
        <v>1.487E-3</v>
      </c>
      <c r="E14" s="5">
        <v>1.5435000000000001E-2</v>
      </c>
      <c r="F14" s="5">
        <v>1.6922E-2</v>
      </c>
      <c r="G14" s="5">
        <v>0</v>
      </c>
      <c r="H14" s="5">
        <v>0</v>
      </c>
      <c r="I14" s="5">
        <v>-0.10376299999999999</v>
      </c>
      <c r="J14" s="5">
        <v>0</v>
      </c>
      <c r="K14" s="5">
        <v>0</v>
      </c>
      <c r="L14" s="5">
        <v>17.769300000000001</v>
      </c>
      <c r="M14" s="5">
        <v>0.28589999999999999</v>
      </c>
    </row>
    <row r="15" spans="1:13" x14ac:dyDescent="0.2">
      <c r="A15" s="5">
        <v>-7</v>
      </c>
      <c r="B15" s="5">
        <v>0</v>
      </c>
      <c r="C15" s="5">
        <v>0.26692199999999999</v>
      </c>
      <c r="D15" s="5">
        <v>1.593E-3</v>
      </c>
      <c r="E15" s="5">
        <v>1.5486E-2</v>
      </c>
      <c r="F15" s="5">
        <v>1.7079E-2</v>
      </c>
      <c r="G15" s="5">
        <v>0</v>
      </c>
      <c r="H15" s="5">
        <v>0</v>
      </c>
      <c r="I15" s="5">
        <v>-0.10306999999999999</v>
      </c>
      <c r="J15" s="5">
        <v>0</v>
      </c>
      <c r="K15" s="5">
        <v>0</v>
      </c>
      <c r="L15" s="5">
        <v>17.458200000000001</v>
      </c>
      <c r="M15" s="5">
        <v>0.27929999999999999</v>
      </c>
    </row>
    <row r="16" spans="1:13" x14ac:dyDescent="0.2">
      <c r="A16" s="5">
        <v>-6.9</v>
      </c>
      <c r="B16" s="5">
        <v>0</v>
      </c>
      <c r="C16" s="5">
        <v>0.27618500000000001</v>
      </c>
      <c r="D16" s="5">
        <v>1.702E-3</v>
      </c>
      <c r="E16" s="5">
        <v>1.5535E-2</v>
      </c>
      <c r="F16" s="5">
        <v>1.7238E-2</v>
      </c>
      <c r="G16" s="5">
        <v>0</v>
      </c>
      <c r="H16" s="5">
        <v>0</v>
      </c>
      <c r="I16" s="5">
        <v>-0.10237599999999999</v>
      </c>
      <c r="J16" s="5">
        <v>0</v>
      </c>
      <c r="K16" s="5">
        <v>0</v>
      </c>
      <c r="L16" s="5">
        <v>17.163</v>
      </c>
      <c r="M16" s="5">
        <v>0.2732</v>
      </c>
    </row>
    <row r="17" spans="1:13" x14ac:dyDescent="0.2">
      <c r="A17" s="5">
        <v>-6.8</v>
      </c>
      <c r="B17" s="5">
        <v>0</v>
      </c>
      <c r="C17" s="5">
        <v>0.28544700000000001</v>
      </c>
      <c r="D17" s="5">
        <v>1.815E-3</v>
      </c>
      <c r="E17" s="5">
        <v>1.5584000000000001E-2</v>
      </c>
      <c r="F17" s="5">
        <v>1.7399000000000001E-2</v>
      </c>
      <c r="G17" s="5">
        <v>0</v>
      </c>
      <c r="H17" s="5">
        <v>0</v>
      </c>
      <c r="I17" s="5">
        <v>-0.10168099999999999</v>
      </c>
      <c r="J17" s="5">
        <v>0</v>
      </c>
      <c r="K17" s="5">
        <v>0</v>
      </c>
      <c r="L17" s="5">
        <v>16.882200000000001</v>
      </c>
      <c r="M17" s="5">
        <v>0.26750000000000002</v>
      </c>
    </row>
    <row r="18" spans="1:13" x14ac:dyDescent="0.2">
      <c r="A18" s="5">
        <v>-6.7</v>
      </c>
      <c r="B18" s="5">
        <v>0</v>
      </c>
      <c r="C18" s="5">
        <v>0.29470800000000003</v>
      </c>
      <c r="D18" s="5">
        <v>1.9319999999999999E-3</v>
      </c>
      <c r="E18" s="5">
        <v>1.5632E-2</v>
      </c>
      <c r="F18" s="5">
        <v>1.7564E-2</v>
      </c>
      <c r="G18" s="5">
        <v>0</v>
      </c>
      <c r="H18" s="5">
        <v>0</v>
      </c>
      <c r="I18" s="5">
        <v>-0.100984</v>
      </c>
      <c r="J18" s="5">
        <v>0</v>
      </c>
      <c r="K18" s="5">
        <v>0</v>
      </c>
      <c r="L18" s="5">
        <v>16.614799999999999</v>
      </c>
      <c r="M18" s="5">
        <v>0.26219999999999999</v>
      </c>
    </row>
    <row r="19" spans="1:13" x14ac:dyDescent="0.2">
      <c r="A19" s="5">
        <v>-6.6</v>
      </c>
      <c r="B19" s="5">
        <v>0</v>
      </c>
      <c r="C19" s="5">
        <v>0.30396899999999999</v>
      </c>
      <c r="D19" s="5">
        <v>2.0530000000000001E-3</v>
      </c>
      <c r="E19" s="5">
        <v>1.5684E-2</v>
      </c>
      <c r="F19" s="5">
        <v>1.7736999999999999E-2</v>
      </c>
      <c r="G19" s="5">
        <v>0</v>
      </c>
      <c r="H19" s="5">
        <v>0</v>
      </c>
      <c r="I19" s="5">
        <v>-0.100287</v>
      </c>
      <c r="J19" s="5">
        <v>0</v>
      </c>
      <c r="K19" s="5">
        <v>0</v>
      </c>
      <c r="L19" s="5">
        <v>16.3598</v>
      </c>
      <c r="M19" s="5">
        <v>0.2571</v>
      </c>
    </row>
    <row r="20" spans="1:13" x14ac:dyDescent="0.2">
      <c r="A20" s="5">
        <v>-6.5</v>
      </c>
      <c r="B20" s="5">
        <v>0</v>
      </c>
      <c r="C20" s="5">
        <v>0.31322899999999998</v>
      </c>
      <c r="D20" s="5">
        <v>2.1770000000000001E-3</v>
      </c>
      <c r="E20" s="5">
        <v>1.5734999999999999E-2</v>
      </c>
      <c r="F20" s="5">
        <v>1.7912000000000001E-2</v>
      </c>
      <c r="G20" s="5">
        <v>0</v>
      </c>
      <c r="H20" s="5">
        <v>0</v>
      </c>
      <c r="I20" s="5">
        <v>-9.9587999999999996E-2</v>
      </c>
      <c r="J20" s="5">
        <v>0</v>
      </c>
      <c r="K20" s="5">
        <v>0</v>
      </c>
      <c r="L20" s="5">
        <v>16.116199999999999</v>
      </c>
      <c r="M20" s="5">
        <v>0.25240000000000001</v>
      </c>
    </row>
    <row r="21" spans="1:13" x14ac:dyDescent="0.2">
      <c r="A21" s="5">
        <v>-6.4</v>
      </c>
      <c r="B21" s="5">
        <v>0</v>
      </c>
      <c r="C21" s="5">
        <v>0.32248700000000002</v>
      </c>
      <c r="D21" s="5">
        <v>2.3050000000000002E-3</v>
      </c>
      <c r="E21" s="5">
        <v>1.5782999999999998E-2</v>
      </c>
      <c r="F21" s="5">
        <v>1.8086999999999999E-2</v>
      </c>
      <c r="G21" s="5">
        <v>0</v>
      </c>
      <c r="H21" s="5">
        <v>0</v>
      </c>
      <c r="I21" s="5">
        <v>-9.8889000000000005E-2</v>
      </c>
      <c r="J21" s="5">
        <v>0</v>
      </c>
      <c r="K21" s="5">
        <v>0</v>
      </c>
      <c r="L21" s="5">
        <v>15.883100000000001</v>
      </c>
      <c r="M21" s="5">
        <v>0.248</v>
      </c>
    </row>
    <row r="22" spans="1:13" x14ac:dyDescent="0.2">
      <c r="A22" s="5">
        <v>-6.3</v>
      </c>
      <c r="B22" s="5">
        <v>0</v>
      </c>
      <c r="C22" s="5">
        <v>0.33174500000000001</v>
      </c>
      <c r="D22" s="5">
        <v>2.4359999999999998E-3</v>
      </c>
      <c r="E22" s="5">
        <v>1.5831000000000001E-2</v>
      </c>
      <c r="F22" s="5">
        <v>1.8266999999999999E-2</v>
      </c>
      <c r="G22" s="5">
        <v>0</v>
      </c>
      <c r="H22" s="5">
        <v>0</v>
      </c>
      <c r="I22" s="5">
        <v>-9.8187999999999998E-2</v>
      </c>
      <c r="J22" s="5">
        <v>0</v>
      </c>
      <c r="K22" s="5">
        <v>0</v>
      </c>
      <c r="L22" s="5">
        <v>15.6599</v>
      </c>
      <c r="M22" s="5">
        <v>0.24379999999999999</v>
      </c>
    </row>
    <row r="23" spans="1:13" x14ac:dyDescent="0.2">
      <c r="A23" s="5">
        <v>-6.2</v>
      </c>
      <c r="B23" s="5">
        <v>0</v>
      </c>
      <c r="C23" s="5">
        <v>0.341001</v>
      </c>
      <c r="D23" s="5">
        <v>2.5709999999999999E-3</v>
      </c>
      <c r="E23" s="5">
        <v>1.5878E-2</v>
      </c>
      <c r="F23" s="5">
        <v>1.8450000000000001E-2</v>
      </c>
      <c r="G23" s="5">
        <v>0</v>
      </c>
      <c r="H23" s="5">
        <v>0</v>
      </c>
      <c r="I23" s="5">
        <v>-9.7486000000000003E-2</v>
      </c>
      <c r="J23" s="5">
        <v>0</v>
      </c>
      <c r="K23" s="5">
        <v>0</v>
      </c>
      <c r="L23" s="5">
        <v>15.4459</v>
      </c>
      <c r="M23" s="5">
        <v>0.23980000000000001</v>
      </c>
    </row>
    <row r="24" spans="1:13" x14ac:dyDescent="0.2">
      <c r="A24" s="5">
        <v>-6.1</v>
      </c>
      <c r="B24" s="5">
        <v>0</v>
      </c>
      <c r="C24" s="5">
        <v>0.35025699999999999</v>
      </c>
      <c r="D24" s="5">
        <v>2.7100000000000002E-3</v>
      </c>
      <c r="E24" s="5">
        <v>1.5925000000000002E-2</v>
      </c>
      <c r="F24" s="5">
        <v>1.8634999999999999E-2</v>
      </c>
      <c r="G24" s="5">
        <v>0</v>
      </c>
      <c r="H24" s="5">
        <v>0</v>
      </c>
      <c r="I24" s="5">
        <v>-9.6782999999999994E-2</v>
      </c>
      <c r="J24" s="5">
        <v>0</v>
      </c>
      <c r="K24" s="5">
        <v>0</v>
      </c>
      <c r="L24" s="5">
        <v>15.240500000000001</v>
      </c>
      <c r="M24" s="5">
        <v>0.23599999999999999</v>
      </c>
    </row>
    <row r="25" spans="1:13" x14ac:dyDescent="0.2">
      <c r="A25" s="5">
        <v>-6</v>
      </c>
      <c r="B25" s="5">
        <v>0</v>
      </c>
      <c r="C25" s="5">
        <v>0.35951100000000002</v>
      </c>
      <c r="D25" s="5">
        <v>2.8519999999999999E-3</v>
      </c>
      <c r="E25" s="5">
        <v>1.5969000000000001E-2</v>
      </c>
      <c r="F25" s="5">
        <v>1.8821999999999998E-2</v>
      </c>
      <c r="G25" s="5">
        <v>0</v>
      </c>
      <c r="H25" s="5">
        <v>0</v>
      </c>
      <c r="I25" s="5">
        <v>-9.6078999999999998E-2</v>
      </c>
      <c r="J25" s="5">
        <v>0</v>
      </c>
      <c r="K25" s="5">
        <v>0</v>
      </c>
      <c r="L25" s="5">
        <v>15.043100000000001</v>
      </c>
      <c r="M25" s="5">
        <v>0.2324</v>
      </c>
    </row>
    <row r="26" spans="1:13" x14ac:dyDescent="0.2">
      <c r="A26" s="5">
        <v>-5.9</v>
      </c>
      <c r="B26" s="5">
        <v>0</v>
      </c>
      <c r="C26" s="5">
        <v>0.36876399999999998</v>
      </c>
      <c r="D26" s="5">
        <v>2.9989999999999999E-3</v>
      </c>
      <c r="E26" s="5">
        <v>1.6012999999999999E-2</v>
      </c>
      <c r="F26" s="5">
        <v>1.9011E-2</v>
      </c>
      <c r="G26" s="5">
        <v>0</v>
      </c>
      <c r="H26" s="5">
        <v>0</v>
      </c>
      <c r="I26" s="5">
        <v>-9.5374E-2</v>
      </c>
      <c r="J26" s="5">
        <v>0</v>
      </c>
      <c r="K26" s="5">
        <v>0</v>
      </c>
      <c r="L26" s="5">
        <v>14.8531</v>
      </c>
      <c r="M26" s="5">
        <v>0.2291</v>
      </c>
    </row>
    <row r="27" spans="1:13" x14ac:dyDescent="0.2">
      <c r="A27" s="5">
        <v>-5.8</v>
      </c>
      <c r="B27" s="5">
        <v>0</v>
      </c>
      <c r="C27" s="5">
        <v>0.37801600000000002</v>
      </c>
      <c r="D27" s="5">
        <v>3.1480000000000002E-3</v>
      </c>
      <c r="E27" s="5">
        <v>1.6057999999999999E-2</v>
      </c>
      <c r="F27" s="5">
        <v>1.9206000000000001E-2</v>
      </c>
      <c r="G27" s="5">
        <v>0</v>
      </c>
      <c r="H27" s="5">
        <v>0</v>
      </c>
      <c r="I27" s="5">
        <v>-9.4667000000000001E-2</v>
      </c>
      <c r="J27" s="5">
        <v>0</v>
      </c>
      <c r="K27" s="5">
        <v>0</v>
      </c>
      <c r="L27" s="5">
        <v>14.670199999999999</v>
      </c>
      <c r="M27" s="5">
        <v>0.2258</v>
      </c>
    </row>
    <row r="28" spans="1:13" x14ac:dyDescent="0.2">
      <c r="A28" s="5">
        <v>-5.7</v>
      </c>
      <c r="B28" s="5">
        <v>0</v>
      </c>
      <c r="C28" s="5">
        <v>0.387266</v>
      </c>
      <c r="D28" s="5">
        <v>3.3019999999999998E-3</v>
      </c>
      <c r="E28" s="5">
        <v>1.6105000000000001E-2</v>
      </c>
      <c r="F28" s="5">
        <v>1.9407000000000001E-2</v>
      </c>
      <c r="G28" s="5">
        <v>0</v>
      </c>
      <c r="H28" s="5">
        <v>0</v>
      </c>
      <c r="I28" s="5">
        <v>-9.3960000000000002E-2</v>
      </c>
      <c r="J28" s="5">
        <v>0</v>
      </c>
      <c r="K28" s="5">
        <v>0</v>
      </c>
      <c r="L28" s="5">
        <v>14.494</v>
      </c>
      <c r="M28" s="5">
        <v>0.2228</v>
      </c>
    </row>
    <row r="29" spans="1:13" x14ac:dyDescent="0.2">
      <c r="A29" s="5">
        <v>-5.6</v>
      </c>
      <c r="B29" s="5">
        <v>0</v>
      </c>
      <c r="C29" s="5">
        <v>0.39651500000000001</v>
      </c>
      <c r="D29" s="5">
        <v>3.4589999999999998E-3</v>
      </c>
      <c r="E29" s="5">
        <v>1.6153000000000001E-2</v>
      </c>
      <c r="F29" s="5">
        <v>1.9612000000000001E-2</v>
      </c>
      <c r="G29" s="5">
        <v>0</v>
      </c>
      <c r="H29" s="5">
        <v>0</v>
      </c>
      <c r="I29" s="5">
        <v>-9.3252000000000002E-2</v>
      </c>
      <c r="J29" s="5">
        <v>0</v>
      </c>
      <c r="K29" s="5">
        <v>0</v>
      </c>
      <c r="L29" s="5">
        <v>14.3239</v>
      </c>
      <c r="M29" s="5">
        <v>0.2198</v>
      </c>
    </row>
    <row r="30" spans="1:13" x14ac:dyDescent="0.2">
      <c r="A30" s="5">
        <v>-5.5</v>
      </c>
      <c r="B30" s="5">
        <v>0</v>
      </c>
      <c r="C30" s="5">
        <v>0.40576299999999998</v>
      </c>
      <c r="D30" s="5">
        <v>3.62E-3</v>
      </c>
      <c r="E30" s="5">
        <v>1.6201E-2</v>
      </c>
      <c r="F30" s="5">
        <v>1.9820999999999998E-2</v>
      </c>
      <c r="G30" s="5">
        <v>0</v>
      </c>
      <c r="H30" s="5">
        <v>0</v>
      </c>
      <c r="I30" s="5">
        <v>-9.2543E-2</v>
      </c>
      <c r="J30" s="5">
        <v>0</v>
      </c>
      <c r="K30" s="5">
        <v>0</v>
      </c>
      <c r="L30" s="5">
        <v>14.159800000000001</v>
      </c>
      <c r="M30" s="5">
        <v>0.217</v>
      </c>
    </row>
    <row r="31" spans="1:13" x14ac:dyDescent="0.2">
      <c r="A31" s="5">
        <v>-5.4</v>
      </c>
      <c r="B31" s="5">
        <v>0</v>
      </c>
      <c r="C31" s="5">
        <v>0.41500900000000002</v>
      </c>
      <c r="D31" s="5">
        <v>3.784E-3</v>
      </c>
      <c r="E31" s="5">
        <v>1.6247999999999999E-2</v>
      </c>
      <c r="F31" s="5">
        <v>2.0032000000000001E-2</v>
      </c>
      <c r="G31" s="5">
        <v>0</v>
      </c>
      <c r="H31" s="5">
        <v>0</v>
      </c>
      <c r="I31" s="5">
        <v>-9.1832999999999998E-2</v>
      </c>
      <c r="J31" s="5">
        <v>0</v>
      </c>
      <c r="K31" s="5">
        <v>0</v>
      </c>
      <c r="L31" s="5">
        <v>14.001099999999999</v>
      </c>
      <c r="M31" s="5">
        <v>0.21440000000000001</v>
      </c>
    </row>
    <row r="32" spans="1:13" x14ac:dyDescent="0.2">
      <c r="A32" s="5">
        <v>-5.3</v>
      </c>
      <c r="B32" s="5">
        <v>0</v>
      </c>
      <c r="C32" s="5">
        <v>0.42425400000000002</v>
      </c>
      <c r="D32" s="5">
        <v>3.9529999999999999E-3</v>
      </c>
      <c r="E32" s="5">
        <v>1.6295E-2</v>
      </c>
      <c r="F32" s="5">
        <v>2.0247000000000001E-2</v>
      </c>
      <c r="G32" s="5">
        <v>0</v>
      </c>
      <c r="H32" s="5">
        <v>0</v>
      </c>
      <c r="I32" s="5">
        <v>-9.1121999999999995E-2</v>
      </c>
      <c r="J32" s="5">
        <v>0</v>
      </c>
      <c r="K32" s="5">
        <v>0</v>
      </c>
      <c r="L32" s="5">
        <v>13.8477</v>
      </c>
      <c r="M32" s="5">
        <v>0.21179999999999999</v>
      </c>
    </row>
    <row r="33" spans="1:13" x14ac:dyDescent="0.2">
      <c r="A33" s="5">
        <v>-5.2</v>
      </c>
      <c r="B33" s="5">
        <v>0</v>
      </c>
      <c r="C33" s="5">
        <v>0.43349700000000002</v>
      </c>
      <c r="D33" s="5">
        <v>4.1240000000000001E-3</v>
      </c>
      <c r="E33" s="5">
        <v>1.6341999999999999E-2</v>
      </c>
      <c r="F33" s="5">
        <v>2.0466000000000002E-2</v>
      </c>
      <c r="G33" s="5">
        <v>0</v>
      </c>
      <c r="H33" s="5">
        <v>0</v>
      </c>
      <c r="I33" s="5">
        <v>-9.0409000000000003E-2</v>
      </c>
      <c r="J33" s="5">
        <v>0</v>
      </c>
      <c r="K33" s="5">
        <v>0</v>
      </c>
      <c r="L33" s="5">
        <v>13.699299999999999</v>
      </c>
      <c r="M33" s="5">
        <v>0.2094</v>
      </c>
    </row>
    <row r="34" spans="1:13" x14ac:dyDescent="0.2">
      <c r="A34" s="5">
        <v>-5.0999999999999996</v>
      </c>
      <c r="B34" s="5">
        <v>0</v>
      </c>
      <c r="C34" s="5">
        <v>0.44273899999999999</v>
      </c>
      <c r="D34" s="5">
        <v>4.3E-3</v>
      </c>
      <c r="E34" s="5">
        <v>1.6390999999999999E-2</v>
      </c>
      <c r="F34" s="5">
        <v>2.0691000000000001E-2</v>
      </c>
      <c r="G34" s="5">
        <v>0</v>
      </c>
      <c r="H34" s="5">
        <v>0</v>
      </c>
      <c r="I34" s="5">
        <v>-8.9695999999999998E-2</v>
      </c>
      <c r="J34" s="5">
        <v>0</v>
      </c>
      <c r="K34" s="5">
        <v>0</v>
      </c>
      <c r="L34" s="5">
        <v>13.5556</v>
      </c>
      <c r="M34" s="5">
        <v>0.20699999999999999</v>
      </c>
    </row>
    <row r="35" spans="1:13" x14ac:dyDescent="0.2">
      <c r="A35" s="5">
        <v>-5</v>
      </c>
      <c r="B35" s="5">
        <v>0</v>
      </c>
      <c r="C35" s="5">
        <v>0.45197900000000002</v>
      </c>
      <c r="D35" s="5">
        <v>4.4790000000000003E-3</v>
      </c>
      <c r="E35" s="5">
        <v>1.644E-2</v>
      </c>
      <c r="F35" s="5">
        <v>2.0919E-2</v>
      </c>
      <c r="G35" s="5">
        <v>0</v>
      </c>
      <c r="H35" s="5">
        <v>0</v>
      </c>
      <c r="I35" s="5">
        <v>-8.8982000000000006E-2</v>
      </c>
      <c r="J35" s="5">
        <v>0</v>
      </c>
      <c r="K35" s="5">
        <v>0</v>
      </c>
      <c r="L35" s="5">
        <v>13.4163</v>
      </c>
      <c r="M35" s="5">
        <v>0.20480000000000001</v>
      </c>
    </row>
    <row r="36" spans="1:13" x14ac:dyDescent="0.2">
      <c r="A36" s="5">
        <v>-4.9000000000000004</v>
      </c>
      <c r="B36" s="5">
        <v>0</v>
      </c>
      <c r="C36" s="5">
        <v>0.46121699999999999</v>
      </c>
      <c r="D36" s="5">
        <v>4.6620000000000003E-3</v>
      </c>
      <c r="E36" s="5">
        <v>1.6489E-2</v>
      </c>
      <c r="F36" s="5">
        <v>2.1151E-2</v>
      </c>
      <c r="G36" s="5">
        <v>0</v>
      </c>
      <c r="H36" s="5">
        <v>0</v>
      </c>
      <c r="I36" s="5">
        <v>-8.8266999999999998E-2</v>
      </c>
      <c r="J36" s="5">
        <v>0</v>
      </c>
      <c r="K36" s="5">
        <v>0</v>
      </c>
      <c r="L36" s="5">
        <v>13.2813</v>
      </c>
      <c r="M36" s="5">
        <v>0.2026</v>
      </c>
    </row>
    <row r="37" spans="1:13" x14ac:dyDescent="0.2">
      <c r="A37" s="5">
        <v>-4.8</v>
      </c>
      <c r="B37" s="5">
        <v>0</v>
      </c>
      <c r="C37" s="5">
        <v>0.47045300000000001</v>
      </c>
      <c r="D37" s="5">
        <v>4.8479999999999999E-3</v>
      </c>
      <c r="E37" s="5">
        <v>1.6538000000000001E-2</v>
      </c>
      <c r="F37" s="5">
        <v>2.1385999999999999E-2</v>
      </c>
      <c r="G37" s="5">
        <v>0</v>
      </c>
      <c r="H37" s="5">
        <v>0</v>
      </c>
      <c r="I37" s="5">
        <v>-8.7551000000000004E-2</v>
      </c>
      <c r="J37" s="5">
        <v>0</v>
      </c>
      <c r="K37" s="5">
        <v>0</v>
      </c>
      <c r="L37" s="5">
        <v>13.1502</v>
      </c>
      <c r="M37" s="5">
        <v>0.20050000000000001</v>
      </c>
    </row>
    <row r="38" spans="1:13" x14ac:dyDescent="0.2">
      <c r="A38" s="5">
        <v>-4.7</v>
      </c>
      <c r="B38" s="5">
        <v>0</v>
      </c>
      <c r="C38" s="5">
        <v>0.479688</v>
      </c>
      <c r="D38" s="5">
        <v>5.0379999999999999E-3</v>
      </c>
      <c r="E38" s="5">
        <v>1.6587000000000001E-2</v>
      </c>
      <c r="F38" s="5">
        <v>2.1624999999999998E-2</v>
      </c>
      <c r="G38" s="5">
        <v>0</v>
      </c>
      <c r="H38" s="5">
        <v>0</v>
      </c>
      <c r="I38" s="5">
        <v>-8.6833999999999995E-2</v>
      </c>
      <c r="J38" s="5">
        <v>0</v>
      </c>
      <c r="K38" s="5">
        <v>0</v>
      </c>
      <c r="L38" s="5">
        <v>13.023</v>
      </c>
      <c r="M38" s="5">
        <v>0.19850000000000001</v>
      </c>
    </row>
    <row r="39" spans="1:13" x14ac:dyDescent="0.2">
      <c r="A39" s="5">
        <v>-4.5999999999999996</v>
      </c>
      <c r="B39" s="5">
        <v>0</v>
      </c>
      <c r="C39" s="5">
        <v>0.48892099999999999</v>
      </c>
      <c r="D39" s="5">
        <v>5.2319999999999997E-3</v>
      </c>
      <c r="E39" s="5">
        <v>1.6639999999999999E-2</v>
      </c>
      <c r="F39" s="5">
        <v>2.1871999999999999E-2</v>
      </c>
      <c r="G39" s="5">
        <v>0</v>
      </c>
      <c r="H39" s="5">
        <v>0</v>
      </c>
      <c r="I39" s="5">
        <v>-8.6116999999999999E-2</v>
      </c>
      <c r="J39" s="5">
        <v>0</v>
      </c>
      <c r="K39" s="5">
        <v>0</v>
      </c>
      <c r="L39" s="5">
        <v>12.8995</v>
      </c>
      <c r="M39" s="5">
        <v>0.1966</v>
      </c>
    </row>
    <row r="40" spans="1:13" x14ac:dyDescent="0.2">
      <c r="A40" s="5">
        <v>-4.5</v>
      </c>
      <c r="B40" s="5">
        <v>0</v>
      </c>
      <c r="C40" s="5">
        <v>0.49815199999999998</v>
      </c>
      <c r="D40" s="5">
        <v>5.4289999999999998E-3</v>
      </c>
      <c r="E40" s="5">
        <v>1.6698999999999999E-2</v>
      </c>
      <c r="F40" s="5">
        <v>2.2128999999999999E-2</v>
      </c>
      <c r="G40" s="5">
        <v>0</v>
      </c>
      <c r="H40" s="5">
        <v>0</v>
      </c>
      <c r="I40" s="5">
        <v>-8.5398000000000002E-2</v>
      </c>
      <c r="J40" s="5">
        <v>0</v>
      </c>
      <c r="K40" s="5">
        <v>0</v>
      </c>
      <c r="L40" s="5">
        <v>12.779400000000001</v>
      </c>
      <c r="M40" s="5">
        <v>0.1948</v>
      </c>
    </row>
    <row r="41" spans="1:13" x14ac:dyDescent="0.2">
      <c r="A41" s="5">
        <v>-4.4000000000000004</v>
      </c>
      <c r="B41" s="5">
        <v>0</v>
      </c>
      <c r="C41" s="5">
        <v>0.50738099999999997</v>
      </c>
      <c r="D41" s="5">
        <v>5.6299999999999996E-3</v>
      </c>
      <c r="E41" s="5">
        <v>1.6757999999999999E-2</v>
      </c>
      <c r="F41" s="5">
        <v>2.2388000000000002E-2</v>
      </c>
      <c r="G41" s="5">
        <v>0</v>
      </c>
      <c r="H41" s="5">
        <v>0</v>
      </c>
      <c r="I41" s="5">
        <v>-8.4679000000000004E-2</v>
      </c>
      <c r="J41" s="5">
        <v>0</v>
      </c>
      <c r="K41" s="5">
        <v>0</v>
      </c>
      <c r="L41" s="5">
        <v>12.662699999999999</v>
      </c>
      <c r="M41" s="5">
        <v>0.193</v>
      </c>
    </row>
    <row r="42" spans="1:13" x14ac:dyDescent="0.2">
      <c r="A42" s="5">
        <v>-4.3</v>
      </c>
      <c r="B42" s="5">
        <v>0</v>
      </c>
      <c r="C42" s="5">
        <v>0.51660799999999996</v>
      </c>
      <c r="D42" s="5">
        <v>5.8349999999999999E-3</v>
      </c>
      <c r="E42" s="5">
        <v>1.6816000000000001E-2</v>
      </c>
      <c r="F42" s="5">
        <v>2.2651000000000001E-2</v>
      </c>
      <c r="G42" s="5">
        <v>0</v>
      </c>
      <c r="H42" s="5">
        <v>0</v>
      </c>
      <c r="I42" s="5">
        <v>-8.3958000000000005E-2</v>
      </c>
      <c r="J42" s="5">
        <v>0</v>
      </c>
      <c r="K42" s="5">
        <v>0</v>
      </c>
      <c r="L42" s="5">
        <v>12.549099999999999</v>
      </c>
      <c r="M42" s="5">
        <v>0.1913</v>
      </c>
    </row>
    <row r="43" spans="1:13" x14ac:dyDescent="0.2">
      <c r="A43" s="5">
        <v>-4.2</v>
      </c>
      <c r="B43" s="5">
        <v>0</v>
      </c>
      <c r="C43" s="5">
        <v>0.52583299999999999</v>
      </c>
      <c r="D43" s="5">
        <v>6.0429999999999998E-3</v>
      </c>
      <c r="E43" s="5">
        <v>1.6874E-2</v>
      </c>
      <c r="F43" s="5">
        <v>2.2917E-2</v>
      </c>
      <c r="G43" s="5">
        <v>0</v>
      </c>
      <c r="H43" s="5">
        <v>0</v>
      </c>
      <c r="I43" s="5">
        <v>-8.3237000000000005E-2</v>
      </c>
      <c r="J43" s="5">
        <v>0</v>
      </c>
      <c r="K43" s="5">
        <v>0</v>
      </c>
      <c r="L43" s="5">
        <v>12.438499999999999</v>
      </c>
      <c r="M43" s="5">
        <v>0.18959999999999999</v>
      </c>
    </row>
    <row r="44" spans="1:13" x14ac:dyDescent="0.2">
      <c r="A44" s="5">
        <v>-4.0999999999999996</v>
      </c>
      <c r="B44" s="5">
        <v>0</v>
      </c>
      <c r="C44" s="5">
        <v>0.535057</v>
      </c>
      <c r="D44" s="5">
        <v>6.2550000000000001E-3</v>
      </c>
      <c r="E44" s="5">
        <v>1.6931000000000002E-2</v>
      </c>
      <c r="F44" s="5">
        <v>2.3186999999999999E-2</v>
      </c>
      <c r="G44" s="5">
        <v>0</v>
      </c>
      <c r="H44" s="5">
        <v>0</v>
      </c>
      <c r="I44" s="5">
        <v>-8.2515000000000005E-2</v>
      </c>
      <c r="J44" s="5">
        <v>0</v>
      </c>
      <c r="K44" s="5">
        <v>0</v>
      </c>
      <c r="L44" s="5">
        <v>12.3308</v>
      </c>
      <c r="M44" s="5">
        <v>0.188</v>
      </c>
    </row>
    <row r="45" spans="1:13" x14ac:dyDescent="0.2">
      <c r="A45" s="5">
        <v>-4</v>
      </c>
      <c r="B45" s="5">
        <v>0</v>
      </c>
      <c r="C45" s="5">
        <v>0.54427700000000001</v>
      </c>
      <c r="D45" s="5">
        <v>6.4710000000000002E-3</v>
      </c>
      <c r="E45" s="5">
        <v>1.6990999999999999E-2</v>
      </c>
      <c r="F45" s="5">
        <v>2.3460999999999999E-2</v>
      </c>
      <c r="G45" s="5">
        <v>0</v>
      </c>
      <c r="H45" s="5">
        <v>0</v>
      </c>
      <c r="I45" s="5">
        <v>-8.1792000000000004E-2</v>
      </c>
      <c r="J45" s="5">
        <v>0</v>
      </c>
      <c r="K45" s="5">
        <v>0</v>
      </c>
      <c r="L45" s="5">
        <v>12.225899999999999</v>
      </c>
      <c r="M45" s="5">
        <v>0.1865</v>
      </c>
    </row>
    <row r="46" spans="1:13" x14ac:dyDescent="0.2">
      <c r="A46" s="5">
        <v>-3.9</v>
      </c>
      <c r="B46" s="5">
        <v>0</v>
      </c>
      <c r="C46" s="5">
        <v>0.55349599999999999</v>
      </c>
      <c r="D46" s="5">
        <v>6.6899999999999998E-3</v>
      </c>
      <c r="E46" s="5">
        <v>1.7049999999999999E-2</v>
      </c>
      <c r="F46" s="5">
        <v>2.3740000000000001E-2</v>
      </c>
      <c r="G46" s="5">
        <v>0</v>
      </c>
      <c r="H46" s="5">
        <v>0</v>
      </c>
      <c r="I46" s="5">
        <v>-8.1068000000000001E-2</v>
      </c>
      <c r="J46" s="5">
        <v>0</v>
      </c>
      <c r="K46" s="5">
        <v>0</v>
      </c>
      <c r="L46" s="5">
        <v>12.123699999999999</v>
      </c>
      <c r="M46" s="5">
        <v>0.185</v>
      </c>
    </row>
    <row r="47" spans="1:13" x14ac:dyDescent="0.2">
      <c r="A47" s="5">
        <v>-3.8</v>
      </c>
      <c r="B47" s="5">
        <v>0</v>
      </c>
      <c r="C47" s="5">
        <v>0.56271300000000002</v>
      </c>
      <c r="D47" s="5">
        <v>6.9129999999999999E-3</v>
      </c>
      <c r="E47" s="5">
        <v>1.7108999999999999E-2</v>
      </c>
      <c r="F47" s="5">
        <v>2.4022000000000002E-2</v>
      </c>
      <c r="G47" s="5">
        <v>0</v>
      </c>
      <c r="H47" s="5">
        <v>0</v>
      </c>
      <c r="I47" s="5">
        <v>-8.0343999999999999E-2</v>
      </c>
      <c r="J47" s="5">
        <v>0</v>
      </c>
      <c r="K47" s="5">
        <v>0</v>
      </c>
      <c r="L47" s="5">
        <v>12.023999999999999</v>
      </c>
      <c r="M47" s="5">
        <v>0.18360000000000001</v>
      </c>
    </row>
    <row r="48" spans="1:13" x14ac:dyDescent="0.2">
      <c r="A48" s="5">
        <v>-3.7</v>
      </c>
      <c r="B48" s="5">
        <v>0</v>
      </c>
      <c r="C48" s="5">
        <v>0.57192699999999996</v>
      </c>
      <c r="D48" s="5">
        <v>7.1390000000000004E-3</v>
      </c>
      <c r="E48" s="5">
        <v>1.7167999999999999E-2</v>
      </c>
      <c r="F48" s="5">
        <v>2.4306999999999999E-2</v>
      </c>
      <c r="G48" s="5">
        <v>0</v>
      </c>
      <c r="H48" s="5">
        <v>0</v>
      </c>
      <c r="I48" s="5">
        <v>-7.9617999999999994E-2</v>
      </c>
      <c r="J48" s="5">
        <v>0</v>
      </c>
      <c r="K48" s="5">
        <v>0</v>
      </c>
      <c r="L48" s="5">
        <v>11.9267</v>
      </c>
      <c r="M48" s="5">
        <v>0.1822</v>
      </c>
    </row>
    <row r="49" spans="1:13" x14ac:dyDescent="0.2">
      <c r="A49" s="5">
        <v>-3.6</v>
      </c>
      <c r="B49" s="5">
        <v>0</v>
      </c>
      <c r="C49" s="5">
        <v>0.58113899999999996</v>
      </c>
      <c r="D49" s="5">
        <v>7.3689999999999997E-3</v>
      </c>
      <c r="E49" s="5">
        <v>1.7226999999999999E-2</v>
      </c>
      <c r="F49" s="5">
        <v>2.4596E-2</v>
      </c>
      <c r="G49" s="5">
        <v>0</v>
      </c>
      <c r="H49" s="5">
        <v>0</v>
      </c>
      <c r="I49" s="5">
        <v>-7.8892000000000004E-2</v>
      </c>
      <c r="J49" s="5">
        <v>0</v>
      </c>
      <c r="K49" s="5">
        <v>0</v>
      </c>
      <c r="L49" s="5">
        <v>11.831799999999999</v>
      </c>
      <c r="M49" s="5">
        <v>0.18079999999999999</v>
      </c>
    </row>
    <row r="50" spans="1:13" x14ac:dyDescent="0.2">
      <c r="A50" s="5">
        <v>-3.5</v>
      </c>
      <c r="B50" s="5">
        <v>0</v>
      </c>
      <c r="C50" s="5">
        <v>0.59034900000000001</v>
      </c>
      <c r="D50" s="5">
        <v>7.6030000000000004E-3</v>
      </c>
      <c r="E50" s="5">
        <v>1.7287E-2</v>
      </c>
      <c r="F50" s="5">
        <v>2.4889000000000001E-2</v>
      </c>
      <c r="G50" s="5">
        <v>0</v>
      </c>
      <c r="H50" s="5">
        <v>0</v>
      </c>
      <c r="I50" s="5">
        <v>-7.8163999999999997E-2</v>
      </c>
      <c r="J50" s="5">
        <v>0</v>
      </c>
      <c r="K50" s="5">
        <v>0</v>
      </c>
      <c r="L50" s="5">
        <v>11.7392</v>
      </c>
      <c r="M50" s="5">
        <v>0.17949999999999999</v>
      </c>
    </row>
    <row r="51" spans="1:13" x14ac:dyDescent="0.2">
      <c r="A51" s="5">
        <v>-3.4</v>
      </c>
      <c r="B51" s="5">
        <v>0</v>
      </c>
      <c r="C51" s="5">
        <v>0.59955599999999998</v>
      </c>
      <c r="D51" s="5">
        <v>7.8399999999999997E-3</v>
      </c>
      <c r="E51" s="5">
        <v>1.7347999999999999E-2</v>
      </c>
      <c r="F51" s="5">
        <v>2.5187999999999999E-2</v>
      </c>
      <c r="G51" s="5">
        <v>0</v>
      </c>
      <c r="H51" s="5">
        <v>0</v>
      </c>
      <c r="I51" s="5">
        <v>-7.7436000000000005E-2</v>
      </c>
      <c r="J51" s="5">
        <v>0</v>
      </c>
      <c r="K51" s="5">
        <v>0</v>
      </c>
      <c r="L51" s="5">
        <v>11.6487</v>
      </c>
      <c r="M51" s="5">
        <v>0.1782</v>
      </c>
    </row>
    <row r="52" spans="1:13" x14ac:dyDescent="0.2">
      <c r="A52" s="5">
        <v>-3.3</v>
      </c>
      <c r="B52" s="5">
        <v>0</v>
      </c>
      <c r="C52" s="5">
        <v>0.608761</v>
      </c>
      <c r="D52" s="5">
        <v>8.0809999999999996E-3</v>
      </c>
      <c r="E52" s="5">
        <v>1.7409000000000001E-2</v>
      </c>
      <c r="F52" s="5">
        <v>2.5489999999999999E-2</v>
      </c>
      <c r="G52" s="5">
        <v>0</v>
      </c>
      <c r="H52" s="5">
        <v>0</v>
      </c>
      <c r="I52" s="5">
        <v>-7.6706999999999997E-2</v>
      </c>
      <c r="J52" s="5">
        <v>0</v>
      </c>
      <c r="K52" s="5">
        <v>0</v>
      </c>
      <c r="L52" s="5">
        <v>11.5603</v>
      </c>
      <c r="M52" s="5">
        <v>0.17699999999999999</v>
      </c>
    </row>
    <row r="53" spans="1:13" x14ac:dyDescent="0.2">
      <c r="A53" s="5">
        <v>-3.2</v>
      </c>
      <c r="B53" s="5">
        <v>0</v>
      </c>
      <c r="C53" s="5">
        <v>0.61796300000000004</v>
      </c>
      <c r="D53" s="5">
        <v>8.3250000000000008E-3</v>
      </c>
      <c r="E53" s="5">
        <v>1.7469999999999999E-2</v>
      </c>
      <c r="F53" s="5">
        <v>2.5795999999999999E-2</v>
      </c>
      <c r="G53" s="5">
        <v>0</v>
      </c>
      <c r="H53" s="5">
        <v>0</v>
      </c>
      <c r="I53" s="5">
        <v>-7.5978000000000004E-2</v>
      </c>
      <c r="J53" s="5">
        <v>0</v>
      </c>
      <c r="K53" s="5">
        <v>0</v>
      </c>
      <c r="L53" s="5">
        <v>11.4739</v>
      </c>
      <c r="M53" s="5">
        <v>0.17580000000000001</v>
      </c>
    </row>
    <row r="54" spans="1:13" x14ac:dyDescent="0.2">
      <c r="A54" s="5">
        <v>-3.1</v>
      </c>
      <c r="B54" s="5">
        <v>0</v>
      </c>
      <c r="C54" s="5">
        <v>0.62716300000000003</v>
      </c>
      <c r="D54" s="5">
        <v>8.5730000000000008E-3</v>
      </c>
      <c r="E54" s="5">
        <v>1.7531000000000001E-2</v>
      </c>
      <c r="F54" s="5">
        <v>2.6105E-2</v>
      </c>
      <c r="G54" s="5">
        <v>0</v>
      </c>
      <c r="H54" s="5">
        <v>0</v>
      </c>
      <c r="I54" s="5">
        <v>-7.5246999999999994E-2</v>
      </c>
      <c r="J54" s="5">
        <v>0</v>
      </c>
      <c r="K54" s="5">
        <v>0</v>
      </c>
      <c r="L54" s="5">
        <v>11.3894</v>
      </c>
      <c r="M54" s="5">
        <v>0.17469999999999999</v>
      </c>
    </row>
    <row r="55" spans="1:13" x14ac:dyDescent="0.2">
      <c r="A55" s="5">
        <v>-3</v>
      </c>
      <c r="B55" s="5">
        <v>0</v>
      </c>
      <c r="C55" s="5">
        <v>0.63636000000000004</v>
      </c>
      <c r="D55" s="5">
        <v>8.8249999999999995E-3</v>
      </c>
      <c r="E55" s="5">
        <v>1.7593000000000001E-2</v>
      </c>
      <c r="F55" s="5">
        <v>2.6418000000000001E-2</v>
      </c>
      <c r="G55" s="5">
        <v>0</v>
      </c>
      <c r="H55" s="5">
        <v>0</v>
      </c>
      <c r="I55" s="5">
        <v>-7.4515999999999999E-2</v>
      </c>
      <c r="J55" s="5">
        <v>0</v>
      </c>
      <c r="K55" s="5">
        <v>0</v>
      </c>
      <c r="L55" s="5">
        <v>11.306800000000001</v>
      </c>
      <c r="M55" s="5">
        <v>0.17349999999999999</v>
      </c>
    </row>
    <row r="56" spans="1:13" x14ac:dyDescent="0.2">
      <c r="A56" s="5">
        <v>-2.9</v>
      </c>
      <c r="B56" s="5">
        <v>0</v>
      </c>
      <c r="C56" s="5">
        <v>0.64555399999999996</v>
      </c>
      <c r="D56" s="5">
        <v>9.0799999999999995E-3</v>
      </c>
      <c r="E56" s="5">
        <v>1.7656999999999999E-2</v>
      </c>
      <c r="F56" s="5">
        <v>2.6737E-2</v>
      </c>
      <c r="G56" s="5">
        <v>0</v>
      </c>
      <c r="H56" s="5">
        <v>0</v>
      </c>
      <c r="I56" s="5">
        <v>-7.3784000000000002E-2</v>
      </c>
      <c r="J56" s="5">
        <v>0</v>
      </c>
      <c r="K56" s="5">
        <v>0</v>
      </c>
      <c r="L56" s="5">
        <v>11.226000000000001</v>
      </c>
      <c r="M56" s="5">
        <v>0.1724</v>
      </c>
    </row>
    <row r="57" spans="1:13" x14ac:dyDescent="0.2">
      <c r="A57" s="5">
        <v>-2.8</v>
      </c>
      <c r="B57" s="5">
        <v>0</v>
      </c>
      <c r="C57" s="5">
        <v>0.65474600000000005</v>
      </c>
      <c r="D57" s="5">
        <v>9.3390000000000001E-3</v>
      </c>
      <c r="E57" s="5">
        <v>1.7721000000000001E-2</v>
      </c>
      <c r="F57" s="5">
        <v>2.7060000000000001E-2</v>
      </c>
      <c r="G57" s="5">
        <v>0</v>
      </c>
      <c r="H57" s="5">
        <v>0</v>
      </c>
      <c r="I57" s="5">
        <v>-7.3051000000000005E-2</v>
      </c>
      <c r="J57" s="5">
        <v>0</v>
      </c>
      <c r="K57" s="5">
        <v>0</v>
      </c>
      <c r="L57" s="5">
        <v>11.1469</v>
      </c>
      <c r="M57" s="5">
        <v>0.1714</v>
      </c>
    </row>
    <row r="58" spans="1:13" x14ac:dyDescent="0.2">
      <c r="A58" s="5">
        <v>-2.7</v>
      </c>
      <c r="B58" s="5">
        <v>0</v>
      </c>
      <c r="C58" s="5">
        <v>0.66393500000000005</v>
      </c>
      <c r="D58" s="5">
        <v>9.6010000000000002E-3</v>
      </c>
      <c r="E58" s="5">
        <v>1.7786E-2</v>
      </c>
      <c r="F58" s="5">
        <v>2.7387000000000002E-2</v>
      </c>
      <c r="G58" s="5">
        <v>0</v>
      </c>
      <c r="H58" s="5">
        <v>0</v>
      </c>
      <c r="I58" s="5">
        <v>-7.2317999999999993E-2</v>
      </c>
      <c r="J58" s="5">
        <v>0</v>
      </c>
      <c r="K58" s="5">
        <v>0</v>
      </c>
      <c r="L58" s="5">
        <v>11.0695</v>
      </c>
      <c r="M58" s="5">
        <v>0.1704</v>
      </c>
    </row>
    <row r="59" spans="1:13" x14ac:dyDescent="0.2">
      <c r="A59" s="5">
        <v>-2.6</v>
      </c>
      <c r="B59" s="5">
        <v>0</v>
      </c>
      <c r="C59" s="5">
        <v>0.673122</v>
      </c>
      <c r="D59" s="5">
        <v>9.8670000000000008E-3</v>
      </c>
      <c r="E59" s="5">
        <v>1.7850999999999999E-2</v>
      </c>
      <c r="F59" s="5">
        <v>2.7718E-2</v>
      </c>
      <c r="G59" s="5">
        <v>0</v>
      </c>
      <c r="H59" s="5">
        <v>0</v>
      </c>
      <c r="I59" s="5">
        <v>-7.1582999999999994E-2</v>
      </c>
      <c r="J59" s="5">
        <v>0</v>
      </c>
      <c r="K59" s="5">
        <v>0</v>
      </c>
      <c r="L59" s="5">
        <v>10.9937</v>
      </c>
      <c r="M59" s="5">
        <v>0.16930000000000001</v>
      </c>
    </row>
    <row r="60" spans="1:13" x14ac:dyDescent="0.2">
      <c r="A60" s="5">
        <v>-2.5</v>
      </c>
      <c r="B60" s="5">
        <v>0</v>
      </c>
      <c r="C60" s="5">
        <v>0.68230500000000005</v>
      </c>
      <c r="D60" s="5">
        <v>1.0137E-2</v>
      </c>
      <c r="E60" s="5">
        <v>1.7916000000000001E-2</v>
      </c>
      <c r="F60" s="5">
        <v>2.8052000000000001E-2</v>
      </c>
      <c r="G60" s="5">
        <v>0</v>
      </c>
      <c r="H60" s="5">
        <v>0</v>
      </c>
      <c r="I60" s="5">
        <v>-7.0847999999999994E-2</v>
      </c>
      <c r="J60" s="5">
        <v>0</v>
      </c>
      <c r="K60" s="5">
        <v>0</v>
      </c>
      <c r="L60" s="5">
        <v>10.919499999999999</v>
      </c>
      <c r="M60" s="5">
        <v>0.16839999999999999</v>
      </c>
    </row>
    <row r="61" spans="1:13" x14ac:dyDescent="0.2">
      <c r="A61" s="5">
        <v>-2.4</v>
      </c>
      <c r="B61" s="5">
        <v>0</v>
      </c>
      <c r="C61" s="5">
        <v>0.69148600000000005</v>
      </c>
      <c r="D61" s="5">
        <v>1.0410000000000001E-2</v>
      </c>
      <c r="E61" s="5">
        <v>1.7982000000000001E-2</v>
      </c>
      <c r="F61" s="5">
        <v>2.8392000000000001E-2</v>
      </c>
      <c r="G61" s="5">
        <v>0</v>
      </c>
      <c r="H61" s="5">
        <v>0</v>
      </c>
      <c r="I61" s="5">
        <v>-7.0112999999999995E-2</v>
      </c>
      <c r="J61" s="5">
        <v>0</v>
      </c>
      <c r="K61" s="5">
        <v>0</v>
      </c>
      <c r="L61" s="5">
        <v>10.8468</v>
      </c>
      <c r="M61" s="5">
        <v>0.16739999999999999</v>
      </c>
    </row>
    <row r="62" spans="1:13" x14ac:dyDescent="0.2">
      <c r="A62" s="5">
        <v>-2.2999999999999998</v>
      </c>
      <c r="B62" s="5">
        <v>0</v>
      </c>
      <c r="C62" s="5">
        <v>0.70066399999999995</v>
      </c>
      <c r="D62" s="5">
        <v>1.0687E-2</v>
      </c>
      <c r="E62" s="5">
        <v>1.8051000000000001E-2</v>
      </c>
      <c r="F62" s="5">
        <v>2.8736999999999999E-2</v>
      </c>
      <c r="G62" s="5">
        <v>0</v>
      </c>
      <c r="H62" s="5">
        <v>0</v>
      </c>
      <c r="I62" s="5">
        <v>-6.9375999999999993E-2</v>
      </c>
      <c r="J62" s="5">
        <v>0</v>
      </c>
      <c r="K62" s="5">
        <v>0</v>
      </c>
      <c r="L62" s="5">
        <v>10.775499999999999</v>
      </c>
      <c r="M62" s="5">
        <v>0.16650000000000001</v>
      </c>
    </row>
    <row r="63" spans="1:13" x14ac:dyDescent="0.2">
      <c r="A63" s="5">
        <v>-2.2000000000000002</v>
      </c>
      <c r="B63" s="5">
        <v>0</v>
      </c>
      <c r="C63" s="5">
        <v>0.709839</v>
      </c>
      <c r="D63" s="5">
        <v>1.0966999999999999E-2</v>
      </c>
      <c r="E63" s="5">
        <v>1.8119E-2</v>
      </c>
      <c r="F63" s="5">
        <v>2.9086000000000001E-2</v>
      </c>
      <c r="G63" s="5">
        <v>0</v>
      </c>
      <c r="H63" s="5">
        <v>0</v>
      </c>
      <c r="I63" s="5">
        <v>-6.8639000000000006E-2</v>
      </c>
      <c r="J63" s="5">
        <v>0</v>
      </c>
      <c r="K63" s="5">
        <v>0</v>
      </c>
      <c r="L63" s="5">
        <v>10.7056</v>
      </c>
      <c r="M63" s="5">
        <v>0.1656</v>
      </c>
    </row>
    <row r="64" spans="1:13" x14ac:dyDescent="0.2">
      <c r="A64" s="5">
        <v>-2.1</v>
      </c>
      <c r="B64" s="5">
        <v>0</v>
      </c>
      <c r="C64" s="5">
        <v>0.71901000000000004</v>
      </c>
      <c r="D64" s="5">
        <v>1.1251000000000001E-2</v>
      </c>
      <c r="E64" s="5">
        <v>1.8187999999999999E-2</v>
      </c>
      <c r="F64" s="5">
        <v>2.9439E-2</v>
      </c>
      <c r="G64" s="5">
        <v>0</v>
      </c>
      <c r="H64" s="5">
        <v>0</v>
      </c>
      <c r="I64" s="5">
        <v>-6.7901000000000003E-2</v>
      </c>
      <c r="J64" s="5">
        <v>0</v>
      </c>
      <c r="K64" s="5">
        <v>0</v>
      </c>
      <c r="L64" s="5">
        <v>10.6371</v>
      </c>
      <c r="M64" s="5">
        <v>0.16470000000000001</v>
      </c>
    </row>
    <row r="65" spans="1:13" x14ac:dyDescent="0.2">
      <c r="A65" s="5">
        <v>-2</v>
      </c>
      <c r="B65" s="5">
        <v>0</v>
      </c>
      <c r="C65" s="5">
        <v>0.72817900000000002</v>
      </c>
      <c r="D65" s="5">
        <v>1.1538E-2</v>
      </c>
      <c r="E65" s="5">
        <v>1.8258E-2</v>
      </c>
      <c r="F65" s="5">
        <v>2.9796E-2</v>
      </c>
      <c r="G65" s="5">
        <v>0</v>
      </c>
      <c r="H65" s="5">
        <v>0</v>
      </c>
      <c r="I65" s="5">
        <v>-6.7163E-2</v>
      </c>
      <c r="J65" s="5">
        <v>0</v>
      </c>
      <c r="K65" s="5">
        <v>0</v>
      </c>
      <c r="L65" s="5">
        <v>10.57</v>
      </c>
      <c r="M65" s="5">
        <v>0.16389999999999999</v>
      </c>
    </row>
    <row r="66" spans="1:13" x14ac:dyDescent="0.2">
      <c r="A66" s="5">
        <v>-1.9</v>
      </c>
      <c r="B66" s="5">
        <v>0</v>
      </c>
      <c r="C66" s="5">
        <v>0.73734500000000003</v>
      </c>
      <c r="D66" s="5">
        <v>1.1828999999999999E-2</v>
      </c>
      <c r="E66" s="5">
        <v>1.8328000000000001E-2</v>
      </c>
      <c r="F66" s="5">
        <v>3.0157E-2</v>
      </c>
      <c r="G66" s="5">
        <v>0</v>
      </c>
      <c r="H66" s="5">
        <v>0</v>
      </c>
      <c r="I66" s="5">
        <v>-6.6423999999999997E-2</v>
      </c>
      <c r="J66" s="5">
        <v>0</v>
      </c>
      <c r="K66" s="5">
        <v>0</v>
      </c>
      <c r="L66" s="5">
        <v>10.504099999999999</v>
      </c>
      <c r="M66" s="5">
        <v>0.16300000000000001</v>
      </c>
    </row>
    <row r="67" spans="1:13" x14ac:dyDescent="0.2">
      <c r="A67" s="5">
        <v>-1.8</v>
      </c>
      <c r="B67" s="5">
        <v>0</v>
      </c>
      <c r="C67" s="5">
        <v>0.74650700000000003</v>
      </c>
      <c r="D67" s="5">
        <v>1.2123E-2</v>
      </c>
      <c r="E67" s="5">
        <v>1.8401000000000001E-2</v>
      </c>
      <c r="F67" s="5">
        <v>3.0523999999999999E-2</v>
      </c>
      <c r="G67" s="5">
        <v>0</v>
      </c>
      <c r="H67" s="5">
        <v>0</v>
      </c>
      <c r="I67" s="5">
        <v>-6.5684000000000006E-2</v>
      </c>
      <c r="J67" s="5">
        <v>0</v>
      </c>
      <c r="K67" s="5">
        <v>0</v>
      </c>
      <c r="L67" s="5">
        <v>10.439399999999999</v>
      </c>
      <c r="M67" s="5">
        <v>0.16220000000000001</v>
      </c>
    </row>
    <row r="68" spans="1:13" x14ac:dyDescent="0.2">
      <c r="A68" s="5">
        <v>-1.7</v>
      </c>
      <c r="B68" s="5">
        <v>0</v>
      </c>
      <c r="C68" s="5">
        <v>0.75566699999999998</v>
      </c>
      <c r="D68" s="5">
        <v>1.2421E-2</v>
      </c>
      <c r="E68" s="5">
        <v>1.8474000000000001E-2</v>
      </c>
      <c r="F68" s="5">
        <v>3.0896E-2</v>
      </c>
      <c r="G68" s="5">
        <v>0</v>
      </c>
      <c r="H68" s="5">
        <v>0</v>
      </c>
      <c r="I68" s="5">
        <v>-6.4943000000000001E-2</v>
      </c>
      <c r="J68" s="5">
        <v>0</v>
      </c>
      <c r="K68" s="5">
        <v>0</v>
      </c>
      <c r="L68" s="5">
        <v>10.3759</v>
      </c>
      <c r="M68" s="5">
        <v>0.16139999999999999</v>
      </c>
    </row>
    <row r="69" spans="1:13" x14ac:dyDescent="0.2">
      <c r="A69" s="5">
        <v>-1.6</v>
      </c>
      <c r="B69" s="5">
        <v>0</v>
      </c>
      <c r="C69" s="5">
        <v>0.76482300000000003</v>
      </c>
      <c r="D69" s="5">
        <v>1.2722000000000001E-2</v>
      </c>
      <c r="E69" s="5">
        <v>1.8549E-2</v>
      </c>
      <c r="F69" s="5">
        <v>3.1271E-2</v>
      </c>
      <c r="G69" s="5">
        <v>0</v>
      </c>
      <c r="H69" s="5">
        <v>0</v>
      </c>
      <c r="I69" s="5">
        <v>-6.4201999999999995E-2</v>
      </c>
      <c r="J69" s="5">
        <v>0</v>
      </c>
      <c r="K69" s="5">
        <v>0</v>
      </c>
      <c r="L69" s="5">
        <v>10.313599999999999</v>
      </c>
      <c r="M69" s="5">
        <v>0.16070000000000001</v>
      </c>
    </row>
    <row r="70" spans="1:13" x14ac:dyDescent="0.2">
      <c r="A70" s="5">
        <v>-1.5</v>
      </c>
      <c r="B70" s="5">
        <v>0</v>
      </c>
      <c r="C70" s="5">
        <v>0.77397499999999997</v>
      </c>
      <c r="D70" s="5">
        <v>1.3027E-2</v>
      </c>
      <c r="E70" s="5">
        <v>1.8623000000000001E-2</v>
      </c>
      <c r="F70" s="5">
        <v>3.1650999999999999E-2</v>
      </c>
      <c r="G70" s="5">
        <v>0</v>
      </c>
      <c r="H70" s="5">
        <v>0</v>
      </c>
      <c r="I70" s="5">
        <v>-6.3460000000000003E-2</v>
      </c>
      <c r="J70" s="5">
        <v>0</v>
      </c>
      <c r="K70" s="5">
        <v>0</v>
      </c>
      <c r="L70" s="5">
        <v>10.2525</v>
      </c>
      <c r="M70" s="5">
        <v>0.15989999999999999</v>
      </c>
    </row>
    <row r="71" spans="1:13" x14ac:dyDescent="0.2">
      <c r="A71" s="5">
        <v>-1.4</v>
      </c>
      <c r="B71" s="5">
        <v>0</v>
      </c>
      <c r="C71" s="5">
        <v>0.78312499999999996</v>
      </c>
      <c r="D71" s="5">
        <v>1.3336000000000001E-2</v>
      </c>
      <c r="E71" s="5">
        <v>1.8697999999999999E-2</v>
      </c>
      <c r="F71" s="5">
        <v>3.2034E-2</v>
      </c>
      <c r="G71" s="5">
        <v>0</v>
      </c>
      <c r="H71" s="5">
        <v>0</v>
      </c>
      <c r="I71" s="5">
        <v>-6.2717999999999996E-2</v>
      </c>
      <c r="J71" s="5">
        <v>0</v>
      </c>
      <c r="K71" s="5">
        <v>0</v>
      </c>
      <c r="L71" s="5">
        <v>10.192399999999999</v>
      </c>
      <c r="M71" s="5">
        <v>0.15920000000000001</v>
      </c>
    </row>
    <row r="72" spans="1:13" x14ac:dyDescent="0.2">
      <c r="A72" s="5">
        <v>-1.3</v>
      </c>
      <c r="B72" s="5">
        <v>0</v>
      </c>
      <c r="C72" s="5">
        <v>0.79227099999999995</v>
      </c>
      <c r="D72" s="5">
        <v>1.3648E-2</v>
      </c>
      <c r="E72" s="5">
        <v>1.8775E-2</v>
      </c>
      <c r="F72" s="5">
        <v>3.2423E-2</v>
      </c>
      <c r="G72" s="5">
        <v>0</v>
      </c>
      <c r="H72" s="5">
        <v>0</v>
      </c>
      <c r="I72" s="5">
        <v>-6.1975000000000002E-2</v>
      </c>
      <c r="J72" s="5">
        <v>0</v>
      </c>
      <c r="K72" s="5">
        <v>0</v>
      </c>
      <c r="L72" s="5">
        <v>10.1334</v>
      </c>
      <c r="M72" s="5">
        <v>0.15840000000000001</v>
      </c>
    </row>
    <row r="73" spans="1:13" x14ac:dyDescent="0.2">
      <c r="A73" s="5">
        <v>-1.2</v>
      </c>
      <c r="B73" s="5">
        <v>0</v>
      </c>
      <c r="C73" s="5">
        <v>0.80141300000000004</v>
      </c>
      <c r="D73" s="5">
        <v>1.3963E-2</v>
      </c>
      <c r="E73" s="5">
        <v>1.8852000000000001E-2</v>
      </c>
      <c r="F73" s="5">
        <v>3.2815999999999998E-2</v>
      </c>
      <c r="G73" s="5">
        <v>0</v>
      </c>
      <c r="H73" s="5">
        <v>0</v>
      </c>
      <c r="I73" s="5">
        <v>-6.1231000000000001E-2</v>
      </c>
      <c r="J73" s="5">
        <v>0</v>
      </c>
      <c r="K73" s="5">
        <v>0</v>
      </c>
      <c r="L73" s="5">
        <v>10.0754</v>
      </c>
      <c r="M73" s="5">
        <v>0.15770000000000001</v>
      </c>
    </row>
    <row r="74" spans="1:13" x14ac:dyDescent="0.2">
      <c r="A74" s="5">
        <v>-1.1000000000000001</v>
      </c>
      <c r="B74" s="5">
        <v>0</v>
      </c>
      <c r="C74" s="5">
        <v>0.81055299999999997</v>
      </c>
      <c r="D74" s="5">
        <v>1.4282E-2</v>
      </c>
      <c r="E74" s="5">
        <v>1.8931E-2</v>
      </c>
      <c r="F74" s="5">
        <v>3.3212999999999999E-2</v>
      </c>
      <c r="G74" s="5">
        <v>0</v>
      </c>
      <c r="H74" s="5">
        <v>0</v>
      </c>
      <c r="I74" s="5">
        <v>-6.0486999999999999E-2</v>
      </c>
      <c r="J74" s="5">
        <v>0</v>
      </c>
      <c r="K74" s="5">
        <v>0</v>
      </c>
      <c r="L74" s="5">
        <v>10.0185</v>
      </c>
      <c r="M74" s="5">
        <v>0.157</v>
      </c>
    </row>
    <row r="75" spans="1:13" x14ac:dyDescent="0.2">
      <c r="A75" s="5">
        <v>-1</v>
      </c>
      <c r="B75" s="5">
        <v>0</v>
      </c>
      <c r="C75" s="5">
        <v>0.81968799999999997</v>
      </c>
      <c r="D75" s="5">
        <v>1.4605E-2</v>
      </c>
      <c r="E75" s="5">
        <v>1.9009000000000002E-2</v>
      </c>
      <c r="F75" s="5">
        <v>3.3613999999999998E-2</v>
      </c>
      <c r="G75" s="5">
        <v>0</v>
      </c>
      <c r="H75" s="5">
        <v>0</v>
      </c>
      <c r="I75" s="5">
        <v>-5.9742000000000003E-2</v>
      </c>
      <c r="J75" s="5">
        <v>0</v>
      </c>
      <c r="K75" s="5">
        <v>0</v>
      </c>
      <c r="L75" s="5">
        <v>9.9625000000000004</v>
      </c>
      <c r="M75" s="5">
        <v>0.15640000000000001</v>
      </c>
    </row>
    <row r="76" spans="1:13" x14ac:dyDescent="0.2">
      <c r="A76" s="5">
        <v>-0.9</v>
      </c>
      <c r="B76" s="5">
        <v>0</v>
      </c>
      <c r="C76" s="5">
        <v>0.82882</v>
      </c>
      <c r="D76" s="5">
        <v>1.4931E-2</v>
      </c>
      <c r="E76" s="5">
        <v>1.9088000000000001E-2</v>
      </c>
      <c r="F76" s="5">
        <v>3.4018E-2</v>
      </c>
      <c r="G76" s="5">
        <v>0</v>
      </c>
      <c r="H76" s="5">
        <v>0</v>
      </c>
      <c r="I76" s="5">
        <v>-5.8996E-2</v>
      </c>
      <c r="J76" s="5">
        <v>0</v>
      </c>
      <c r="K76" s="5">
        <v>0</v>
      </c>
      <c r="L76" s="5">
        <v>9.9075000000000006</v>
      </c>
      <c r="M76" s="5">
        <v>0.15570000000000001</v>
      </c>
    </row>
    <row r="77" spans="1:13" x14ac:dyDescent="0.2">
      <c r="A77" s="5">
        <v>-0.8</v>
      </c>
      <c r="B77" s="5">
        <v>0</v>
      </c>
      <c r="C77" s="5">
        <v>0.83794900000000005</v>
      </c>
      <c r="D77" s="5">
        <v>1.5259999999999999E-2</v>
      </c>
      <c r="E77" s="5">
        <v>1.9168999999999999E-2</v>
      </c>
      <c r="F77" s="5">
        <v>3.4429000000000001E-2</v>
      </c>
      <c r="G77" s="5">
        <v>0</v>
      </c>
      <c r="H77" s="5">
        <v>0</v>
      </c>
      <c r="I77" s="5">
        <v>-5.8250000000000003E-2</v>
      </c>
      <c r="J77" s="5">
        <v>0</v>
      </c>
      <c r="K77" s="5">
        <v>0</v>
      </c>
      <c r="L77" s="5">
        <v>9.8533000000000008</v>
      </c>
      <c r="M77" s="5">
        <v>0.15509999999999999</v>
      </c>
    </row>
    <row r="78" spans="1:13" x14ac:dyDescent="0.2">
      <c r="A78" s="5">
        <v>-0.7</v>
      </c>
      <c r="B78" s="5">
        <v>0</v>
      </c>
      <c r="C78" s="5">
        <v>0.84707299999999996</v>
      </c>
      <c r="D78" s="5">
        <v>1.5592999999999999E-2</v>
      </c>
      <c r="E78" s="5">
        <v>1.9255000000000001E-2</v>
      </c>
      <c r="F78" s="5">
        <v>3.4847000000000003E-2</v>
      </c>
      <c r="G78" s="5">
        <v>0</v>
      </c>
      <c r="H78" s="5">
        <v>0</v>
      </c>
      <c r="I78" s="5">
        <v>-5.7504E-2</v>
      </c>
      <c r="J78" s="5">
        <v>0</v>
      </c>
      <c r="K78" s="5">
        <v>0</v>
      </c>
      <c r="L78" s="5">
        <v>9.8001000000000005</v>
      </c>
      <c r="M78" s="5">
        <v>0.15440000000000001</v>
      </c>
    </row>
    <row r="79" spans="1:13" x14ac:dyDescent="0.2">
      <c r="A79" s="5">
        <v>-0.6</v>
      </c>
      <c r="B79" s="5">
        <v>0</v>
      </c>
      <c r="C79" s="5">
        <v>0.85619500000000004</v>
      </c>
      <c r="D79" s="5">
        <v>1.5928999999999999E-2</v>
      </c>
      <c r="E79" s="5">
        <v>1.9341000000000001E-2</v>
      </c>
      <c r="F79" s="5">
        <v>3.5270000000000003E-2</v>
      </c>
      <c r="G79" s="5">
        <v>0</v>
      </c>
      <c r="H79" s="5">
        <v>0</v>
      </c>
      <c r="I79" s="5">
        <v>-5.6757000000000002E-2</v>
      </c>
      <c r="J79" s="5">
        <v>0</v>
      </c>
      <c r="K79" s="5">
        <v>0</v>
      </c>
      <c r="L79" s="5">
        <v>9.7477999999999998</v>
      </c>
      <c r="M79" s="5">
        <v>0.15379999999999999</v>
      </c>
    </row>
    <row r="80" spans="1:13" x14ac:dyDescent="0.2">
      <c r="A80" s="5">
        <v>-0.5</v>
      </c>
      <c r="B80" s="5">
        <v>0</v>
      </c>
      <c r="C80" s="5">
        <v>0.86531199999999997</v>
      </c>
      <c r="D80" s="5">
        <v>1.6268999999999999E-2</v>
      </c>
      <c r="E80" s="5">
        <v>1.9428999999999998E-2</v>
      </c>
      <c r="F80" s="5">
        <v>3.5698000000000001E-2</v>
      </c>
      <c r="G80" s="5">
        <v>0</v>
      </c>
      <c r="H80" s="5">
        <v>0</v>
      </c>
      <c r="I80" s="5">
        <v>-5.6009000000000003E-2</v>
      </c>
      <c r="J80" s="5">
        <v>0</v>
      </c>
      <c r="K80" s="5">
        <v>0</v>
      </c>
      <c r="L80" s="5">
        <v>9.6963000000000008</v>
      </c>
      <c r="M80" s="5">
        <v>0.1532</v>
      </c>
    </row>
    <row r="81" spans="1:13" x14ac:dyDescent="0.2">
      <c r="A81" s="5">
        <v>-0.4</v>
      </c>
      <c r="B81" s="5">
        <v>0</v>
      </c>
      <c r="C81" s="5">
        <v>0.87442500000000001</v>
      </c>
      <c r="D81" s="5">
        <v>1.6611999999999998E-2</v>
      </c>
      <c r="E81" s="5">
        <v>1.9518000000000001E-2</v>
      </c>
      <c r="F81" s="5">
        <v>3.6130000000000002E-2</v>
      </c>
      <c r="G81" s="5">
        <v>0</v>
      </c>
      <c r="H81" s="5">
        <v>0</v>
      </c>
      <c r="I81" s="5">
        <v>-5.5260999999999998E-2</v>
      </c>
      <c r="J81" s="5">
        <v>0</v>
      </c>
      <c r="K81" s="5">
        <v>0</v>
      </c>
      <c r="L81" s="5">
        <v>9.6456</v>
      </c>
      <c r="M81" s="5">
        <v>0.15260000000000001</v>
      </c>
    </row>
    <row r="82" spans="1:13" x14ac:dyDescent="0.2">
      <c r="A82" s="5">
        <v>-0.3</v>
      </c>
      <c r="B82" s="5">
        <v>0</v>
      </c>
      <c r="C82" s="5">
        <v>0.88353499999999996</v>
      </c>
      <c r="D82" s="5">
        <v>1.6958999999999998E-2</v>
      </c>
      <c r="E82" s="5">
        <v>1.9611E-2</v>
      </c>
      <c r="F82" s="5">
        <v>3.6569999999999998E-2</v>
      </c>
      <c r="G82" s="5">
        <v>0</v>
      </c>
      <c r="H82" s="5">
        <v>0</v>
      </c>
      <c r="I82" s="5">
        <v>-5.4512999999999999E-2</v>
      </c>
      <c r="J82" s="5">
        <v>0</v>
      </c>
      <c r="K82" s="5">
        <v>0</v>
      </c>
      <c r="L82" s="5">
        <v>9.5958000000000006</v>
      </c>
      <c r="M82" s="5">
        <v>0.15210000000000001</v>
      </c>
    </row>
    <row r="83" spans="1:13" x14ac:dyDescent="0.2">
      <c r="A83" s="5">
        <v>-0.2</v>
      </c>
      <c r="B83" s="5">
        <v>0</v>
      </c>
      <c r="C83" s="5">
        <v>0.89264100000000002</v>
      </c>
      <c r="D83" s="5">
        <v>1.7309000000000001E-2</v>
      </c>
      <c r="E83" s="5">
        <v>1.9712E-2</v>
      </c>
      <c r="F83" s="5">
        <v>3.7019999999999997E-2</v>
      </c>
      <c r="G83" s="5">
        <v>0</v>
      </c>
      <c r="H83" s="5">
        <v>0</v>
      </c>
      <c r="I83" s="5">
        <v>-5.3763999999999999E-2</v>
      </c>
      <c r="J83" s="5">
        <v>0</v>
      </c>
      <c r="K83" s="5">
        <v>0</v>
      </c>
      <c r="L83" s="5">
        <v>9.5466999999999995</v>
      </c>
      <c r="M83" s="5">
        <v>0.1515</v>
      </c>
    </row>
    <row r="84" spans="1:13" x14ac:dyDescent="0.2">
      <c r="A84" s="5">
        <v>-0.1</v>
      </c>
      <c r="B84" s="5">
        <v>0</v>
      </c>
      <c r="C84" s="5">
        <v>0.90174299999999996</v>
      </c>
      <c r="D84" s="5">
        <v>1.7662000000000001E-2</v>
      </c>
      <c r="E84" s="5">
        <v>1.9813999999999998E-2</v>
      </c>
      <c r="F84" s="5">
        <v>3.7476000000000002E-2</v>
      </c>
      <c r="G84" s="5">
        <v>0</v>
      </c>
      <c r="H84" s="5">
        <v>0</v>
      </c>
      <c r="I84" s="5">
        <v>-5.3013999999999999E-2</v>
      </c>
      <c r="J84" s="5">
        <v>0</v>
      </c>
      <c r="K84" s="5">
        <v>0</v>
      </c>
      <c r="L84" s="5">
        <v>9.4984000000000002</v>
      </c>
      <c r="M84" s="5">
        <v>0.15090000000000001</v>
      </c>
    </row>
    <row r="85" spans="1:13" x14ac:dyDescent="0.2">
      <c r="A85" s="5">
        <v>0</v>
      </c>
      <c r="B85" s="5">
        <v>0</v>
      </c>
      <c r="C85" s="5">
        <v>0.91084100000000001</v>
      </c>
      <c r="D85" s="5">
        <v>1.8019E-2</v>
      </c>
      <c r="E85" s="5">
        <v>1.9917000000000001E-2</v>
      </c>
      <c r="F85" s="5">
        <v>3.7935999999999998E-2</v>
      </c>
      <c r="G85" s="5">
        <v>0</v>
      </c>
      <c r="H85" s="5">
        <v>0</v>
      </c>
      <c r="I85" s="5">
        <v>-5.2263999999999998E-2</v>
      </c>
      <c r="J85" s="5">
        <v>0</v>
      </c>
      <c r="K85" s="5">
        <v>0</v>
      </c>
      <c r="L85" s="5">
        <v>9.4507999999999992</v>
      </c>
      <c r="M85" s="5">
        <v>0.15040000000000001</v>
      </c>
    </row>
    <row r="86" spans="1:13" x14ac:dyDescent="0.2">
      <c r="A86" s="5">
        <v>0.1</v>
      </c>
      <c r="B86" s="5">
        <v>0</v>
      </c>
      <c r="C86" s="5">
        <v>0.91993499999999995</v>
      </c>
      <c r="D86" s="5">
        <v>1.8379E-2</v>
      </c>
      <c r="E86" s="5">
        <v>2.0021000000000001E-2</v>
      </c>
      <c r="F86" s="5">
        <v>3.8400999999999998E-2</v>
      </c>
      <c r="G86" s="5">
        <v>0</v>
      </c>
      <c r="H86" s="5">
        <v>0</v>
      </c>
      <c r="I86" s="5">
        <v>-5.1513999999999997E-2</v>
      </c>
      <c r="J86" s="5">
        <v>0</v>
      </c>
      <c r="K86" s="5">
        <v>0</v>
      </c>
      <c r="L86" s="5">
        <v>9.4039999999999999</v>
      </c>
      <c r="M86" s="5">
        <v>0.14990000000000001</v>
      </c>
    </row>
    <row r="87" spans="1:13" x14ac:dyDescent="0.2">
      <c r="A87" s="5">
        <v>0.2</v>
      </c>
      <c r="B87" s="5">
        <v>0</v>
      </c>
      <c r="C87" s="5">
        <v>0.92902399999999996</v>
      </c>
      <c r="D87" s="5">
        <v>1.8742999999999999E-2</v>
      </c>
      <c r="E87" s="5">
        <v>2.0126999999999999E-2</v>
      </c>
      <c r="F87" s="5">
        <v>3.8870000000000002E-2</v>
      </c>
      <c r="G87" s="5">
        <v>0</v>
      </c>
      <c r="H87" s="5">
        <v>0</v>
      </c>
      <c r="I87" s="5">
        <v>-5.0763000000000003E-2</v>
      </c>
      <c r="J87" s="5">
        <v>0</v>
      </c>
      <c r="K87" s="5">
        <v>0</v>
      </c>
      <c r="L87" s="5">
        <v>9.3579000000000008</v>
      </c>
      <c r="M87" s="5">
        <v>0.14940000000000001</v>
      </c>
    </row>
    <row r="88" spans="1:13" x14ac:dyDescent="0.2">
      <c r="A88" s="5">
        <v>0.3</v>
      </c>
      <c r="B88" s="5">
        <v>0</v>
      </c>
      <c r="C88" s="5">
        <v>0.93811</v>
      </c>
      <c r="D88" s="5">
        <v>1.9109999999999999E-2</v>
      </c>
      <c r="E88" s="5">
        <v>2.0236000000000001E-2</v>
      </c>
      <c r="F88" s="5">
        <v>3.9345999999999999E-2</v>
      </c>
      <c r="G88" s="5">
        <v>0</v>
      </c>
      <c r="H88" s="5">
        <v>0</v>
      </c>
      <c r="I88" s="5">
        <v>-5.0012000000000001E-2</v>
      </c>
      <c r="J88" s="5">
        <v>0</v>
      </c>
      <c r="K88" s="5">
        <v>0</v>
      </c>
      <c r="L88" s="5">
        <v>9.3125</v>
      </c>
      <c r="M88" s="5">
        <v>0.14879999999999999</v>
      </c>
    </row>
    <row r="89" spans="1:13" x14ac:dyDescent="0.2">
      <c r="A89" s="5">
        <v>0.4</v>
      </c>
      <c r="B89" s="5">
        <v>0</v>
      </c>
      <c r="C89" s="5">
        <v>0.94719200000000003</v>
      </c>
      <c r="D89" s="5">
        <v>1.9480999999999998E-2</v>
      </c>
      <c r="E89" s="5">
        <v>2.0347000000000001E-2</v>
      </c>
      <c r="F89" s="5">
        <v>3.9828000000000002E-2</v>
      </c>
      <c r="G89" s="5">
        <v>0</v>
      </c>
      <c r="H89" s="5">
        <v>0</v>
      </c>
      <c r="I89" s="5">
        <v>-4.9259999999999998E-2</v>
      </c>
      <c r="J89" s="5">
        <v>0</v>
      </c>
      <c r="K89" s="5">
        <v>0</v>
      </c>
      <c r="L89" s="5">
        <v>9.2676999999999996</v>
      </c>
      <c r="M89" s="5">
        <v>0.14829999999999999</v>
      </c>
    </row>
    <row r="90" spans="1:13" x14ac:dyDescent="0.2">
      <c r="A90" s="5">
        <v>0.5</v>
      </c>
      <c r="B90" s="5">
        <v>0</v>
      </c>
      <c r="C90" s="5">
        <v>0.95626900000000004</v>
      </c>
      <c r="D90" s="5">
        <v>1.9854E-2</v>
      </c>
      <c r="E90" s="5">
        <v>2.0459999999999999E-2</v>
      </c>
      <c r="F90" s="5">
        <v>4.0314000000000003E-2</v>
      </c>
      <c r="G90" s="5">
        <v>0</v>
      </c>
      <c r="H90" s="5">
        <v>0</v>
      </c>
      <c r="I90" s="5">
        <v>-4.8508000000000003E-2</v>
      </c>
      <c r="J90" s="5">
        <v>0</v>
      </c>
      <c r="K90" s="5">
        <v>0</v>
      </c>
      <c r="L90" s="5">
        <v>9.2235999999999994</v>
      </c>
      <c r="M90" s="5">
        <v>0.1479</v>
      </c>
    </row>
    <row r="91" spans="1:13" x14ac:dyDescent="0.2">
      <c r="A91" s="5">
        <v>0.6</v>
      </c>
      <c r="B91" s="5">
        <v>0</v>
      </c>
      <c r="C91" s="5">
        <v>0.96534200000000003</v>
      </c>
      <c r="D91" s="5">
        <v>2.0232E-2</v>
      </c>
      <c r="E91" s="5">
        <v>2.0573000000000001E-2</v>
      </c>
      <c r="F91" s="5">
        <v>4.0805000000000001E-2</v>
      </c>
      <c r="G91" s="5">
        <v>0</v>
      </c>
      <c r="H91" s="5">
        <v>0</v>
      </c>
      <c r="I91" s="5">
        <v>-4.7754999999999999E-2</v>
      </c>
      <c r="J91" s="5">
        <v>0</v>
      </c>
      <c r="K91" s="5">
        <v>0</v>
      </c>
      <c r="L91" s="5">
        <v>9.1801999999999992</v>
      </c>
      <c r="M91" s="5">
        <v>0.1474</v>
      </c>
    </row>
    <row r="92" spans="1:13" x14ac:dyDescent="0.2">
      <c r="A92" s="5">
        <v>0.7</v>
      </c>
      <c r="B92" s="5">
        <v>0</v>
      </c>
      <c r="C92" s="5">
        <v>0.97441100000000003</v>
      </c>
      <c r="D92" s="5">
        <v>2.0611999999999998E-2</v>
      </c>
      <c r="E92" s="5">
        <v>2.0688000000000002E-2</v>
      </c>
      <c r="F92" s="5">
        <v>4.1300000000000003E-2</v>
      </c>
      <c r="G92" s="5">
        <v>0</v>
      </c>
      <c r="H92" s="5">
        <v>0</v>
      </c>
      <c r="I92" s="5">
        <v>-4.7002000000000002E-2</v>
      </c>
      <c r="J92" s="5">
        <v>0</v>
      </c>
      <c r="K92" s="5">
        <v>0</v>
      </c>
      <c r="L92" s="5">
        <v>9.1373999999999995</v>
      </c>
      <c r="M92" s="5">
        <v>0.1469</v>
      </c>
    </row>
    <row r="93" spans="1:13" x14ac:dyDescent="0.2">
      <c r="A93" s="5">
        <v>0.8</v>
      </c>
      <c r="B93" s="5">
        <v>0</v>
      </c>
      <c r="C93" s="5">
        <v>0.98347499999999999</v>
      </c>
      <c r="D93" s="5">
        <v>2.0996000000000001E-2</v>
      </c>
      <c r="E93" s="5">
        <v>2.0806999999999999E-2</v>
      </c>
      <c r="F93" s="5">
        <v>4.1803E-2</v>
      </c>
      <c r="G93" s="5">
        <v>0</v>
      </c>
      <c r="H93" s="5">
        <v>0</v>
      </c>
      <c r="I93" s="5">
        <v>-4.6248999999999998E-2</v>
      </c>
      <c r="J93" s="5">
        <v>0</v>
      </c>
      <c r="K93" s="5">
        <v>0</v>
      </c>
      <c r="L93" s="5">
        <v>9.0952000000000002</v>
      </c>
      <c r="M93" s="5">
        <v>0.1464</v>
      </c>
    </row>
    <row r="94" spans="1:13" x14ac:dyDescent="0.2">
      <c r="A94" s="5">
        <v>0.9</v>
      </c>
      <c r="B94" s="5">
        <v>0</v>
      </c>
      <c r="C94" s="5">
        <v>0.99253499999999995</v>
      </c>
      <c r="D94" s="5">
        <v>2.1382999999999999E-2</v>
      </c>
      <c r="E94" s="5">
        <v>2.0927999999999999E-2</v>
      </c>
      <c r="F94" s="5">
        <v>4.2312000000000002E-2</v>
      </c>
      <c r="G94" s="5">
        <v>0</v>
      </c>
      <c r="H94" s="5">
        <v>0</v>
      </c>
      <c r="I94" s="5">
        <v>-4.5495000000000001E-2</v>
      </c>
      <c r="J94" s="5">
        <v>0</v>
      </c>
      <c r="K94" s="5">
        <v>0</v>
      </c>
      <c r="L94" s="5">
        <v>9.0535999999999994</v>
      </c>
      <c r="M94" s="5">
        <v>0.14599999999999999</v>
      </c>
    </row>
    <row r="95" spans="1:13" x14ac:dyDescent="0.2">
      <c r="A95" s="5">
        <v>1</v>
      </c>
      <c r="B95" s="5">
        <v>0</v>
      </c>
      <c r="C95" s="5">
        <v>1.0015909999999999</v>
      </c>
      <c r="D95" s="5">
        <v>2.1774000000000002E-2</v>
      </c>
      <c r="E95" s="5">
        <v>2.1051E-2</v>
      </c>
      <c r="F95" s="5">
        <v>4.2825000000000002E-2</v>
      </c>
      <c r="G95" s="5">
        <v>0</v>
      </c>
      <c r="H95" s="5">
        <v>0</v>
      </c>
      <c r="I95" s="5">
        <v>-4.4741000000000003E-2</v>
      </c>
      <c r="J95" s="5">
        <v>0</v>
      </c>
      <c r="K95" s="5">
        <v>0</v>
      </c>
      <c r="L95" s="5">
        <v>9.0124999999999993</v>
      </c>
      <c r="M95" s="5">
        <v>0.14549999999999999</v>
      </c>
    </row>
    <row r="96" spans="1:13" x14ac:dyDescent="0.2">
      <c r="A96" s="5">
        <v>1.1000000000000001</v>
      </c>
      <c r="B96" s="5">
        <v>0</v>
      </c>
      <c r="C96" s="5">
        <v>1.010642</v>
      </c>
      <c r="D96" s="5">
        <v>2.2168E-2</v>
      </c>
      <c r="E96" s="5">
        <v>2.1176E-2</v>
      </c>
      <c r="F96" s="5">
        <v>4.3344000000000001E-2</v>
      </c>
      <c r="G96" s="5">
        <v>0</v>
      </c>
      <c r="H96" s="5">
        <v>0</v>
      </c>
      <c r="I96" s="5">
        <v>-4.3985999999999997E-2</v>
      </c>
      <c r="J96" s="5">
        <v>0</v>
      </c>
      <c r="K96" s="5">
        <v>0</v>
      </c>
      <c r="L96" s="5">
        <v>8.9720999999999993</v>
      </c>
      <c r="M96" s="5">
        <v>0.14510000000000001</v>
      </c>
    </row>
    <row r="97" spans="1:13" x14ac:dyDescent="0.2">
      <c r="A97" s="5">
        <v>1.2</v>
      </c>
      <c r="B97" s="5">
        <v>0</v>
      </c>
      <c r="C97" s="5">
        <v>1.0196879999999999</v>
      </c>
      <c r="D97" s="5">
        <v>2.2565000000000002E-2</v>
      </c>
      <c r="E97" s="5">
        <v>2.1302000000000001E-2</v>
      </c>
      <c r="F97" s="5">
        <v>4.3867000000000003E-2</v>
      </c>
      <c r="G97" s="5">
        <v>0</v>
      </c>
      <c r="H97" s="5">
        <v>0</v>
      </c>
      <c r="I97" s="5">
        <v>-4.3230999999999999E-2</v>
      </c>
      <c r="J97" s="5">
        <v>0</v>
      </c>
      <c r="K97" s="5">
        <v>0</v>
      </c>
      <c r="L97" s="5">
        <v>8.9321999999999999</v>
      </c>
      <c r="M97" s="5">
        <v>0.1447</v>
      </c>
    </row>
    <row r="98" spans="1:13" x14ac:dyDescent="0.2">
      <c r="A98" s="5">
        <v>1.3</v>
      </c>
      <c r="B98" s="5">
        <v>0</v>
      </c>
      <c r="C98" s="5">
        <v>1.0287299999999999</v>
      </c>
      <c r="D98" s="5">
        <v>2.2966E-2</v>
      </c>
      <c r="E98" s="5">
        <v>2.1432E-2</v>
      </c>
      <c r="F98" s="5">
        <v>4.4398E-2</v>
      </c>
      <c r="G98" s="5">
        <v>0</v>
      </c>
      <c r="H98" s="5">
        <v>0</v>
      </c>
      <c r="I98" s="5">
        <v>-4.2474999999999999E-2</v>
      </c>
      <c r="J98" s="5">
        <v>0</v>
      </c>
      <c r="K98" s="5">
        <v>0</v>
      </c>
      <c r="L98" s="5">
        <v>8.8928999999999991</v>
      </c>
      <c r="M98" s="5">
        <v>0.14419999999999999</v>
      </c>
    </row>
    <row r="99" spans="1:13" x14ac:dyDescent="0.2">
      <c r="A99" s="5">
        <v>1.4</v>
      </c>
      <c r="B99" s="5">
        <v>0</v>
      </c>
      <c r="C99" s="5">
        <v>1.037768</v>
      </c>
      <c r="D99" s="5">
        <v>2.3369000000000001E-2</v>
      </c>
      <c r="E99" s="5">
        <v>2.1568E-2</v>
      </c>
      <c r="F99" s="5">
        <v>4.4936999999999998E-2</v>
      </c>
      <c r="G99" s="5">
        <v>0</v>
      </c>
      <c r="H99" s="5">
        <v>0</v>
      </c>
      <c r="I99" s="5">
        <v>-4.172E-2</v>
      </c>
      <c r="J99" s="5">
        <v>0</v>
      </c>
      <c r="K99" s="5">
        <v>0</v>
      </c>
      <c r="L99" s="5">
        <v>8.8541000000000007</v>
      </c>
      <c r="M99" s="5">
        <v>0.14380000000000001</v>
      </c>
    </row>
    <row r="100" spans="1:13" x14ac:dyDescent="0.2">
      <c r="A100" s="5">
        <v>1.5</v>
      </c>
      <c r="B100" s="5">
        <v>0</v>
      </c>
      <c r="C100" s="5">
        <v>1.0468</v>
      </c>
      <c r="D100" s="5">
        <v>2.3777E-2</v>
      </c>
      <c r="E100" s="5">
        <v>2.1707000000000001E-2</v>
      </c>
      <c r="F100" s="5">
        <v>4.5483000000000003E-2</v>
      </c>
      <c r="G100" s="5">
        <v>0</v>
      </c>
      <c r="H100" s="5">
        <v>0</v>
      </c>
      <c r="I100" s="5">
        <v>-4.0964E-2</v>
      </c>
      <c r="J100" s="5">
        <v>0</v>
      </c>
      <c r="K100" s="5">
        <v>0</v>
      </c>
      <c r="L100" s="5">
        <v>8.8157999999999994</v>
      </c>
      <c r="M100" s="5">
        <v>0.1434</v>
      </c>
    </row>
    <row r="101" spans="1:13" x14ac:dyDescent="0.2">
      <c r="A101" s="5">
        <v>1.6</v>
      </c>
      <c r="B101" s="5">
        <v>0</v>
      </c>
      <c r="C101" s="5">
        <v>1.055828</v>
      </c>
      <c r="D101" s="5">
        <v>2.4187E-2</v>
      </c>
      <c r="E101" s="5">
        <v>2.1846999999999998E-2</v>
      </c>
      <c r="F101" s="5">
        <v>4.6033999999999999E-2</v>
      </c>
      <c r="G101" s="5">
        <v>0</v>
      </c>
      <c r="H101" s="5">
        <v>0</v>
      </c>
      <c r="I101" s="5">
        <v>-4.0208000000000001E-2</v>
      </c>
      <c r="J101" s="5">
        <v>0</v>
      </c>
      <c r="K101" s="5">
        <v>0</v>
      </c>
      <c r="L101" s="5">
        <v>8.7780000000000005</v>
      </c>
      <c r="M101" s="5">
        <v>0.14299999999999999</v>
      </c>
    </row>
    <row r="102" spans="1:13" x14ac:dyDescent="0.2">
      <c r="A102" s="5">
        <v>1.7</v>
      </c>
      <c r="B102" s="5">
        <v>0</v>
      </c>
      <c r="C102" s="5">
        <v>1.0648519999999999</v>
      </c>
      <c r="D102" s="5">
        <v>2.4601000000000001E-2</v>
      </c>
      <c r="E102" s="5">
        <v>2.1989999999999999E-2</v>
      </c>
      <c r="F102" s="5">
        <v>4.6591E-2</v>
      </c>
      <c r="G102" s="5">
        <v>0</v>
      </c>
      <c r="H102" s="5">
        <v>0</v>
      </c>
      <c r="I102" s="5">
        <v>-3.9451E-2</v>
      </c>
      <c r="J102" s="5">
        <v>0</v>
      </c>
      <c r="K102" s="5">
        <v>0</v>
      </c>
      <c r="L102" s="5">
        <v>8.7407000000000004</v>
      </c>
      <c r="M102" s="5">
        <v>0.1426</v>
      </c>
    </row>
    <row r="103" spans="1:13" x14ac:dyDescent="0.2">
      <c r="A103" s="5">
        <v>1.8</v>
      </c>
      <c r="B103" s="5">
        <v>0</v>
      </c>
      <c r="C103" s="5">
        <v>1.0738700000000001</v>
      </c>
      <c r="D103" s="5">
        <v>2.5017999999999999E-2</v>
      </c>
      <c r="E103" s="5">
        <v>2.2138999999999999E-2</v>
      </c>
      <c r="F103" s="5">
        <v>4.7156999999999998E-2</v>
      </c>
      <c r="G103" s="5">
        <v>0</v>
      </c>
      <c r="H103" s="5">
        <v>0</v>
      </c>
      <c r="I103" s="5">
        <v>-3.8693999999999999E-2</v>
      </c>
      <c r="J103" s="5">
        <v>0</v>
      </c>
      <c r="K103" s="5">
        <v>0</v>
      </c>
      <c r="L103" s="5">
        <v>8.7039000000000009</v>
      </c>
      <c r="M103" s="5">
        <v>0.14219999999999999</v>
      </c>
    </row>
    <row r="104" spans="1:13" x14ac:dyDescent="0.2">
      <c r="A104" s="5">
        <v>1.9</v>
      </c>
      <c r="B104" s="5">
        <v>0</v>
      </c>
      <c r="C104" s="5">
        <v>1.082884</v>
      </c>
      <c r="D104" s="5">
        <v>2.5437999999999999E-2</v>
      </c>
      <c r="E104" s="5">
        <v>2.2290999999999998E-2</v>
      </c>
      <c r="F104" s="5">
        <v>4.7729000000000001E-2</v>
      </c>
      <c r="G104" s="5">
        <v>0</v>
      </c>
      <c r="H104" s="5">
        <v>0</v>
      </c>
      <c r="I104" s="5">
        <v>-3.7936999999999999E-2</v>
      </c>
      <c r="J104" s="5">
        <v>0</v>
      </c>
      <c r="K104" s="5">
        <v>0</v>
      </c>
      <c r="L104" s="5">
        <v>8.6676000000000002</v>
      </c>
      <c r="M104" s="5">
        <v>0.1419</v>
      </c>
    </row>
    <row r="105" spans="1:13" x14ac:dyDescent="0.2">
      <c r="A105" s="5">
        <v>2</v>
      </c>
      <c r="B105" s="5">
        <v>0</v>
      </c>
      <c r="C105" s="5">
        <v>1.0918920000000001</v>
      </c>
      <c r="D105" s="5">
        <v>2.5860999999999999E-2</v>
      </c>
      <c r="E105" s="5">
        <v>2.2446000000000001E-2</v>
      </c>
      <c r="F105" s="5">
        <v>4.8307000000000003E-2</v>
      </c>
      <c r="G105" s="5">
        <v>0</v>
      </c>
      <c r="H105" s="5">
        <v>0</v>
      </c>
      <c r="I105" s="5">
        <v>-3.7179999999999998E-2</v>
      </c>
      <c r="J105" s="5">
        <v>0</v>
      </c>
      <c r="K105" s="5">
        <v>0</v>
      </c>
      <c r="L105" s="5">
        <v>8.6318000000000001</v>
      </c>
      <c r="M105" s="5">
        <v>0.14149999999999999</v>
      </c>
    </row>
    <row r="106" spans="1:13" x14ac:dyDescent="0.2">
      <c r="A106" s="5">
        <v>2.1</v>
      </c>
      <c r="B106" s="5">
        <v>0</v>
      </c>
      <c r="C106" s="5">
        <v>1.1008960000000001</v>
      </c>
      <c r="D106" s="5">
        <v>2.6287999999999999E-2</v>
      </c>
      <c r="E106" s="5">
        <v>2.2602000000000001E-2</v>
      </c>
      <c r="F106" s="5">
        <v>4.8890000000000003E-2</v>
      </c>
      <c r="G106" s="5">
        <v>0</v>
      </c>
      <c r="H106" s="5">
        <v>0</v>
      </c>
      <c r="I106" s="5">
        <v>-3.6422000000000003E-2</v>
      </c>
      <c r="J106" s="5">
        <v>0</v>
      </c>
      <c r="K106" s="5">
        <v>0</v>
      </c>
      <c r="L106" s="5">
        <v>8.5963999999999992</v>
      </c>
      <c r="M106" s="5">
        <v>0.1411</v>
      </c>
    </row>
    <row r="107" spans="1:13" x14ac:dyDescent="0.2">
      <c r="A107" s="5">
        <v>2.2000000000000002</v>
      </c>
      <c r="B107" s="5">
        <v>0</v>
      </c>
      <c r="C107" s="5">
        <v>1.1098950000000001</v>
      </c>
      <c r="D107" s="5">
        <v>2.6717999999999999E-2</v>
      </c>
      <c r="E107" s="5">
        <v>2.2765000000000001E-2</v>
      </c>
      <c r="F107" s="5">
        <v>4.9482999999999999E-2</v>
      </c>
      <c r="G107" s="5">
        <v>0</v>
      </c>
      <c r="H107" s="5">
        <v>0</v>
      </c>
      <c r="I107" s="5">
        <v>-3.5664000000000001E-2</v>
      </c>
      <c r="J107" s="5">
        <v>0</v>
      </c>
      <c r="K107" s="5">
        <v>0</v>
      </c>
      <c r="L107" s="5">
        <v>8.5615000000000006</v>
      </c>
      <c r="M107" s="5">
        <v>0.14080000000000001</v>
      </c>
    </row>
    <row r="108" spans="1:13" x14ac:dyDescent="0.2">
      <c r="A108" s="5">
        <v>2.2999999999999998</v>
      </c>
      <c r="B108" s="5">
        <v>0</v>
      </c>
      <c r="C108" s="5">
        <v>1.118889</v>
      </c>
      <c r="D108" s="5">
        <v>2.7151000000000002E-2</v>
      </c>
      <c r="E108" s="5">
        <v>2.2934E-2</v>
      </c>
      <c r="F108" s="5">
        <v>5.0084999999999998E-2</v>
      </c>
      <c r="G108" s="5">
        <v>0</v>
      </c>
      <c r="H108" s="5">
        <v>0</v>
      </c>
      <c r="I108" s="5">
        <v>-3.4906E-2</v>
      </c>
      <c r="J108" s="5">
        <v>0</v>
      </c>
      <c r="K108" s="5">
        <v>0</v>
      </c>
      <c r="L108" s="5">
        <v>8.5269999999999992</v>
      </c>
      <c r="M108" s="5">
        <v>0.1404</v>
      </c>
    </row>
    <row r="109" spans="1:13" x14ac:dyDescent="0.2">
      <c r="A109" s="5">
        <v>2.4</v>
      </c>
      <c r="B109" s="5">
        <v>0</v>
      </c>
      <c r="C109" s="5">
        <v>1.1278779999999999</v>
      </c>
      <c r="D109" s="5">
        <v>2.7587E-2</v>
      </c>
      <c r="E109" s="5">
        <v>2.3106999999999999E-2</v>
      </c>
      <c r="F109" s="5">
        <v>5.0694000000000003E-2</v>
      </c>
      <c r="G109" s="5">
        <v>0</v>
      </c>
      <c r="H109" s="5">
        <v>0</v>
      </c>
      <c r="I109" s="5">
        <v>-3.4146999999999997E-2</v>
      </c>
      <c r="J109" s="5">
        <v>0</v>
      </c>
      <c r="K109" s="5">
        <v>0</v>
      </c>
      <c r="L109" s="5">
        <v>8.4930000000000003</v>
      </c>
      <c r="M109" s="5">
        <v>0.1401</v>
      </c>
    </row>
    <row r="110" spans="1:13" x14ac:dyDescent="0.2">
      <c r="A110" s="5">
        <v>2.5</v>
      </c>
      <c r="B110" s="5">
        <v>0</v>
      </c>
      <c r="C110" s="5">
        <v>1.1368609999999999</v>
      </c>
      <c r="D110" s="5">
        <v>2.8027E-2</v>
      </c>
      <c r="E110" s="5">
        <v>2.3282000000000001E-2</v>
      </c>
      <c r="F110" s="5">
        <v>5.1309E-2</v>
      </c>
      <c r="G110" s="5">
        <v>0</v>
      </c>
      <c r="H110" s="5">
        <v>0</v>
      </c>
      <c r="I110" s="5">
        <v>-3.3389000000000002E-2</v>
      </c>
      <c r="J110" s="5">
        <v>0</v>
      </c>
      <c r="K110" s="5">
        <v>0</v>
      </c>
      <c r="L110" s="5">
        <v>8.4594000000000005</v>
      </c>
      <c r="M110" s="5">
        <v>0.13969999999999999</v>
      </c>
    </row>
    <row r="111" spans="1:13" x14ac:dyDescent="0.2">
      <c r="A111" s="5">
        <v>2.6</v>
      </c>
      <c r="B111" s="5">
        <v>0</v>
      </c>
      <c r="C111" s="5">
        <v>1.14584</v>
      </c>
      <c r="D111" s="5">
        <v>2.8469000000000001E-2</v>
      </c>
      <c r="E111" s="5">
        <v>2.3449999999999999E-2</v>
      </c>
      <c r="F111" s="5">
        <v>5.1919E-2</v>
      </c>
      <c r="G111" s="5">
        <v>0</v>
      </c>
      <c r="H111" s="5">
        <v>0</v>
      </c>
      <c r="I111" s="5">
        <v>-3.2629999999999999E-2</v>
      </c>
      <c r="J111" s="5">
        <v>0</v>
      </c>
      <c r="K111" s="5">
        <v>0</v>
      </c>
      <c r="L111" s="5">
        <v>8.4261999999999997</v>
      </c>
      <c r="M111" s="5">
        <v>0.1394</v>
      </c>
    </row>
    <row r="112" spans="1:13" x14ac:dyDescent="0.2">
      <c r="A112" s="5">
        <v>2.7</v>
      </c>
      <c r="B112" s="5">
        <v>0</v>
      </c>
      <c r="C112" s="5">
        <v>1.1548130000000001</v>
      </c>
      <c r="D112" s="5">
        <v>2.8915E-2</v>
      </c>
      <c r="E112" s="5">
        <v>2.3598000000000001E-2</v>
      </c>
      <c r="F112" s="5">
        <v>5.2513999999999998E-2</v>
      </c>
      <c r="G112" s="5">
        <v>0</v>
      </c>
      <c r="H112" s="5">
        <v>0</v>
      </c>
      <c r="I112" s="5">
        <v>-3.1870000000000002E-2</v>
      </c>
      <c r="J112" s="5">
        <v>0</v>
      </c>
      <c r="K112" s="5">
        <v>0</v>
      </c>
      <c r="L112" s="5">
        <v>8.3933999999999997</v>
      </c>
      <c r="M112" s="5">
        <v>0.1391</v>
      </c>
    </row>
    <row r="113" spans="1:13" x14ac:dyDescent="0.2">
      <c r="A113" s="5">
        <v>2.8</v>
      </c>
      <c r="B113" s="5">
        <v>0</v>
      </c>
      <c r="C113" s="5">
        <v>1.163781</v>
      </c>
      <c r="D113" s="5">
        <v>2.9364000000000001E-2</v>
      </c>
      <c r="E113" s="5">
        <v>2.3737000000000001E-2</v>
      </c>
      <c r="F113" s="5">
        <v>5.3101000000000002E-2</v>
      </c>
      <c r="G113" s="5">
        <v>0</v>
      </c>
      <c r="H113" s="5">
        <v>0</v>
      </c>
      <c r="I113" s="5">
        <v>-3.1109000000000001E-2</v>
      </c>
      <c r="J113" s="5">
        <v>0</v>
      </c>
      <c r="K113" s="5">
        <v>0</v>
      </c>
      <c r="L113" s="5">
        <v>8.3610000000000007</v>
      </c>
      <c r="M113" s="5">
        <v>0.13869999999999999</v>
      </c>
    </row>
    <row r="114" spans="1:13" x14ac:dyDescent="0.2">
      <c r="A114" s="5">
        <v>2.9</v>
      </c>
      <c r="B114" s="5">
        <v>0</v>
      </c>
      <c r="C114" s="5">
        <v>1.172744</v>
      </c>
      <c r="D114" s="5">
        <v>2.9815999999999999E-2</v>
      </c>
      <c r="E114" s="5">
        <v>2.3866999999999999E-2</v>
      </c>
      <c r="F114" s="5">
        <v>5.3684000000000003E-2</v>
      </c>
      <c r="G114" s="5">
        <v>0</v>
      </c>
      <c r="H114" s="5">
        <v>0</v>
      </c>
      <c r="I114" s="5">
        <v>-3.0348E-2</v>
      </c>
      <c r="J114" s="5">
        <v>0</v>
      </c>
      <c r="K114" s="5">
        <v>0</v>
      </c>
      <c r="L114" s="5">
        <v>8.3290000000000006</v>
      </c>
      <c r="M114" s="5">
        <v>0.1384</v>
      </c>
    </row>
    <row r="115" spans="1:13" x14ac:dyDescent="0.2">
      <c r="A115" s="5">
        <v>3</v>
      </c>
      <c r="B115" s="5">
        <v>0</v>
      </c>
      <c r="C115" s="5">
        <v>1.1817009999999999</v>
      </c>
      <c r="D115" s="5">
        <v>3.0272E-2</v>
      </c>
      <c r="E115" s="5">
        <v>2.3991999999999999E-2</v>
      </c>
      <c r="F115" s="5">
        <v>5.4264E-2</v>
      </c>
      <c r="G115" s="5">
        <v>0</v>
      </c>
      <c r="H115" s="5">
        <v>0</v>
      </c>
      <c r="I115" s="5">
        <v>-2.9586999999999999E-2</v>
      </c>
      <c r="J115" s="5">
        <v>0</v>
      </c>
      <c r="K115" s="5">
        <v>0</v>
      </c>
      <c r="L115" s="5">
        <v>8.2972999999999999</v>
      </c>
      <c r="M115" s="5">
        <v>0.1381</v>
      </c>
    </row>
    <row r="116" spans="1:13" x14ac:dyDescent="0.2">
      <c r="A116" s="5">
        <v>3.1</v>
      </c>
      <c r="B116" s="5">
        <v>0</v>
      </c>
      <c r="C116" s="5">
        <v>1.190653</v>
      </c>
      <c r="D116" s="5">
        <v>3.073E-2</v>
      </c>
      <c r="E116" s="5">
        <v>2.4111E-2</v>
      </c>
      <c r="F116" s="5">
        <v>5.4841000000000001E-2</v>
      </c>
      <c r="G116" s="5">
        <v>0</v>
      </c>
      <c r="H116" s="5">
        <v>0</v>
      </c>
      <c r="I116" s="5">
        <v>-2.8825E-2</v>
      </c>
      <c r="J116" s="5">
        <v>0</v>
      </c>
      <c r="K116" s="5">
        <v>0</v>
      </c>
      <c r="L116" s="5">
        <v>8.2660999999999998</v>
      </c>
      <c r="M116" s="5">
        <v>0.13780000000000001</v>
      </c>
    </row>
    <row r="117" spans="1:13" x14ac:dyDescent="0.2">
      <c r="A117" s="5">
        <v>3.2</v>
      </c>
      <c r="B117" s="5">
        <v>0</v>
      </c>
      <c r="C117" s="5">
        <v>1.1996</v>
      </c>
      <c r="D117" s="5">
        <v>3.1192000000000001E-2</v>
      </c>
      <c r="E117" s="5">
        <v>2.4225E-2</v>
      </c>
      <c r="F117" s="5">
        <v>5.5417000000000001E-2</v>
      </c>
      <c r="G117" s="5">
        <v>0</v>
      </c>
      <c r="H117" s="5">
        <v>0</v>
      </c>
      <c r="I117" s="5">
        <v>-2.8063000000000001E-2</v>
      </c>
      <c r="J117" s="5">
        <v>0</v>
      </c>
      <c r="K117" s="5">
        <v>0</v>
      </c>
      <c r="L117" s="5">
        <v>8.2352000000000007</v>
      </c>
      <c r="M117" s="5">
        <v>0.13750000000000001</v>
      </c>
    </row>
    <row r="118" spans="1:13" x14ac:dyDescent="0.2">
      <c r="A118" s="5">
        <v>3.3</v>
      </c>
      <c r="B118" s="5">
        <v>0</v>
      </c>
      <c r="C118" s="5">
        <v>1.2085410000000001</v>
      </c>
      <c r="D118" s="5">
        <v>3.1655999999999997E-2</v>
      </c>
      <c r="E118" s="5">
        <v>2.4386999999999999E-2</v>
      </c>
      <c r="F118" s="5">
        <v>5.6043999999999997E-2</v>
      </c>
      <c r="G118" s="5">
        <v>0</v>
      </c>
      <c r="H118" s="5">
        <v>0</v>
      </c>
      <c r="I118" s="5">
        <v>-2.7302E-2</v>
      </c>
      <c r="J118" s="5">
        <v>0</v>
      </c>
      <c r="K118" s="5">
        <v>0</v>
      </c>
      <c r="L118" s="5">
        <v>8.2047000000000008</v>
      </c>
      <c r="M118" s="5">
        <v>0.13719999999999999</v>
      </c>
    </row>
    <row r="119" spans="1:13" x14ac:dyDescent="0.2">
      <c r="A119" s="5">
        <v>3.4</v>
      </c>
      <c r="B119" s="5">
        <v>0</v>
      </c>
      <c r="C119" s="5">
        <v>1.217476</v>
      </c>
      <c r="D119" s="5">
        <v>3.2124E-2</v>
      </c>
      <c r="E119" s="5">
        <v>2.4604000000000001E-2</v>
      </c>
      <c r="F119" s="5">
        <v>5.6728000000000001E-2</v>
      </c>
      <c r="G119" s="5">
        <v>0</v>
      </c>
      <c r="H119" s="5">
        <v>0</v>
      </c>
      <c r="I119" s="5">
        <v>-2.6542E-2</v>
      </c>
      <c r="J119" s="5">
        <v>0</v>
      </c>
      <c r="K119" s="5">
        <v>0</v>
      </c>
      <c r="L119" s="5">
        <v>8.1745000000000001</v>
      </c>
      <c r="M119" s="5">
        <v>0.13689999999999999</v>
      </c>
    </row>
    <row r="120" spans="1:13" x14ac:dyDescent="0.2">
      <c r="A120" s="5">
        <v>3.5</v>
      </c>
      <c r="B120" s="5">
        <v>0</v>
      </c>
      <c r="C120" s="5">
        <v>1.2264060000000001</v>
      </c>
      <c r="D120" s="5">
        <v>3.2594999999999999E-2</v>
      </c>
      <c r="E120" s="5">
        <v>2.4851000000000002E-2</v>
      </c>
      <c r="F120" s="5">
        <v>5.7445999999999997E-2</v>
      </c>
      <c r="G120" s="5">
        <v>0</v>
      </c>
      <c r="H120" s="5">
        <v>0</v>
      </c>
      <c r="I120" s="5">
        <v>-2.5781999999999999E-2</v>
      </c>
      <c r="J120" s="5">
        <v>0</v>
      </c>
      <c r="K120" s="5">
        <v>0</v>
      </c>
      <c r="L120" s="5">
        <v>8.1447000000000003</v>
      </c>
      <c r="M120" s="5">
        <v>0.1366</v>
      </c>
    </row>
    <row r="121" spans="1:13" x14ac:dyDescent="0.2">
      <c r="A121" s="5">
        <v>3.6</v>
      </c>
      <c r="B121" s="5">
        <v>0</v>
      </c>
      <c r="C121" s="5">
        <v>1.235331</v>
      </c>
      <c r="D121" s="5">
        <v>3.3069000000000001E-2</v>
      </c>
      <c r="E121" s="5">
        <v>2.5139000000000002E-2</v>
      </c>
      <c r="F121" s="5">
        <v>5.8208000000000003E-2</v>
      </c>
      <c r="G121" s="5">
        <v>0</v>
      </c>
      <c r="H121" s="5">
        <v>0</v>
      </c>
      <c r="I121" s="5">
        <v>-2.5023E-2</v>
      </c>
      <c r="J121" s="5">
        <v>0</v>
      </c>
      <c r="K121" s="5">
        <v>0</v>
      </c>
      <c r="L121" s="5">
        <v>8.1151999999999997</v>
      </c>
      <c r="M121" s="5">
        <v>0.1363</v>
      </c>
    </row>
    <row r="122" spans="1:13" x14ac:dyDescent="0.2">
      <c r="A122" s="5">
        <v>3.7</v>
      </c>
      <c r="B122" s="5">
        <v>0</v>
      </c>
      <c r="C122" s="5">
        <v>1.2442500000000001</v>
      </c>
      <c r="D122" s="5">
        <v>3.3545999999999999E-2</v>
      </c>
      <c r="E122" s="5">
        <v>2.5468000000000001E-2</v>
      </c>
      <c r="F122" s="5">
        <v>5.9013999999999997E-2</v>
      </c>
      <c r="G122" s="5">
        <v>0</v>
      </c>
      <c r="H122" s="5">
        <v>0</v>
      </c>
      <c r="I122" s="5">
        <v>-2.4264999999999998E-2</v>
      </c>
      <c r="J122" s="5">
        <v>0</v>
      </c>
      <c r="K122" s="5">
        <v>0</v>
      </c>
      <c r="L122" s="5">
        <v>8.0861000000000001</v>
      </c>
      <c r="M122" s="5">
        <v>0.13600000000000001</v>
      </c>
    </row>
    <row r="123" spans="1:13" x14ac:dyDescent="0.2">
      <c r="A123" s="5">
        <v>3.8</v>
      </c>
      <c r="B123" s="5">
        <v>0</v>
      </c>
      <c r="C123" s="5">
        <v>1.253163</v>
      </c>
      <c r="D123" s="5">
        <v>3.4026000000000001E-2</v>
      </c>
      <c r="E123" s="5">
        <v>2.5819999999999999E-2</v>
      </c>
      <c r="F123" s="5">
        <v>5.9846000000000003E-2</v>
      </c>
      <c r="G123" s="5">
        <v>0</v>
      </c>
      <c r="H123" s="5">
        <v>0</v>
      </c>
      <c r="I123" s="5">
        <v>-2.3508000000000001E-2</v>
      </c>
      <c r="J123" s="5">
        <v>0</v>
      </c>
      <c r="K123" s="5">
        <v>0</v>
      </c>
      <c r="L123" s="5">
        <v>8.0572999999999997</v>
      </c>
      <c r="M123" s="5">
        <v>0.13569999999999999</v>
      </c>
    </row>
    <row r="124" spans="1:13" x14ac:dyDescent="0.2">
      <c r="A124" s="5">
        <v>3.9</v>
      </c>
      <c r="B124" s="5">
        <v>0</v>
      </c>
      <c r="C124" s="5">
        <v>1.26207</v>
      </c>
      <c r="D124" s="5">
        <v>3.4508999999999998E-2</v>
      </c>
      <c r="E124" s="5">
        <v>2.6204000000000002E-2</v>
      </c>
      <c r="F124" s="5">
        <v>6.0713999999999997E-2</v>
      </c>
      <c r="G124" s="5">
        <v>0</v>
      </c>
      <c r="H124" s="5">
        <v>0</v>
      </c>
      <c r="I124" s="5">
        <v>-2.2751E-2</v>
      </c>
      <c r="J124" s="5">
        <v>0</v>
      </c>
      <c r="K124" s="5">
        <v>0</v>
      </c>
      <c r="L124" s="5">
        <v>8.0288000000000004</v>
      </c>
      <c r="M124" s="5">
        <v>0.13550000000000001</v>
      </c>
    </row>
    <row r="125" spans="1:13" x14ac:dyDescent="0.2">
      <c r="A125" s="5">
        <v>4</v>
      </c>
      <c r="B125" s="5">
        <v>0</v>
      </c>
      <c r="C125" s="5">
        <v>1.270972</v>
      </c>
      <c r="D125" s="5">
        <v>3.4994999999999998E-2</v>
      </c>
      <c r="E125" s="5">
        <v>2.6633E-2</v>
      </c>
      <c r="F125" s="5">
        <v>6.1628000000000002E-2</v>
      </c>
      <c r="G125" s="5">
        <v>0</v>
      </c>
      <c r="H125" s="5">
        <v>0</v>
      </c>
      <c r="I125" s="5">
        <v>-2.1994E-2</v>
      </c>
      <c r="J125" s="5">
        <v>0</v>
      </c>
      <c r="K125" s="5">
        <v>0</v>
      </c>
      <c r="L125" s="5">
        <v>8.0006000000000004</v>
      </c>
      <c r="M125" s="5">
        <v>0.13519999999999999</v>
      </c>
    </row>
    <row r="126" spans="1:13" x14ac:dyDescent="0.2">
      <c r="A126" s="5">
        <v>4.0999999999999996</v>
      </c>
      <c r="B126" s="5">
        <v>0</v>
      </c>
      <c r="C126" s="5">
        <v>1.279868</v>
      </c>
      <c r="D126" s="5">
        <v>3.5484000000000002E-2</v>
      </c>
      <c r="E126" s="5">
        <v>2.7092999999999999E-2</v>
      </c>
      <c r="F126" s="5">
        <v>6.2576999999999994E-2</v>
      </c>
      <c r="G126" s="5">
        <v>0</v>
      </c>
      <c r="H126" s="5">
        <v>0</v>
      </c>
      <c r="I126" s="5">
        <v>-2.1239000000000001E-2</v>
      </c>
      <c r="J126" s="5">
        <v>0</v>
      </c>
      <c r="K126" s="5">
        <v>0</v>
      </c>
      <c r="L126" s="5">
        <v>7.9728000000000003</v>
      </c>
      <c r="M126" s="5">
        <v>0.13489999999999999</v>
      </c>
    </row>
    <row r="127" spans="1:13" x14ac:dyDescent="0.2">
      <c r="A127" s="5">
        <v>4.2</v>
      </c>
      <c r="B127" s="5">
        <v>0</v>
      </c>
      <c r="C127" s="5">
        <v>1.2887580000000001</v>
      </c>
      <c r="D127" s="5">
        <v>3.5977000000000002E-2</v>
      </c>
      <c r="E127" s="5">
        <v>2.7602000000000002E-2</v>
      </c>
      <c r="F127" s="5">
        <v>6.3577999999999996E-2</v>
      </c>
      <c r="G127" s="5">
        <v>0</v>
      </c>
      <c r="H127" s="5">
        <v>0</v>
      </c>
      <c r="I127" s="5">
        <v>-2.0483999999999999E-2</v>
      </c>
      <c r="J127" s="5">
        <v>0</v>
      </c>
      <c r="K127" s="5">
        <v>0</v>
      </c>
      <c r="L127" s="5">
        <v>7.9451999999999998</v>
      </c>
      <c r="M127" s="5">
        <v>0.13469999999999999</v>
      </c>
    </row>
    <row r="128" spans="1:13" x14ac:dyDescent="0.2">
      <c r="A128" s="5">
        <v>4.3</v>
      </c>
      <c r="B128" s="5">
        <v>0</v>
      </c>
      <c r="C128" s="5">
        <v>1.297642</v>
      </c>
      <c r="D128" s="5">
        <v>3.6471999999999997E-2</v>
      </c>
      <c r="E128" s="5">
        <v>2.8164999999999999E-2</v>
      </c>
      <c r="F128" s="5">
        <v>6.4637E-2</v>
      </c>
      <c r="G128" s="5">
        <v>0</v>
      </c>
      <c r="H128" s="5">
        <v>0</v>
      </c>
      <c r="I128" s="5">
        <v>-1.9730000000000001E-2</v>
      </c>
      <c r="J128" s="5">
        <v>0</v>
      </c>
      <c r="K128" s="5">
        <v>0</v>
      </c>
      <c r="L128" s="5">
        <v>7.9180000000000001</v>
      </c>
      <c r="M128" s="5">
        <v>0.13439999999999999</v>
      </c>
    </row>
    <row r="129" spans="1:13" x14ac:dyDescent="0.2">
      <c r="A129" s="5">
        <v>4.4000000000000004</v>
      </c>
      <c r="B129" s="5">
        <v>0</v>
      </c>
      <c r="C129" s="5">
        <v>1.3065199999999999</v>
      </c>
      <c r="D129" s="5">
        <v>3.6970000000000003E-2</v>
      </c>
      <c r="E129" s="5">
        <v>2.8787E-2</v>
      </c>
      <c r="F129" s="5">
        <v>6.5756999999999996E-2</v>
      </c>
      <c r="G129" s="5">
        <v>0</v>
      </c>
      <c r="H129" s="5">
        <v>0</v>
      </c>
      <c r="I129" s="5">
        <v>-1.8977999999999998E-2</v>
      </c>
      <c r="J129" s="5">
        <v>0</v>
      </c>
      <c r="K129" s="5">
        <v>0</v>
      </c>
      <c r="L129" s="5">
        <v>7.891</v>
      </c>
      <c r="M129" s="5">
        <v>0.1341</v>
      </c>
    </row>
    <row r="130" spans="1:13" x14ac:dyDescent="0.2">
      <c r="A130" s="5">
        <v>4.5</v>
      </c>
      <c r="B130" s="5">
        <v>0</v>
      </c>
      <c r="C130" s="5">
        <v>1.3153919999999999</v>
      </c>
      <c r="D130" s="5">
        <v>3.7470999999999997E-2</v>
      </c>
      <c r="E130" s="5">
        <v>2.9496999999999999E-2</v>
      </c>
      <c r="F130" s="5">
        <v>6.6968E-2</v>
      </c>
      <c r="G130" s="5">
        <v>0</v>
      </c>
      <c r="H130" s="5">
        <v>0</v>
      </c>
      <c r="I130" s="5">
        <v>-1.8227E-2</v>
      </c>
      <c r="J130" s="5">
        <v>0</v>
      </c>
      <c r="K130" s="5">
        <v>0</v>
      </c>
      <c r="L130" s="5">
        <v>7.8643999999999998</v>
      </c>
      <c r="M130" s="5">
        <v>0.13389999999999999</v>
      </c>
    </row>
    <row r="131" spans="1:13" x14ac:dyDescent="0.2">
      <c r="A131" s="5">
        <v>4.5999999999999996</v>
      </c>
      <c r="B131" s="5">
        <v>0</v>
      </c>
      <c r="C131" s="5">
        <v>1.3242579999999999</v>
      </c>
      <c r="D131" s="5">
        <v>3.7975000000000002E-2</v>
      </c>
      <c r="E131" s="5">
        <v>3.031E-2</v>
      </c>
      <c r="F131" s="5">
        <v>6.8284999999999998E-2</v>
      </c>
      <c r="G131" s="5">
        <v>0</v>
      </c>
      <c r="H131" s="5">
        <v>0</v>
      </c>
      <c r="I131" s="5">
        <v>-1.7479000000000001E-2</v>
      </c>
      <c r="J131" s="5">
        <v>0</v>
      </c>
      <c r="K131" s="5">
        <v>0</v>
      </c>
      <c r="L131" s="5">
        <v>7.8380000000000001</v>
      </c>
      <c r="M131" s="5">
        <v>0.1336</v>
      </c>
    </row>
    <row r="132" spans="1:13" x14ac:dyDescent="0.2">
      <c r="A132" s="5">
        <v>4.7</v>
      </c>
      <c r="B132" s="5">
        <v>0</v>
      </c>
      <c r="C132" s="5">
        <v>1.333118</v>
      </c>
      <c r="D132" s="5">
        <v>3.8482000000000002E-2</v>
      </c>
      <c r="E132" s="5">
        <v>3.1266000000000002E-2</v>
      </c>
      <c r="F132" s="5">
        <v>6.9748000000000004E-2</v>
      </c>
      <c r="G132" s="5">
        <v>0</v>
      </c>
      <c r="H132" s="5">
        <v>0</v>
      </c>
      <c r="I132" s="5">
        <v>-1.6733000000000001E-2</v>
      </c>
      <c r="J132" s="5">
        <v>0</v>
      </c>
      <c r="K132" s="5">
        <v>0</v>
      </c>
      <c r="L132" s="5">
        <v>7.8118999999999996</v>
      </c>
      <c r="M132" s="5">
        <v>0.13339999999999999</v>
      </c>
    </row>
    <row r="133" spans="1:13" x14ac:dyDescent="0.2">
      <c r="A133" s="5">
        <v>4.8</v>
      </c>
      <c r="B133" s="5">
        <v>0</v>
      </c>
      <c r="C133" s="5">
        <v>1.3419719999999999</v>
      </c>
      <c r="D133" s="5">
        <v>3.8991999999999999E-2</v>
      </c>
      <c r="E133" s="5">
        <v>3.2457E-2</v>
      </c>
      <c r="F133" s="5">
        <v>7.1448999999999999E-2</v>
      </c>
      <c r="G133" s="5">
        <v>0</v>
      </c>
      <c r="H133" s="5">
        <v>0</v>
      </c>
      <c r="I133" s="5">
        <v>-1.5993E-2</v>
      </c>
      <c r="J133" s="5">
        <v>0</v>
      </c>
      <c r="K133" s="5">
        <v>0</v>
      </c>
      <c r="L133" s="5">
        <v>7.7861000000000002</v>
      </c>
      <c r="M133" s="5">
        <v>0.13320000000000001</v>
      </c>
    </row>
    <row r="134" spans="1:13" x14ac:dyDescent="0.2">
      <c r="A134" s="5">
        <v>4.9000000000000004</v>
      </c>
      <c r="B134" s="5">
        <v>0</v>
      </c>
      <c r="C134" s="5">
        <v>1.3508199999999999</v>
      </c>
      <c r="D134" s="5">
        <v>3.9504999999999998E-2</v>
      </c>
      <c r="E134" s="5">
        <v>3.4465000000000003E-2</v>
      </c>
      <c r="F134" s="5">
        <v>7.3969999999999994E-2</v>
      </c>
      <c r="G134" s="5">
        <v>0</v>
      </c>
      <c r="H134" s="5">
        <v>0</v>
      </c>
      <c r="I134" s="5">
        <v>-1.5272000000000001E-2</v>
      </c>
      <c r="J134" s="5">
        <v>0</v>
      </c>
      <c r="K134" s="5">
        <v>0</v>
      </c>
      <c r="L134" s="5">
        <v>7.7606000000000002</v>
      </c>
      <c r="M134" s="5">
        <v>0.13289999999999999</v>
      </c>
    </row>
    <row r="135" spans="1:13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1:13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1:13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1:13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3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1:13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1:13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1:13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13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1:13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0145-B1B5-7041-9B5B-327E3C00B653}">
  <dimension ref="A1:M106"/>
  <sheetViews>
    <sheetView workbookViewId="0">
      <selection activeCell="F8" sqref="F8"/>
    </sheetView>
  </sheetViews>
  <sheetFormatPr baseColWidth="10" defaultRowHeight="16" x14ac:dyDescent="0.2"/>
  <cols>
    <col min="1" max="1" width="17.1640625" bestFit="1" customWidth="1"/>
    <col min="2" max="2" width="28.1640625" bestFit="1" customWidth="1"/>
    <col min="3" max="3" width="4.6640625" bestFit="1" customWidth="1"/>
    <col min="4" max="4" width="7.83203125" customWidth="1"/>
    <col min="5" max="6" width="9.1640625" bestFit="1" customWidth="1"/>
    <col min="7" max="7" width="3.6640625" bestFit="1" customWidth="1"/>
    <col min="8" max="8" width="3.1640625" bestFit="1" customWidth="1"/>
    <col min="9" max="9" width="9.83203125" bestFit="1" customWidth="1"/>
    <col min="10" max="10" width="3.6640625" bestFit="1" customWidth="1"/>
    <col min="11" max="11" width="4.1640625" bestFit="1" customWidth="1"/>
    <col min="12" max="12" width="5.1640625" bestFit="1" customWidth="1"/>
    <col min="13" max="13" width="7.1640625" bestFit="1" customWidth="1"/>
    <col min="22" max="22" width="17.1640625" bestFit="1" customWidth="1"/>
    <col min="23" max="23" width="27.1640625" bestFit="1" customWidth="1"/>
    <col min="24" max="27" width="9.1640625" bestFit="1" customWidth="1"/>
    <col min="28" max="28" width="3.6640625" bestFit="1" customWidth="1"/>
    <col min="29" max="29" width="3.1640625" bestFit="1" customWidth="1"/>
    <col min="30" max="30" width="9.83203125" bestFit="1" customWidth="1"/>
    <col min="31" max="31" width="3.6640625" bestFit="1" customWidth="1"/>
    <col min="32" max="32" width="4.1640625" bestFit="1" customWidth="1"/>
    <col min="33" max="33" width="5.1640625" bestFit="1" customWidth="1"/>
    <col min="34" max="34" width="7.1640625" bestFit="1" customWidth="1"/>
  </cols>
  <sheetData>
    <row r="1" spans="1:13" x14ac:dyDescent="0.2">
      <c r="A1" t="s">
        <v>19</v>
      </c>
    </row>
    <row r="3" spans="1:13" x14ac:dyDescent="0.2">
      <c r="A3" t="s">
        <v>20</v>
      </c>
      <c r="B3" t="s">
        <v>103</v>
      </c>
    </row>
    <row r="4" spans="1:13" x14ac:dyDescent="0.2">
      <c r="A4" t="s">
        <v>21</v>
      </c>
      <c r="B4" t="s">
        <v>53</v>
      </c>
    </row>
    <row r="5" spans="1:13" x14ac:dyDescent="0.2">
      <c r="A5" t="s">
        <v>23</v>
      </c>
      <c r="B5" t="s">
        <v>24</v>
      </c>
    </row>
    <row r="7" spans="1:13" x14ac:dyDescent="0.2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</row>
    <row r="8" spans="1:13" x14ac:dyDescent="0.2">
      <c r="A8">
        <v>0</v>
      </c>
      <c r="B8">
        <v>0</v>
      </c>
      <c r="C8" s="4">
        <v>0</v>
      </c>
      <c r="D8" s="4">
        <v>0</v>
      </c>
      <c r="E8">
        <v>1.5817000000000001E-2</v>
      </c>
      <c r="F8">
        <v>1.5817000000000001E-2</v>
      </c>
      <c r="G8">
        <v>0</v>
      </c>
      <c r="H8">
        <v>0</v>
      </c>
      <c r="I8">
        <v>-1.7E-5</v>
      </c>
      <c r="J8">
        <v>0</v>
      </c>
      <c r="K8">
        <v>0</v>
      </c>
      <c r="L8">
        <v>10</v>
      </c>
      <c r="M8">
        <v>0.18390000000000001</v>
      </c>
    </row>
    <row r="9" spans="1:13" x14ac:dyDescent="0.2">
      <c r="A9">
        <v>0.1</v>
      </c>
      <c r="B9">
        <v>0</v>
      </c>
      <c r="C9" s="4">
        <v>6.4780000000000003E-3</v>
      </c>
      <c r="D9" s="4">
        <v>3.0000000000000001E-6</v>
      </c>
      <c r="E9">
        <v>1.5819E-2</v>
      </c>
      <c r="F9">
        <v>1.5821999999999999E-2</v>
      </c>
      <c r="G9">
        <v>0</v>
      </c>
      <c r="H9">
        <v>0</v>
      </c>
      <c r="I9">
        <v>-1.5349999999999999E-3</v>
      </c>
      <c r="J9">
        <v>0</v>
      </c>
      <c r="K9">
        <v>0</v>
      </c>
      <c r="L9">
        <v>10</v>
      </c>
      <c r="M9">
        <v>5.7200000000000001E-2</v>
      </c>
    </row>
    <row r="10" spans="1:13" x14ac:dyDescent="0.2">
      <c r="A10">
        <v>0.2</v>
      </c>
      <c r="B10">
        <v>0</v>
      </c>
      <c r="C10" s="4">
        <v>1.2956000000000001E-2</v>
      </c>
      <c r="D10" s="4">
        <v>1.2999999999999999E-5</v>
      </c>
      <c r="E10">
        <v>1.5821000000000002E-2</v>
      </c>
      <c r="F10">
        <v>1.5834000000000001E-2</v>
      </c>
      <c r="G10">
        <v>0</v>
      </c>
      <c r="H10">
        <v>0</v>
      </c>
      <c r="I10">
        <v>-3.0530000000000002E-3</v>
      </c>
      <c r="J10">
        <v>0</v>
      </c>
      <c r="K10">
        <v>0</v>
      </c>
      <c r="L10">
        <v>10</v>
      </c>
      <c r="M10">
        <v>5.7200000000000001E-2</v>
      </c>
    </row>
    <row r="11" spans="1:13" x14ac:dyDescent="0.2">
      <c r="A11">
        <v>0.3</v>
      </c>
      <c r="B11">
        <v>0</v>
      </c>
      <c r="C11" s="4">
        <v>1.9434E-2</v>
      </c>
      <c r="D11" s="4">
        <v>2.9E-5</v>
      </c>
      <c r="E11">
        <v>1.5824000000000001E-2</v>
      </c>
      <c r="F11">
        <v>1.5852999999999999E-2</v>
      </c>
      <c r="G11">
        <v>0</v>
      </c>
      <c r="H11">
        <v>0</v>
      </c>
      <c r="I11">
        <v>-4.5710000000000004E-3</v>
      </c>
      <c r="J11">
        <v>0</v>
      </c>
      <c r="K11">
        <v>0</v>
      </c>
      <c r="L11">
        <v>10</v>
      </c>
      <c r="M11">
        <v>5.7200000000000001E-2</v>
      </c>
    </row>
    <row r="12" spans="1:13" x14ac:dyDescent="0.2">
      <c r="A12">
        <v>0.4</v>
      </c>
      <c r="B12">
        <v>0</v>
      </c>
      <c r="C12" s="4">
        <v>2.5911E-2</v>
      </c>
      <c r="D12" s="4">
        <v>5.1E-5</v>
      </c>
      <c r="E12">
        <v>1.5826E-2</v>
      </c>
      <c r="F12">
        <v>1.5876999999999999E-2</v>
      </c>
      <c r="G12">
        <v>0</v>
      </c>
      <c r="H12">
        <v>0</v>
      </c>
      <c r="I12">
        <v>-6.0899999999999999E-3</v>
      </c>
      <c r="J12">
        <v>0</v>
      </c>
      <c r="K12">
        <v>0</v>
      </c>
      <c r="L12">
        <v>10</v>
      </c>
      <c r="M12">
        <v>5.7200000000000001E-2</v>
      </c>
    </row>
    <row r="13" spans="1:13" x14ac:dyDescent="0.2">
      <c r="A13">
        <v>0.5</v>
      </c>
      <c r="B13">
        <v>0</v>
      </c>
      <c r="C13" s="4">
        <v>3.2389000000000001E-2</v>
      </c>
      <c r="D13" s="4">
        <v>8.0000000000000007E-5</v>
      </c>
      <c r="E13">
        <v>1.5828999999999999E-2</v>
      </c>
      <c r="F13">
        <v>1.5909E-2</v>
      </c>
      <c r="G13">
        <v>0</v>
      </c>
      <c r="H13">
        <v>0</v>
      </c>
      <c r="I13">
        <v>-7.6080000000000002E-3</v>
      </c>
      <c r="J13">
        <v>0</v>
      </c>
      <c r="K13">
        <v>0</v>
      </c>
      <c r="L13">
        <v>10</v>
      </c>
      <c r="M13">
        <v>5.7200000000000001E-2</v>
      </c>
    </row>
    <row r="14" spans="1:13" x14ac:dyDescent="0.2">
      <c r="A14">
        <v>0.6</v>
      </c>
      <c r="B14">
        <v>0</v>
      </c>
      <c r="C14" s="4">
        <v>3.8865999999999998E-2</v>
      </c>
      <c r="D14" s="4">
        <v>1.15E-4</v>
      </c>
      <c r="E14">
        <v>1.5831000000000001E-2</v>
      </c>
      <c r="F14">
        <v>1.5945999999999998E-2</v>
      </c>
      <c r="G14">
        <v>0</v>
      </c>
      <c r="H14">
        <v>0</v>
      </c>
      <c r="I14">
        <v>-9.1260000000000004E-3</v>
      </c>
      <c r="J14">
        <v>0</v>
      </c>
      <c r="K14">
        <v>0</v>
      </c>
      <c r="L14">
        <v>10</v>
      </c>
      <c r="M14">
        <v>5.7200000000000001E-2</v>
      </c>
    </row>
    <row r="15" spans="1:13" x14ac:dyDescent="0.2">
      <c r="A15">
        <v>0.7</v>
      </c>
      <c r="B15">
        <v>0</v>
      </c>
      <c r="C15" s="4">
        <v>4.5343000000000001E-2</v>
      </c>
      <c r="D15" s="4">
        <v>1.5699999999999999E-4</v>
      </c>
      <c r="E15">
        <v>1.5833E-2</v>
      </c>
      <c r="F15">
        <v>1.5990000000000001E-2</v>
      </c>
      <c r="G15">
        <v>0</v>
      </c>
      <c r="H15">
        <v>0</v>
      </c>
      <c r="I15">
        <v>-1.0644000000000001E-2</v>
      </c>
      <c r="J15">
        <v>0</v>
      </c>
      <c r="K15">
        <v>0</v>
      </c>
      <c r="L15">
        <v>10</v>
      </c>
      <c r="M15">
        <v>5.7200000000000001E-2</v>
      </c>
    </row>
    <row r="16" spans="1:13" x14ac:dyDescent="0.2">
      <c r="A16">
        <v>0.8</v>
      </c>
      <c r="B16">
        <v>0</v>
      </c>
      <c r="C16" s="4">
        <v>5.1818999999999997E-2</v>
      </c>
      <c r="D16" s="4">
        <v>2.05E-4</v>
      </c>
      <c r="E16">
        <v>1.5838000000000001E-2</v>
      </c>
      <c r="F16">
        <v>1.6043000000000002E-2</v>
      </c>
      <c r="G16">
        <v>0</v>
      </c>
      <c r="H16">
        <v>0</v>
      </c>
      <c r="I16">
        <v>-1.2161E-2</v>
      </c>
      <c r="J16">
        <v>0</v>
      </c>
      <c r="K16">
        <v>0</v>
      </c>
      <c r="L16">
        <v>10</v>
      </c>
      <c r="M16">
        <v>5.7200000000000001E-2</v>
      </c>
    </row>
    <row r="17" spans="1:13" x14ac:dyDescent="0.2">
      <c r="A17">
        <v>0.9</v>
      </c>
      <c r="B17">
        <v>0</v>
      </c>
      <c r="C17" s="4">
        <v>5.8296000000000001E-2</v>
      </c>
      <c r="D17" s="4">
        <v>2.5900000000000001E-4</v>
      </c>
      <c r="E17">
        <v>1.5844E-2</v>
      </c>
      <c r="F17">
        <v>1.6102999999999999E-2</v>
      </c>
      <c r="G17">
        <v>0</v>
      </c>
      <c r="H17">
        <v>0</v>
      </c>
      <c r="I17">
        <v>-1.3679E-2</v>
      </c>
      <c r="J17">
        <v>0</v>
      </c>
      <c r="K17">
        <v>0</v>
      </c>
      <c r="L17">
        <v>10</v>
      </c>
      <c r="M17">
        <v>5.7200000000000001E-2</v>
      </c>
    </row>
    <row r="18" spans="1:13" x14ac:dyDescent="0.2">
      <c r="A18">
        <v>1</v>
      </c>
      <c r="B18">
        <v>0</v>
      </c>
      <c r="C18" s="4">
        <v>6.4770999999999995E-2</v>
      </c>
      <c r="D18" s="4">
        <v>3.2000000000000003E-4</v>
      </c>
      <c r="E18">
        <v>1.5851000000000001E-2</v>
      </c>
      <c r="F18">
        <v>1.617E-2</v>
      </c>
      <c r="G18">
        <v>0</v>
      </c>
      <c r="H18">
        <v>0</v>
      </c>
      <c r="I18">
        <v>-1.5195999999999999E-2</v>
      </c>
      <c r="J18">
        <v>0</v>
      </c>
      <c r="K18">
        <v>0</v>
      </c>
      <c r="L18">
        <v>10</v>
      </c>
      <c r="M18">
        <v>5.7200000000000001E-2</v>
      </c>
    </row>
    <row r="19" spans="1:13" x14ac:dyDescent="0.2">
      <c r="A19">
        <v>1.1000000000000001</v>
      </c>
      <c r="B19">
        <v>0</v>
      </c>
      <c r="C19" s="4">
        <v>7.1246000000000004E-2</v>
      </c>
      <c r="D19" s="4">
        <v>3.8699999999999997E-4</v>
      </c>
      <c r="E19">
        <v>1.5857E-2</v>
      </c>
      <c r="F19">
        <v>1.6244000000000001E-2</v>
      </c>
      <c r="G19">
        <v>0</v>
      </c>
      <c r="H19">
        <v>0</v>
      </c>
      <c r="I19">
        <v>-1.6712999999999999E-2</v>
      </c>
      <c r="J19">
        <v>0</v>
      </c>
      <c r="K19">
        <v>0</v>
      </c>
      <c r="L19">
        <v>10</v>
      </c>
      <c r="M19">
        <v>5.7200000000000001E-2</v>
      </c>
    </row>
    <row r="20" spans="1:13" x14ac:dyDescent="0.2">
      <c r="A20">
        <v>1.2</v>
      </c>
      <c r="B20">
        <v>0</v>
      </c>
      <c r="C20" s="4">
        <v>7.7720999999999998E-2</v>
      </c>
      <c r="D20" s="4">
        <v>4.6099999999999998E-4</v>
      </c>
      <c r="E20">
        <v>1.5864E-2</v>
      </c>
      <c r="F20">
        <v>1.6324999999999999E-2</v>
      </c>
      <c r="G20">
        <v>0</v>
      </c>
      <c r="H20">
        <v>0</v>
      </c>
      <c r="I20">
        <v>-1.823E-2</v>
      </c>
      <c r="J20">
        <v>0</v>
      </c>
      <c r="K20">
        <v>0</v>
      </c>
      <c r="L20">
        <v>10</v>
      </c>
      <c r="M20">
        <v>5.7200000000000001E-2</v>
      </c>
    </row>
    <row r="21" spans="1:13" x14ac:dyDescent="0.2">
      <c r="A21">
        <v>1.3</v>
      </c>
      <c r="B21">
        <v>0</v>
      </c>
      <c r="C21" s="4">
        <v>8.4194000000000005E-2</v>
      </c>
      <c r="D21" s="4">
        <v>5.4100000000000003E-4</v>
      </c>
      <c r="E21">
        <v>1.5871E-2</v>
      </c>
      <c r="F21">
        <v>1.6412E-2</v>
      </c>
      <c r="G21">
        <v>0</v>
      </c>
      <c r="H21">
        <v>0</v>
      </c>
      <c r="I21">
        <v>-1.9747000000000001E-2</v>
      </c>
      <c r="J21">
        <v>0</v>
      </c>
      <c r="K21">
        <v>0</v>
      </c>
      <c r="L21">
        <v>10</v>
      </c>
      <c r="M21">
        <v>5.7200000000000001E-2</v>
      </c>
    </row>
    <row r="22" spans="1:13" x14ac:dyDescent="0.2">
      <c r="A22">
        <v>1.4</v>
      </c>
      <c r="B22">
        <v>0</v>
      </c>
      <c r="C22" s="4">
        <v>9.0667999999999999E-2</v>
      </c>
      <c r="D22" s="4">
        <v>6.2699999999999995E-4</v>
      </c>
      <c r="E22">
        <v>1.5878E-2</v>
      </c>
      <c r="F22">
        <v>1.6504999999999999E-2</v>
      </c>
      <c r="G22">
        <v>0</v>
      </c>
      <c r="H22">
        <v>0</v>
      </c>
      <c r="I22">
        <v>-2.1263000000000001E-2</v>
      </c>
      <c r="J22">
        <v>0</v>
      </c>
      <c r="K22">
        <v>0</v>
      </c>
      <c r="L22">
        <v>10</v>
      </c>
      <c r="M22">
        <v>5.7200000000000001E-2</v>
      </c>
    </row>
    <row r="23" spans="1:13" x14ac:dyDescent="0.2">
      <c r="A23">
        <v>1.5</v>
      </c>
      <c r="B23">
        <v>0</v>
      </c>
      <c r="C23" s="4">
        <v>9.7140000000000004E-2</v>
      </c>
      <c r="D23" s="4">
        <v>7.2000000000000005E-4</v>
      </c>
      <c r="E23">
        <v>1.5886999999999998E-2</v>
      </c>
      <c r="F23">
        <v>1.6605999999999999E-2</v>
      </c>
      <c r="G23">
        <v>0</v>
      </c>
      <c r="H23">
        <v>0</v>
      </c>
      <c r="I23">
        <v>-2.2779000000000001E-2</v>
      </c>
      <c r="J23">
        <v>0</v>
      </c>
      <c r="K23">
        <v>0</v>
      </c>
      <c r="L23">
        <v>10</v>
      </c>
      <c r="M23">
        <v>5.7200000000000001E-2</v>
      </c>
    </row>
    <row r="24" spans="1:13" x14ac:dyDescent="0.2">
      <c r="A24">
        <v>1.6</v>
      </c>
      <c r="B24">
        <v>0</v>
      </c>
      <c r="C24" s="4">
        <v>0.103612</v>
      </c>
      <c r="D24" s="4">
        <v>8.1899999999999996E-4</v>
      </c>
      <c r="E24">
        <v>1.5897000000000001E-2</v>
      </c>
      <c r="F24">
        <v>1.6715000000000001E-2</v>
      </c>
      <c r="G24">
        <v>0</v>
      </c>
      <c r="H24">
        <v>0</v>
      </c>
      <c r="I24">
        <v>-2.4295000000000001E-2</v>
      </c>
      <c r="J24">
        <v>0</v>
      </c>
      <c r="K24">
        <v>0</v>
      </c>
      <c r="L24">
        <v>10</v>
      </c>
      <c r="M24">
        <v>5.7200000000000001E-2</v>
      </c>
    </row>
    <row r="25" spans="1:13" x14ac:dyDescent="0.2">
      <c r="A25">
        <v>1.7</v>
      </c>
      <c r="B25">
        <v>0</v>
      </c>
      <c r="C25" s="4">
        <v>0.110082</v>
      </c>
      <c r="D25" s="4">
        <v>9.2400000000000002E-4</v>
      </c>
      <c r="E25">
        <v>1.5907000000000001E-2</v>
      </c>
      <c r="F25">
        <v>1.6830999999999999E-2</v>
      </c>
      <c r="G25">
        <v>0</v>
      </c>
      <c r="H25">
        <v>0</v>
      </c>
      <c r="I25">
        <v>-2.5811000000000001E-2</v>
      </c>
      <c r="J25">
        <v>0</v>
      </c>
      <c r="K25">
        <v>0</v>
      </c>
      <c r="L25">
        <v>10</v>
      </c>
      <c r="M25">
        <v>5.7200000000000001E-2</v>
      </c>
    </row>
    <row r="26" spans="1:13" x14ac:dyDescent="0.2">
      <c r="A26">
        <v>1.8</v>
      </c>
      <c r="B26">
        <v>0</v>
      </c>
      <c r="C26" s="4">
        <v>0.116552</v>
      </c>
      <c r="D26" s="4">
        <v>1.036E-3</v>
      </c>
      <c r="E26">
        <v>1.5918000000000002E-2</v>
      </c>
      <c r="F26">
        <v>1.6954E-2</v>
      </c>
      <c r="G26">
        <v>0</v>
      </c>
      <c r="H26">
        <v>0</v>
      </c>
      <c r="I26">
        <v>-2.7326E-2</v>
      </c>
      <c r="J26">
        <v>0</v>
      </c>
      <c r="K26">
        <v>0</v>
      </c>
      <c r="L26">
        <v>10</v>
      </c>
      <c r="M26">
        <v>5.7200000000000001E-2</v>
      </c>
    </row>
    <row r="27" spans="1:13" x14ac:dyDescent="0.2">
      <c r="A27">
        <v>1.9</v>
      </c>
      <c r="B27">
        <v>0</v>
      </c>
      <c r="C27" s="4">
        <v>0.12302100000000001</v>
      </c>
      <c r="D27" s="4">
        <v>1.1540000000000001E-3</v>
      </c>
      <c r="E27">
        <v>1.5928999999999999E-2</v>
      </c>
      <c r="F27">
        <v>1.7083000000000001E-2</v>
      </c>
      <c r="G27">
        <v>0</v>
      </c>
      <c r="H27">
        <v>0</v>
      </c>
      <c r="I27">
        <v>-2.8840999999999999E-2</v>
      </c>
      <c r="J27">
        <v>0</v>
      </c>
      <c r="K27">
        <v>0</v>
      </c>
      <c r="L27">
        <v>10</v>
      </c>
      <c r="M27">
        <v>5.7200000000000001E-2</v>
      </c>
    </row>
    <row r="28" spans="1:13" x14ac:dyDescent="0.2">
      <c r="A28">
        <v>2</v>
      </c>
      <c r="B28">
        <v>0</v>
      </c>
      <c r="C28" s="4">
        <v>0.12948899999999999</v>
      </c>
      <c r="D28" s="4">
        <v>1.279E-3</v>
      </c>
      <c r="E28">
        <v>1.5939999999999999E-2</v>
      </c>
      <c r="F28">
        <v>1.7219000000000002E-2</v>
      </c>
      <c r="G28">
        <v>0</v>
      </c>
      <c r="H28">
        <v>0</v>
      </c>
      <c r="I28">
        <v>-3.0356000000000001E-2</v>
      </c>
      <c r="J28">
        <v>0</v>
      </c>
      <c r="K28">
        <v>0</v>
      </c>
      <c r="L28">
        <v>10</v>
      </c>
      <c r="M28">
        <v>5.7200000000000001E-2</v>
      </c>
    </row>
    <row r="29" spans="1:13" x14ac:dyDescent="0.2">
      <c r="A29">
        <v>2.1</v>
      </c>
      <c r="B29">
        <v>0</v>
      </c>
      <c r="C29" s="4">
        <v>0.13595599999999999</v>
      </c>
      <c r="D29" s="4">
        <v>1.41E-3</v>
      </c>
      <c r="E29">
        <v>1.5952000000000001E-2</v>
      </c>
      <c r="F29">
        <v>1.7361000000000001E-2</v>
      </c>
      <c r="G29">
        <v>0</v>
      </c>
      <c r="H29">
        <v>0</v>
      </c>
      <c r="I29">
        <v>-3.1870000000000002E-2</v>
      </c>
      <c r="J29">
        <v>0</v>
      </c>
      <c r="K29">
        <v>0</v>
      </c>
      <c r="L29">
        <v>10</v>
      </c>
      <c r="M29">
        <v>5.7200000000000001E-2</v>
      </c>
    </row>
    <row r="30" spans="1:13" x14ac:dyDescent="0.2">
      <c r="A30">
        <v>2.2000000000000002</v>
      </c>
      <c r="B30">
        <v>0</v>
      </c>
      <c r="C30" s="4">
        <v>0.14242199999999999</v>
      </c>
      <c r="D30" s="4">
        <v>1.547E-3</v>
      </c>
      <c r="E30">
        <v>1.5963999999999999E-2</v>
      </c>
      <c r="F30">
        <v>1.7510999999999999E-2</v>
      </c>
      <c r="G30">
        <v>0</v>
      </c>
      <c r="H30">
        <v>0</v>
      </c>
      <c r="I30">
        <v>-3.3383999999999997E-2</v>
      </c>
      <c r="J30">
        <v>0</v>
      </c>
      <c r="K30">
        <v>0</v>
      </c>
      <c r="L30">
        <v>10</v>
      </c>
      <c r="M30">
        <v>5.7200000000000001E-2</v>
      </c>
    </row>
    <row r="31" spans="1:13" x14ac:dyDescent="0.2">
      <c r="A31">
        <v>2.2999999999999998</v>
      </c>
      <c r="B31">
        <v>0</v>
      </c>
      <c r="C31" s="4">
        <v>0.14888599999999999</v>
      </c>
      <c r="D31" s="4">
        <v>1.6900000000000001E-3</v>
      </c>
      <c r="E31">
        <v>1.5977999999999999E-2</v>
      </c>
      <c r="F31">
        <v>1.7668E-2</v>
      </c>
      <c r="G31">
        <v>0</v>
      </c>
      <c r="H31">
        <v>0</v>
      </c>
      <c r="I31">
        <v>-3.4896999999999997E-2</v>
      </c>
      <c r="J31">
        <v>0</v>
      </c>
      <c r="K31">
        <v>0</v>
      </c>
      <c r="L31">
        <v>10</v>
      </c>
      <c r="M31">
        <v>5.7200000000000001E-2</v>
      </c>
    </row>
    <row r="32" spans="1:13" x14ac:dyDescent="0.2">
      <c r="A32">
        <v>2.4</v>
      </c>
      <c r="B32">
        <v>0</v>
      </c>
      <c r="C32" s="4">
        <v>0.15534899999999999</v>
      </c>
      <c r="D32" s="4">
        <v>1.8400000000000001E-3</v>
      </c>
      <c r="E32">
        <v>1.5991999999999999E-2</v>
      </c>
      <c r="F32">
        <v>1.7832000000000001E-2</v>
      </c>
      <c r="G32">
        <v>0</v>
      </c>
      <c r="H32">
        <v>0</v>
      </c>
      <c r="I32">
        <v>-3.6409999999999998E-2</v>
      </c>
      <c r="J32">
        <v>0</v>
      </c>
      <c r="K32">
        <v>0</v>
      </c>
      <c r="L32">
        <v>10</v>
      </c>
      <c r="M32">
        <v>5.7200000000000001E-2</v>
      </c>
    </row>
    <row r="33" spans="1:13" x14ac:dyDescent="0.2">
      <c r="A33">
        <v>2.5</v>
      </c>
      <c r="B33">
        <v>0</v>
      </c>
      <c r="C33" s="4">
        <v>0.16181100000000001</v>
      </c>
      <c r="D33" s="4">
        <v>1.9970000000000001E-3</v>
      </c>
      <c r="E33">
        <v>1.6005999999999999E-2</v>
      </c>
      <c r="F33">
        <v>1.8003000000000002E-2</v>
      </c>
      <c r="G33">
        <v>0</v>
      </c>
      <c r="H33">
        <v>0</v>
      </c>
      <c r="I33">
        <v>-3.7921999999999997E-2</v>
      </c>
      <c r="J33">
        <v>0</v>
      </c>
      <c r="K33">
        <v>0</v>
      </c>
      <c r="L33">
        <v>10</v>
      </c>
      <c r="M33">
        <v>5.7200000000000001E-2</v>
      </c>
    </row>
    <row r="34" spans="1:13" x14ac:dyDescent="0.2">
      <c r="A34">
        <v>2.6</v>
      </c>
      <c r="B34">
        <v>0</v>
      </c>
      <c r="C34" s="4">
        <v>0.168272</v>
      </c>
      <c r="D34" s="4">
        <v>2.1589999999999999E-3</v>
      </c>
      <c r="E34">
        <v>1.6021000000000001E-2</v>
      </c>
      <c r="F34">
        <v>1.8180000000000002E-2</v>
      </c>
      <c r="G34">
        <v>0</v>
      </c>
      <c r="H34">
        <v>0</v>
      </c>
      <c r="I34">
        <v>-3.9433999999999997E-2</v>
      </c>
      <c r="J34">
        <v>0</v>
      </c>
      <c r="K34">
        <v>0</v>
      </c>
      <c r="L34">
        <v>10</v>
      </c>
      <c r="M34">
        <v>5.7200000000000001E-2</v>
      </c>
    </row>
    <row r="35" spans="1:13" x14ac:dyDescent="0.2">
      <c r="A35">
        <v>2.7</v>
      </c>
      <c r="B35">
        <v>0</v>
      </c>
      <c r="C35" s="4">
        <v>0.174731</v>
      </c>
      <c r="D35" s="4">
        <v>2.3280000000000002E-3</v>
      </c>
      <c r="E35">
        <v>1.6035000000000001E-2</v>
      </c>
      <c r="F35">
        <v>1.8363999999999998E-2</v>
      </c>
      <c r="G35">
        <v>0</v>
      </c>
      <c r="H35">
        <v>0</v>
      </c>
      <c r="I35">
        <v>-4.0946000000000003E-2</v>
      </c>
      <c r="J35">
        <v>0</v>
      </c>
      <c r="K35">
        <v>0</v>
      </c>
      <c r="L35">
        <v>10</v>
      </c>
      <c r="M35">
        <v>5.7200000000000001E-2</v>
      </c>
    </row>
    <row r="36" spans="1:13" x14ac:dyDescent="0.2">
      <c r="A36">
        <v>2.8</v>
      </c>
      <c r="B36">
        <v>0</v>
      </c>
      <c r="C36" s="4">
        <v>0.18118899999999999</v>
      </c>
      <c r="D36" s="4">
        <v>2.5040000000000001E-3</v>
      </c>
      <c r="E36">
        <v>1.6049999999999998E-2</v>
      </c>
      <c r="F36">
        <v>1.8554000000000001E-2</v>
      </c>
      <c r="G36">
        <v>0</v>
      </c>
      <c r="H36">
        <v>0</v>
      </c>
      <c r="I36">
        <v>-4.2457000000000002E-2</v>
      </c>
      <c r="J36">
        <v>0</v>
      </c>
      <c r="K36">
        <v>0</v>
      </c>
      <c r="L36">
        <v>10</v>
      </c>
      <c r="M36">
        <v>5.7200000000000001E-2</v>
      </c>
    </row>
    <row r="37" spans="1:13" x14ac:dyDescent="0.2">
      <c r="A37">
        <v>2.9</v>
      </c>
      <c r="B37">
        <v>0</v>
      </c>
      <c r="C37" s="4">
        <v>0.18764600000000001</v>
      </c>
      <c r="D37" s="4">
        <v>2.6849999999999999E-3</v>
      </c>
      <c r="E37">
        <v>1.6066E-2</v>
      </c>
      <c r="F37">
        <v>1.8752000000000001E-2</v>
      </c>
      <c r="G37">
        <v>0</v>
      </c>
      <c r="H37">
        <v>0</v>
      </c>
      <c r="I37">
        <v>-4.3966999999999999E-2</v>
      </c>
      <c r="J37">
        <v>0</v>
      </c>
      <c r="K37">
        <v>0</v>
      </c>
      <c r="L37">
        <v>10</v>
      </c>
      <c r="M37">
        <v>5.7200000000000001E-2</v>
      </c>
    </row>
    <row r="38" spans="1:13" x14ac:dyDescent="0.2">
      <c r="A38">
        <v>3</v>
      </c>
      <c r="B38">
        <v>0</v>
      </c>
      <c r="C38" s="4">
        <v>0.194101</v>
      </c>
      <c r="D38" s="4">
        <v>2.8730000000000001E-3</v>
      </c>
      <c r="E38">
        <v>1.6083E-2</v>
      </c>
      <c r="F38">
        <v>1.8956000000000001E-2</v>
      </c>
      <c r="G38">
        <v>0</v>
      </c>
      <c r="H38">
        <v>0</v>
      </c>
      <c r="I38">
        <v>-4.5476999999999997E-2</v>
      </c>
      <c r="J38">
        <v>0</v>
      </c>
      <c r="K38">
        <v>0</v>
      </c>
      <c r="L38">
        <v>10</v>
      </c>
      <c r="M38">
        <v>5.7200000000000001E-2</v>
      </c>
    </row>
    <row r="39" spans="1:13" x14ac:dyDescent="0.2">
      <c r="A39">
        <v>3.1</v>
      </c>
      <c r="B39">
        <v>0</v>
      </c>
      <c r="C39" s="4">
        <v>0.20055400000000001</v>
      </c>
      <c r="D39" s="4">
        <v>3.0669999999999998E-3</v>
      </c>
      <c r="E39">
        <v>1.61E-2</v>
      </c>
      <c r="F39">
        <v>1.9168000000000001E-2</v>
      </c>
      <c r="G39">
        <v>0</v>
      </c>
      <c r="H39">
        <v>0</v>
      </c>
      <c r="I39">
        <v>-4.6987000000000001E-2</v>
      </c>
      <c r="J39">
        <v>0</v>
      </c>
      <c r="K39">
        <v>0</v>
      </c>
      <c r="L39">
        <v>10</v>
      </c>
      <c r="M39">
        <v>5.7200000000000001E-2</v>
      </c>
    </row>
    <row r="40" spans="1:13" x14ac:dyDescent="0.2">
      <c r="A40">
        <v>3.2</v>
      </c>
      <c r="B40">
        <v>0</v>
      </c>
      <c r="C40" s="4">
        <v>0.207006</v>
      </c>
      <c r="D40" s="4">
        <v>3.2680000000000001E-3</v>
      </c>
      <c r="E40">
        <v>1.6118E-2</v>
      </c>
      <c r="F40">
        <v>1.9386E-2</v>
      </c>
      <c r="G40">
        <v>0</v>
      </c>
      <c r="H40">
        <v>0</v>
      </c>
      <c r="I40">
        <v>-4.8495999999999997E-2</v>
      </c>
      <c r="J40">
        <v>0</v>
      </c>
      <c r="K40">
        <v>0</v>
      </c>
      <c r="L40">
        <v>10</v>
      </c>
      <c r="M40">
        <v>5.7200000000000001E-2</v>
      </c>
    </row>
    <row r="41" spans="1:13" x14ac:dyDescent="0.2">
      <c r="A41">
        <v>3.3</v>
      </c>
      <c r="B41">
        <v>0</v>
      </c>
      <c r="C41" s="4">
        <v>0.21345500000000001</v>
      </c>
      <c r="D41" s="4">
        <v>3.4749999999999998E-3</v>
      </c>
      <c r="E41">
        <v>1.6136000000000001E-2</v>
      </c>
      <c r="F41">
        <v>1.9611E-2</v>
      </c>
      <c r="G41">
        <v>0</v>
      </c>
      <c r="H41">
        <v>0</v>
      </c>
      <c r="I41">
        <v>-5.0004E-2</v>
      </c>
      <c r="J41">
        <v>0</v>
      </c>
      <c r="K41">
        <v>0</v>
      </c>
      <c r="L41">
        <v>10</v>
      </c>
      <c r="M41">
        <v>5.7200000000000001E-2</v>
      </c>
    </row>
    <row r="42" spans="1:13" x14ac:dyDescent="0.2">
      <c r="A42">
        <v>3.4</v>
      </c>
      <c r="B42">
        <v>0</v>
      </c>
      <c r="C42" s="4">
        <v>0.21990399999999999</v>
      </c>
      <c r="D42" s="4">
        <v>3.6879999999999999E-3</v>
      </c>
      <c r="E42">
        <v>1.6154000000000002E-2</v>
      </c>
      <c r="F42">
        <v>1.9841999999999999E-2</v>
      </c>
      <c r="G42">
        <v>0</v>
      </c>
      <c r="H42">
        <v>0</v>
      </c>
      <c r="I42">
        <v>-5.1512000000000002E-2</v>
      </c>
      <c r="J42">
        <v>0</v>
      </c>
      <c r="K42">
        <v>0</v>
      </c>
      <c r="L42">
        <v>10</v>
      </c>
      <c r="M42">
        <v>5.7200000000000001E-2</v>
      </c>
    </row>
    <row r="43" spans="1:13" x14ac:dyDescent="0.2">
      <c r="A43">
        <v>3.5</v>
      </c>
      <c r="B43">
        <v>0</v>
      </c>
      <c r="C43" s="4">
        <v>0.22635</v>
      </c>
      <c r="D43" s="4">
        <v>3.908E-3</v>
      </c>
      <c r="E43">
        <v>1.6173E-2</v>
      </c>
      <c r="F43">
        <v>2.0080000000000001E-2</v>
      </c>
      <c r="G43">
        <v>0</v>
      </c>
      <c r="H43">
        <v>0</v>
      </c>
      <c r="I43">
        <v>-5.3018999999999997E-2</v>
      </c>
      <c r="J43">
        <v>0</v>
      </c>
      <c r="K43">
        <v>0</v>
      </c>
      <c r="L43">
        <v>10</v>
      </c>
      <c r="M43">
        <v>5.7200000000000001E-2</v>
      </c>
    </row>
    <row r="44" spans="1:13" x14ac:dyDescent="0.2">
      <c r="A44">
        <v>3.6</v>
      </c>
      <c r="B44">
        <v>0</v>
      </c>
      <c r="C44" s="4">
        <v>0.232795</v>
      </c>
      <c r="D44" s="4">
        <v>4.1330000000000004E-3</v>
      </c>
      <c r="E44">
        <v>1.6194E-2</v>
      </c>
      <c r="F44">
        <v>2.0327000000000001E-2</v>
      </c>
      <c r="G44">
        <v>0</v>
      </c>
      <c r="H44">
        <v>0</v>
      </c>
      <c r="I44">
        <v>-5.4524999999999997E-2</v>
      </c>
      <c r="J44">
        <v>0</v>
      </c>
      <c r="K44">
        <v>0</v>
      </c>
      <c r="L44">
        <v>10</v>
      </c>
      <c r="M44">
        <v>5.7200000000000001E-2</v>
      </c>
    </row>
    <row r="45" spans="1:13" x14ac:dyDescent="0.2">
      <c r="A45">
        <v>3.7</v>
      </c>
      <c r="B45">
        <v>0</v>
      </c>
      <c r="C45" s="4">
        <v>0.23923700000000001</v>
      </c>
      <c r="D45" s="4">
        <v>4.365E-3</v>
      </c>
      <c r="E45">
        <v>1.6216999999999999E-2</v>
      </c>
      <c r="F45">
        <v>2.0582E-2</v>
      </c>
      <c r="G45">
        <v>0</v>
      </c>
      <c r="H45">
        <v>0</v>
      </c>
      <c r="I45">
        <v>-5.6030999999999997E-2</v>
      </c>
      <c r="J45">
        <v>0</v>
      </c>
      <c r="K45">
        <v>0</v>
      </c>
      <c r="L45">
        <v>10</v>
      </c>
      <c r="M45">
        <v>5.7200000000000001E-2</v>
      </c>
    </row>
    <row r="46" spans="1:13" x14ac:dyDescent="0.2">
      <c r="A46">
        <v>3.8</v>
      </c>
      <c r="B46">
        <v>0</v>
      </c>
      <c r="C46" s="4">
        <v>0.24567800000000001</v>
      </c>
      <c r="D46" s="4">
        <v>4.6039999999999996E-3</v>
      </c>
      <c r="E46">
        <v>1.6240999999999998E-2</v>
      </c>
      <c r="F46">
        <v>2.0844000000000001E-2</v>
      </c>
      <c r="G46">
        <v>0</v>
      </c>
      <c r="H46">
        <v>0</v>
      </c>
      <c r="I46">
        <v>-5.7535999999999997E-2</v>
      </c>
      <c r="J46">
        <v>0</v>
      </c>
      <c r="K46">
        <v>0</v>
      </c>
      <c r="L46">
        <v>10</v>
      </c>
      <c r="M46">
        <v>5.7200000000000001E-2</v>
      </c>
    </row>
    <row r="47" spans="1:13" x14ac:dyDescent="0.2">
      <c r="A47">
        <v>3.9</v>
      </c>
      <c r="B47">
        <v>0</v>
      </c>
      <c r="C47" s="4">
        <v>0.25211600000000001</v>
      </c>
      <c r="D47" s="4">
        <v>4.8479999999999999E-3</v>
      </c>
      <c r="E47">
        <v>1.6265000000000002E-2</v>
      </c>
      <c r="F47">
        <v>2.1114000000000001E-2</v>
      </c>
      <c r="G47">
        <v>0</v>
      </c>
      <c r="H47">
        <v>0</v>
      </c>
      <c r="I47">
        <v>-5.9040000000000002E-2</v>
      </c>
      <c r="J47">
        <v>0</v>
      </c>
      <c r="K47">
        <v>0</v>
      </c>
      <c r="L47">
        <v>10</v>
      </c>
      <c r="M47">
        <v>5.7200000000000001E-2</v>
      </c>
    </row>
    <row r="48" spans="1:13" x14ac:dyDescent="0.2">
      <c r="A48">
        <v>4</v>
      </c>
      <c r="B48">
        <v>0</v>
      </c>
      <c r="C48" s="4">
        <v>0.25855299999999998</v>
      </c>
      <c r="D48" s="4">
        <v>5.0990000000000002E-3</v>
      </c>
      <c r="E48">
        <v>1.6291E-2</v>
      </c>
      <c r="F48">
        <v>2.1388999999999998E-2</v>
      </c>
      <c r="G48">
        <v>0</v>
      </c>
      <c r="H48">
        <v>0</v>
      </c>
      <c r="I48">
        <v>-6.0544000000000001E-2</v>
      </c>
      <c r="J48">
        <v>0</v>
      </c>
      <c r="K48">
        <v>0</v>
      </c>
      <c r="L48">
        <v>10</v>
      </c>
      <c r="M48">
        <v>5.7200000000000001E-2</v>
      </c>
    </row>
    <row r="49" spans="1:13" x14ac:dyDescent="0.2">
      <c r="A49">
        <v>4.0999999999999996</v>
      </c>
      <c r="B49">
        <v>0</v>
      </c>
      <c r="C49" s="4">
        <v>0.26498699999999997</v>
      </c>
      <c r="D49" s="4">
        <v>5.3559999999999997E-3</v>
      </c>
      <c r="E49">
        <v>1.6316000000000001E-2</v>
      </c>
      <c r="F49">
        <v>2.1672E-2</v>
      </c>
      <c r="G49">
        <v>0</v>
      </c>
      <c r="H49">
        <v>0</v>
      </c>
      <c r="I49">
        <v>-6.2046999999999998E-2</v>
      </c>
      <c r="J49">
        <v>0</v>
      </c>
      <c r="K49">
        <v>0</v>
      </c>
      <c r="L49">
        <v>10</v>
      </c>
      <c r="M49">
        <v>5.7200000000000001E-2</v>
      </c>
    </row>
    <row r="50" spans="1:13" x14ac:dyDescent="0.2">
      <c r="A50">
        <v>4.2</v>
      </c>
      <c r="B50">
        <v>0</v>
      </c>
      <c r="C50" s="4">
        <v>0.27141999999999999</v>
      </c>
      <c r="D50" s="4">
        <v>5.6189999999999999E-3</v>
      </c>
      <c r="E50">
        <v>1.6343E-2</v>
      </c>
      <c r="F50">
        <v>2.1961999999999999E-2</v>
      </c>
      <c r="G50">
        <v>0</v>
      </c>
      <c r="H50">
        <v>0</v>
      </c>
      <c r="I50">
        <v>-6.3548999999999994E-2</v>
      </c>
      <c r="J50">
        <v>0</v>
      </c>
      <c r="K50">
        <v>0</v>
      </c>
      <c r="L50">
        <v>10</v>
      </c>
      <c r="M50">
        <v>5.7299999999999997E-2</v>
      </c>
    </row>
    <row r="51" spans="1:13" x14ac:dyDescent="0.2">
      <c r="A51">
        <v>4.3</v>
      </c>
      <c r="B51">
        <v>0</v>
      </c>
      <c r="C51" s="4">
        <v>0.27784999999999999</v>
      </c>
      <c r="D51" s="4">
        <v>5.8890000000000001E-3</v>
      </c>
      <c r="E51">
        <v>1.6371E-2</v>
      </c>
      <c r="F51">
        <v>2.2259000000000001E-2</v>
      </c>
      <c r="G51">
        <v>0</v>
      </c>
      <c r="H51">
        <v>0</v>
      </c>
      <c r="I51">
        <v>-6.5050999999999998E-2</v>
      </c>
      <c r="J51">
        <v>0</v>
      </c>
      <c r="K51">
        <v>0</v>
      </c>
      <c r="L51">
        <v>10</v>
      </c>
      <c r="M51">
        <v>5.7299999999999997E-2</v>
      </c>
    </row>
    <row r="52" spans="1:13" x14ac:dyDescent="0.2">
      <c r="A52">
        <v>4.4000000000000004</v>
      </c>
      <c r="B52">
        <v>0</v>
      </c>
      <c r="C52" s="4">
        <v>0.28427799999999998</v>
      </c>
      <c r="D52" s="4">
        <v>6.1640000000000002E-3</v>
      </c>
      <c r="E52">
        <v>1.6400000000000001E-2</v>
      </c>
      <c r="F52">
        <v>2.2564000000000001E-2</v>
      </c>
      <c r="G52">
        <v>0</v>
      </c>
      <c r="H52">
        <v>0</v>
      </c>
      <c r="I52">
        <v>-6.6552E-2</v>
      </c>
      <c r="J52">
        <v>0</v>
      </c>
      <c r="K52">
        <v>0</v>
      </c>
      <c r="L52">
        <v>10</v>
      </c>
      <c r="M52">
        <v>5.7299999999999997E-2</v>
      </c>
    </row>
    <row r="53" spans="1:13" x14ac:dyDescent="0.2">
      <c r="A53">
        <v>4.5</v>
      </c>
      <c r="B53">
        <v>0</v>
      </c>
      <c r="C53" s="4">
        <v>0.29070299999999999</v>
      </c>
      <c r="D53" s="4">
        <v>6.4460000000000003E-3</v>
      </c>
      <c r="E53">
        <v>1.643E-2</v>
      </c>
      <c r="F53">
        <v>2.2876000000000001E-2</v>
      </c>
      <c r="G53">
        <v>0</v>
      </c>
      <c r="H53">
        <v>0</v>
      </c>
      <c r="I53">
        <v>-6.8051E-2</v>
      </c>
      <c r="J53">
        <v>0</v>
      </c>
      <c r="K53">
        <v>0</v>
      </c>
      <c r="L53">
        <v>10</v>
      </c>
      <c r="M53">
        <v>5.7299999999999997E-2</v>
      </c>
    </row>
    <row r="54" spans="1:13" x14ac:dyDescent="0.2">
      <c r="A54">
        <v>4.5999999999999996</v>
      </c>
      <c r="B54">
        <v>0</v>
      </c>
      <c r="C54" s="4">
        <v>0.297126</v>
      </c>
      <c r="D54" s="4">
        <v>6.7340000000000004E-3</v>
      </c>
      <c r="E54">
        <v>1.6459999999999999E-2</v>
      </c>
      <c r="F54">
        <v>2.3195E-2</v>
      </c>
      <c r="G54">
        <v>0</v>
      </c>
      <c r="H54">
        <v>0</v>
      </c>
      <c r="I54">
        <v>-6.9551000000000002E-2</v>
      </c>
      <c r="J54">
        <v>0</v>
      </c>
      <c r="K54">
        <v>0</v>
      </c>
      <c r="L54">
        <v>10</v>
      </c>
      <c r="M54">
        <v>5.7299999999999997E-2</v>
      </c>
    </row>
    <row r="55" spans="1:13" x14ac:dyDescent="0.2">
      <c r="A55">
        <v>4.7</v>
      </c>
      <c r="B55">
        <v>0</v>
      </c>
      <c r="C55" s="4">
        <v>0.30354700000000001</v>
      </c>
      <c r="D55" s="4">
        <v>7.0289999999999997E-3</v>
      </c>
      <c r="E55">
        <v>1.6490999999999999E-2</v>
      </c>
      <c r="F55">
        <v>2.3519999999999999E-2</v>
      </c>
      <c r="G55">
        <v>0</v>
      </c>
      <c r="H55">
        <v>0</v>
      </c>
      <c r="I55">
        <v>-7.1049000000000001E-2</v>
      </c>
      <c r="J55">
        <v>0</v>
      </c>
      <c r="K55">
        <v>0</v>
      </c>
      <c r="L55">
        <v>10</v>
      </c>
      <c r="M55">
        <v>5.7299999999999997E-2</v>
      </c>
    </row>
    <row r="56" spans="1:13" x14ac:dyDescent="0.2">
      <c r="A56">
        <v>4.8</v>
      </c>
      <c r="B56">
        <v>0</v>
      </c>
      <c r="C56" s="4">
        <v>0.30996499999999999</v>
      </c>
      <c r="D56" s="4">
        <v>7.3289999999999996E-3</v>
      </c>
      <c r="E56">
        <v>1.6522999999999999E-2</v>
      </c>
      <c r="F56">
        <v>2.3852000000000002E-2</v>
      </c>
      <c r="G56">
        <v>0</v>
      </c>
      <c r="H56">
        <v>0</v>
      </c>
      <c r="I56">
        <v>-7.2545999999999999E-2</v>
      </c>
      <c r="J56">
        <v>0</v>
      </c>
      <c r="K56">
        <v>0</v>
      </c>
      <c r="L56">
        <v>10</v>
      </c>
      <c r="M56">
        <v>5.7299999999999997E-2</v>
      </c>
    </row>
    <row r="57" spans="1:13" x14ac:dyDescent="0.2">
      <c r="A57">
        <v>4.9000000000000004</v>
      </c>
      <c r="B57">
        <v>0</v>
      </c>
      <c r="C57" s="4">
        <v>0.31638100000000002</v>
      </c>
      <c r="D57" s="4">
        <v>7.6360000000000004E-3</v>
      </c>
      <c r="E57">
        <v>1.6555E-2</v>
      </c>
      <c r="F57">
        <v>2.4191000000000001E-2</v>
      </c>
      <c r="G57">
        <v>0</v>
      </c>
      <c r="H57">
        <v>0</v>
      </c>
      <c r="I57">
        <v>-7.4042999999999998E-2</v>
      </c>
      <c r="J57">
        <v>0</v>
      </c>
      <c r="K57">
        <v>0</v>
      </c>
      <c r="L57">
        <v>10</v>
      </c>
      <c r="M57">
        <v>5.7299999999999997E-2</v>
      </c>
    </row>
    <row r="58" spans="1:13" x14ac:dyDescent="0.2">
      <c r="A58">
        <v>5</v>
      </c>
      <c r="B58">
        <v>0</v>
      </c>
      <c r="C58" s="4">
        <v>0.32279400000000003</v>
      </c>
      <c r="D58" s="4">
        <v>7.9489999999999995E-3</v>
      </c>
      <c r="E58">
        <v>1.6589E-2</v>
      </c>
      <c r="F58">
        <v>2.4537E-2</v>
      </c>
      <c r="G58">
        <v>0</v>
      </c>
      <c r="H58">
        <v>0</v>
      </c>
      <c r="I58">
        <v>-7.5538999999999995E-2</v>
      </c>
      <c r="J58">
        <v>0</v>
      </c>
      <c r="K58">
        <v>0</v>
      </c>
      <c r="L58">
        <v>10</v>
      </c>
      <c r="M58">
        <v>5.7299999999999997E-2</v>
      </c>
    </row>
    <row r="59" spans="1:13" x14ac:dyDescent="0.2">
      <c r="A59">
        <v>5.0999999999999996</v>
      </c>
      <c r="B59">
        <v>0</v>
      </c>
      <c r="C59" s="4">
        <v>0.329204</v>
      </c>
      <c r="D59" s="4">
        <v>8.2679999999999993E-3</v>
      </c>
      <c r="E59">
        <v>1.6622999999999999E-2</v>
      </c>
      <c r="F59">
        <v>2.4891E-2</v>
      </c>
      <c r="G59">
        <v>0</v>
      </c>
      <c r="H59">
        <v>0</v>
      </c>
      <c r="I59">
        <v>-7.7034000000000005E-2</v>
      </c>
      <c r="J59">
        <v>0</v>
      </c>
      <c r="K59">
        <v>0</v>
      </c>
      <c r="L59">
        <v>10</v>
      </c>
      <c r="M59">
        <v>5.7299999999999997E-2</v>
      </c>
    </row>
    <row r="60" spans="1:13" x14ac:dyDescent="0.2">
      <c r="A60">
        <v>5.2</v>
      </c>
      <c r="B60">
        <v>0</v>
      </c>
      <c r="C60" s="4">
        <v>0.33561200000000002</v>
      </c>
      <c r="D60" s="4">
        <v>8.5929999999999999E-3</v>
      </c>
      <c r="E60">
        <v>1.6659E-2</v>
      </c>
      <c r="F60">
        <v>2.5252E-2</v>
      </c>
      <c r="G60">
        <v>0</v>
      </c>
      <c r="H60">
        <v>0</v>
      </c>
      <c r="I60">
        <v>-7.8528000000000001E-2</v>
      </c>
      <c r="J60">
        <v>0</v>
      </c>
      <c r="K60">
        <v>0</v>
      </c>
      <c r="L60">
        <v>10</v>
      </c>
      <c r="M60">
        <v>5.7299999999999997E-2</v>
      </c>
    </row>
    <row r="61" spans="1:13" x14ac:dyDescent="0.2">
      <c r="A61">
        <v>5.3</v>
      </c>
      <c r="B61">
        <v>0</v>
      </c>
      <c r="C61" s="4">
        <v>0.34201700000000002</v>
      </c>
      <c r="D61" s="4">
        <v>8.9239999999999996E-3</v>
      </c>
      <c r="E61">
        <v>1.6695000000000002E-2</v>
      </c>
      <c r="F61">
        <v>2.562E-2</v>
      </c>
      <c r="G61">
        <v>0</v>
      </c>
      <c r="H61">
        <v>0</v>
      </c>
      <c r="I61">
        <v>-8.0020999999999995E-2</v>
      </c>
      <c r="J61">
        <v>0</v>
      </c>
      <c r="K61">
        <v>0</v>
      </c>
      <c r="L61">
        <v>10</v>
      </c>
      <c r="M61">
        <v>5.7299999999999997E-2</v>
      </c>
    </row>
    <row r="62" spans="1:13" x14ac:dyDescent="0.2">
      <c r="A62">
        <v>5.4</v>
      </c>
      <c r="B62">
        <v>0</v>
      </c>
      <c r="C62" s="4">
        <v>0.34841899999999998</v>
      </c>
      <c r="D62" s="4">
        <v>9.2619999999999994E-3</v>
      </c>
      <c r="E62">
        <v>1.6732E-2</v>
      </c>
      <c r="F62">
        <v>2.5994E-2</v>
      </c>
      <c r="G62">
        <v>0</v>
      </c>
      <c r="H62">
        <v>0</v>
      </c>
      <c r="I62">
        <v>-8.1513000000000002E-2</v>
      </c>
      <c r="J62">
        <v>0</v>
      </c>
      <c r="K62">
        <v>0</v>
      </c>
      <c r="L62">
        <v>10</v>
      </c>
      <c r="M62">
        <v>5.7299999999999997E-2</v>
      </c>
    </row>
    <row r="63" spans="1:13" x14ac:dyDescent="0.2">
      <c r="A63">
        <v>5.5</v>
      </c>
      <c r="B63">
        <v>0</v>
      </c>
      <c r="C63" s="4">
        <v>0.35481800000000002</v>
      </c>
      <c r="D63" s="4">
        <v>9.6050000000000007E-3</v>
      </c>
      <c r="E63">
        <v>1.677E-2</v>
      </c>
      <c r="F63">
        <v>2.6374999999999999E-2</v>
      </c>
      <c r="G63">
        <v>0</v>
      </c>
      <c r="H63">
        <v>0</v>
      </c>
      <c r="I63">
        <v>-8.3003999999999994E-2</v>
      </c>
      <c r="J63">
        <v>0</v>
      </c>
      <c r="K63">
        <v>0</v>
      </c>
      <c r="L63">
        <v>10</v>
      </c>
      <c r="M63">
        <v>5.7299999999999997E-2</v>
      </c>
    </row>
    <row r="64" spans="1:13" x14ac:dyDescent="0.2">
      <c r="A64">
        <v>5.6</v>
      </c>
      <c r="B64">
        <v>0</v>
      </c>
      <c r="C64" s="4">
        <v>0.36121500000000001</v>
      </c>
      <c r="D64" s="4">
        <v>9.9550000000000003E-3</v>
      </c>
      <c r="E64">
        <v>1.6806999999999999E-2</v>
      </c>
      <c r="F64">
        <v>2.6762000000000001E-2</v>
      </c>
      <c r="G64">
        <v>0</v>
      </c>
      <c r="H64">
        <v>0</v>
      </c>
      <c r="I64">
        <v>-8.4494E-2</v>
      </c>
      <c r="J64">
        <v>0</v>
      </c>
      <c r="K64">
        <v>0</v>
      </c>
      <c r="L64">
        <v>10</v>
      </c>
      <c r="M64">
        <v>5.7299999999999997E-2</v>
      </c>
    </row>
    <row r="65" spans="1:13" x14ac:dyDescent="0.2">
      <c r="A65">
        <v>5.7</v>
      </c>
      <c r="B65">
        <v>0</v>
      </c>
      <c r="C65" s="4">
        <v>0.36760799999999999</v>
      </c>
      <c r="D65" s="4">
        <v>1.0311000000000001E-2</v>
      </c>
      <c r="E65">
        <v>1.6847000000000001E-2</v>
      </c>
      <c r="F65">
        <v>2.7157000000000001E-2</v>
      </c>
      <c r="G65">
        <v>0</v>
      </c>
      <c r="H65">
        <v>0</v>
      </c>
      <c r="I65">
        <v>-8.5983000000000004E-2</v>
      </c>
      <c r="J65">
        <v>0</v>
      </c>
      <c r="K65">
        <v>0</v>
      </c>
      <c r="L65">
        <v>10</v>
      </c>
      <c r="M65">
        <v>5.7299999999999997E-2</v>
      </c>
    </row>
    <row r="66" spans="1:13" x14ac:dyDescent="0.2">
      <c r="A66">
        <v>5.8</v>
      </c>
      <c r="B66">
        <v>0</v>
      </c>
      <c r="C66" s="4">
        <v>0.37399900000000003</v>
      </c>
      <c r="D66" s="4">
        <v>1.0671999999999999E-2</v>
      </c>
      <c r="E66">
        <v>1.6888E-2</v>
      </c>
      <c r="F66">
        <v>2.7560000000000001E-2</v>
      </c>
      <c r="G66">
        <v>0</v>
      </c>
      <c r="H66">
        <v>0</v>
      </c>
      <c r="I66">
        <v>-8.7470999999999993E-2</v>
      </c>
      <c r="J66">
        <v>0</v>
      </c>
      <c r="K66">
        <v>0</v>
      </c>
      <c r="L66">
        <v>10</v>
      </c>
      <c r="M66">
        <v>5.7299999999999997E-2</v>
      </c>
    </row>
    <row r="67" spans="1:13" x14ac:dyDescent="0.2">
      <c r="A67">
        <v>5.9</v>
      </c>
      <c r="B67">
        <v>0</v>
      </c>
      <c r="C67" s="4">
        <v>0.380386</v>
      </c>
      <c r="D67" s="4">
        <v>1.1039999999999999E-2</v>
      </c>
      <c r="E67">
        <v>1.6930000000000001E-2</v>
      </c>
      <c r="F67">
        <v>2.7969999999999998E-2</v>
      </c>
      <c r="G67">
        <v>0</v>
      </c>
      <c r="H67">
        <v>0</v>
      </c>
      <c r="I67">
        <v>-8.8957999999999995E-2</v>
      </c>
      <c r="J67">
        <v>0</v>
      </c>
      <c r="K67">
        <v>0</v>
      </c>
      <c r="L67">
        <v>10</v>
      </c>
      <c r="M67">
        <v>5.7299999999999997E-2</v>
      </c>
    </row>
    <row r="68" spans="1:13" x14ac:dyDescent="0.2">
      <c r="A68">
        <v>6</v>
      </c>
      <c r="B68">
        <v>0</v>
      </c>
      <c r="C68" s="4">
        <v>0.38677</v>
      </c>
      <c r="D68" s="4">
        <v>1.1414000000000001E-2</v>
      </c>
      <c r="E68">
        <v>1.6972000000000001E-2</v>
      </c>
      <c r="F68">
        <v>2.8386000000000002E-2</v>
      </c>
      <c r="G68">
        <v>0</v>
      </c>
      <c r="H68">
        <v>0</v>
      </c>
      <c r="I68">
        <v>-9.0443999999999997E-2</v>
      </c>
      <c r="J68">
        <v>0</v>
      </c>
      <c r="K68">
        <v>0</v>
      </c>
      <c r="L68">
        <v>10</v>
      </c>
      <c r="M68">
        <v>5.7299999999999997E-2</v>
      </c>
    </row>
    <row r="69" spans="1:13" x14ac:dyDescent="0.2">
      <c r="A69">
        <v>6.1</v>
      </c>
      <c r="B69">
        <v>0</v>
      </c>
      <c r="C69" s="4">
        <v>0.39315099999999997</v>
      </c>
      <c r="D69" s="4">
        <v>1.1794000000000001E-2</v>
      </c>
      <c r="E69">
        <v>1.7014999999999999E-2</v>
      </c>
      <c r="F69">
        <v>2.8809000000000001E-2</v>
      </c>
      <c r="G69">
        <v>0</v>
      </c>
      <c r="H69">
        <v>0</v>
      </c>
      <c r="I69">
        <v>-9.1928999999999997E-2</v>
      </c>
      <c r="J69">
        <v>0</v>
      </c>
      <c r="K69">
        <v>0</v>
      </c>
      <c r="L69">
        <v>10</v>
      </c>
      <c r="M69">
        <v>5.7299999999999997E-2</v>
      </c>
    </row>
    <row r="70" spans="1:13" x14ac:dyDescent="0.2">
      <c r="A70">
        <v>6.2</v>
      </c>
      <c r="B70">
        <v>0</v>
      </c>
      <c r="C70" s="4">
        <v>0.39952900000000002</v>
      </c>
      <c r="D70" s="4">
        <v>1.218E-2</v>
      </c>
      <c r="E70">
        <v>1.7058E-2</v>
      </c>
      <c r="F70">
        <v>2.9238E-2</v>
      </c>
      <c r="G70">
        <v>0</v>
      </c>
      <c r="H70">
        <v>0</v>
      </c>
      <c r="I70">
        <v>-9.3412999999999996E-2</v>
      </c>
      <c r="J70">
        <v>0</v>
      </c>
      <c r="K70">
        <v>0</v>
      </c>
      <c r="L70">
        <v>10</v>
      </c>
      <c r="M70">
        <v>5.74E-2</v>
      </c>
    </row>
    <row r="71" spans="1:13" x14ac:dyDescent="0.2">
      <c r="A71">
        <v>6.3</v>
      </c>
      <c r="B71">
        <v>0</v>
      </c>
      <c r="C71" s="4">
        <v>0.40590399999999999</v>
      </c>
      <c r="D71" s="4">
        <v>1.2572E-2</v>
      </c>
      <c r="E71">
        <v>1.7101999999999999E-2</v>
      </c>
      <c r="F71">
        <v>2.9675E-2</v>
      </c>
      <c r="G71">
        <v>0</v>
      </c>
      <c r="H71">
        <v>0</v>
      </c>
      <c r="I71">
        <v>-9.4895999999999994E-2</v>
      </c>
      <c r="J71">
        <v>0</v>
      </c>
      <c r="K71">
        <v>0</v>
      </c>
      <c r="L71">
        <v>10</v>
      </c>
      <c r="M71">
        <v>5.74E-2</v>
      </c>
    </row>
    <row r="72" spans="1:13" x14ac:dyDescent="0.2">
      <c r="A72">
        <v>6.4</v>
      </c>
      <c r="B72">
        <v>0</v>
      </c>
      <c r="C72" s="4">
        <v>0.412275</v>
      </c>
      <c r="D72" s="4">
        <v>1.2970000000000001E-2</v>
      </c>
      <c r="E72">
        <v>1.7148E-2</v>
      </c>
      <c r="F72">
        <v>3.0119E-2</v>
      </c>
      <c r="G72">
        <v>0</v>
      </c>
      <c r="H72">
        <v>0</v>
      </c>
      <c r="I72">
        <v>-9.6378000000000005E-2</v>
      </c>
      <c r="J72">
        <v>0</v>
      </c>
      <c r="K72">
        <v>0</v>
      </c>
      <c r="L72">
        <v>10</v>
      </c>
      <c r="M72">
        <v>5.74E-2</v>
      </c>
    </row>
    <row r="73" spans="1:13" x14ac:dyDescent="0.2">
      <c r="A73">
        <v>6.5</v>
      </c>
      <c r="B73">
        <v>0</v>
      </c>
      <c r="C73" s="4">
        <v>0.41864299999999999</v>
      </c>
      <c r="D73" s="4">
        <v>1.3375E-2</v>
      </c>
      <c r="E73">
        <v>1.7195999999999999E-2</v>
      </c>
      <c r="F73">
        <v>3.057E-2</v>
      </c>
      <c r="G73">
        <v>0</v>
      </c>
      <c r="H73">
        <v>0</v>
      </c>
      <c r="I73">
        <v>-9.7858000000000001E-2</v>
      </c>
      <c r="J73">
        <v>0</v>
      </c>
      <c r="K73">
        <v>0</v>
      </c>
      <c r="L73">
        <v>10</v>
      </c>
      <c r="M73">
        <v>5.74E-2</v>
      </c>
    </row>
    <row r="74" spans="1:13" x14ac:dyDescent="0.2">
      <c r="A74">
        <v>6.6</v>
      </c>
      <c r="B74">
        <v>0</v>
      </c>
      <c r="C74" s="4">
        <v>0.425008</v>
      </c>
      <c r="D74" s="4">
        <v>1.3785E-2</v>
      </c>
      <c r="E74">
        <v>1.7243999999999999E-2</v>
      </c>
      <c r="F74">
        <v>3.1028E-2</v>
      </c>
      <c r="G74">
        <v>0</v>
      </c>
      <c r="H74">
        <v>0</v>
      </c>
      <c r="I74">
        <v>-9.9337999999999996E-2</v>
      </c>
      <c r="J74">
        <v>0</v>
      </c>
      <c r="K74">
        <v>0</v>
      </c>
      <c r="L74">
        <v>10</v>
      </c>
      <c r="M74">
        <v>5.74E-2</v>
      </c>
    </row>
    <row r="75" spans="1:13" x14ac:dyDescent="0.2">
      <c r="A75">
        <v>6.7</v>
      </c>
      <c r="B75">
        <v>0</v>
      </c>
      <c r="C75" s="4">
        <v>0.431369</v>
      </c>
      <c r="D75" s="4">
        <v>1.4201E-2</v>
      </c>
      <c r="E75">
        <v>1.7291999999999998E-2</v>
      </c>
      <c r="F75">
        <v>3.1493E-2</v>
      </c>
      <c r="G75">
        <v>0</v>
      </c>
      <c r="H75">
        <v>0</v>
      </c>
      <c r="I75">
        <v>-0.100816</v>
      </c>
      <c r="J75">
        <v>0</v>
      </c>
      <c r="K75">
        <v>0</v>
      </c>
      <c r="L75">
        <v>10</v>
      </c>
      <c r="M75">
        <v>5.74E-2</v>
      </c>
    </row>
    <row r="76" spans="1:13" x14ac:dyDescent="0.2">
      <c r="A76">
        <v>6.8</v>
      </c>
      <c r="B76">
        <v>0</v>
      </c>
      <c r="C76" s="4">
        <v>0.43772699999999998</v>
      </c>
      <c r="D76" s="4">
        <v>1.4623000000000001E-2</v>
      </c>
      <c r="E76">
        <v>1.7342E-2</v>
      </c>
      <c r="F76">
        <v>3.1965E-2</v>
      </c>
      <c r="G76">
        <v>0</v>
      </c>
      <c r="H76">
        <v>0</v>
      </c>
      <c r="I76">
        <v>-0.102293</v>
      </c>
      <c r="J76">
        <v>0</v>
      </c>
      <c r="K76">
        <v>0</v>
      </c>
      <c r="L76">
        <v>10</v>
      </c>
      <c r="M76">
        <v>5.74E-2</v>
      </c>
    </row>
    <row r="77" spans="1:13" x14ac:dyDescent="0.2">
      <c r="A77">
        <v>6.9</v>
      </c>
      <c r="B77">
        <v>0</v>
      </c>
      <c r="C77" s="4">
        <v>0.444081</v>
      </c>
      <c r="D77" s="4">
        <v>1.5051E-2</v>
      </c>
      <c r="E77">
        <v>1.7392000000000001E-2</v>
      </c>
      <c r="F77">
        <v>3.2443E-2</v>
      </c>
      <c r="G77">
        <v>0</v>
      </c>
      <c r="H77">
        <v>0</v>
      </c>
      <c r="I77">
        <v>-0.103769</v>
      </c>
      <c r="J77">
        <v>0</v>
      </c>
      <c r="K77">
        <v>0</v>
      </c>
      <c r="L77">
        <v>10</v>
      </c>
      <c r="M77">
        <v>5.74E-2</v>
      </c>
    </row>
    <row r="78" spans="1:13" x14ac:dyDescent="0.2">
      <c r="A78">
        <v>7</v>
      </c>
      <c r="B78">
        <v>0</v>
      </c>
      <c r="C78" s="4">
        <v>0.45043100000000003</v>
      </c>
      <c r="D78" s="4">
        <v>1.5485000000000001E-2</v>
      </c>
      <c r="E78">
        <v>1.7443E-2</v>
      </c>
      <c r="F78">
        <v>3.2927999999999999E-2</v>
      </c>
      <c r="G78">
        <v>0</v>
      </c>
      <c r="H78">
        <v>0</v>
      </c>
      <c r="I78">
        <v>-0.105244</v>
      </c>
      <c r="J78">
        <v>0</v>
      </c>
      <c r="K78">
        <v>0</v>
      </c>
      <c r="L78">
        <v>10</v>
      </c>
      <c r="M78">
        <v>5.74E-2</v>
      </c>
    </row>
    <row r="79" spans="1:13" x14ac:dyDescent="0.2">
      <c r="A79">
        <v>7.1</v>
      </c>
      <c r="B79">
        <v>0</v>
      </c>
      <c r="C79" s="4">
        <v>0.45677800000000002</v>
      </c>
      <c r="D79" s="4">
        <v>1.5924000000000001E-2</v>
      </c>
      <c r="E79">
        <v>1.7496000000000001E-2</v>
      </c>
      <c r="F79">
        <v>3.3420999999999999E-2</v>
      </c>
      <c r="G79">
        <v>0</v>
      </c>
      <c r="H79">
        <v>0</v>
      </c>
      <c r="I79">
        <v>-0.10671700000000001</v>
      </c>
      <c r="J79">
        <v>0</v>
      </c>
      <c r="K79">
        <v>0</v>
      </c>
      <c r="L79">
        <v>10</v>
      </c>
      <c r="M79">
        <v>5.74E-2</v>
      </c>
    </row>
    <row r="80" spans="1:13" x14ac:dyDescent="0.2">
      <c r="A80">
        <v>7.2</v>
      </c>
      <c r="B80">
        <v>0</v>
      </c>
      <c r="C80" s="4">
        <v>0.463121</v>
      </c>
      <c r="D80" s="4">
        <v>1.6369999999999999E-2</v>
      </c>
      <c r="E80">
        <v>1.755E-2</v>
      </c>
      <c r="F80">
        <v>3.3921E-2</v>
      </c>
      <c r="G80">
        <v>0</v>
      </c>
      <c r="H80">
        <v>0</v>
      </c>
      <c r="I80">
        <v>-0.10818999999999999</v>
      </c>
      <c r="J80">
        <v>0</v>
      </c>
      <c r="K80">
        <v>0</v>
      </c>
      <c r="L80">
        <v>10</v>
      </c>
      <c r="M80">
        <v>5.74E-2</v>
      </c>
    </row>
    <row r="81" spans="1:13" x14ac:dyDescent="0.2">
      <c r="A81">
        <v>7.3</v>
      </c>
      <c r="B81">
        <v>0</v>
      </c>
      <c r="C81" s="4">
        <v>0.46946100000000002</v>
      </c>
      <c r="D81" s="4">
        <v>1.6822E-2</v>
      </c>
      <c r="E81">
        <v>1.7606E-2</v>
      </c>
      <c r="F81">
        <v>3.4428E-2</v>
      </c>
      <c r="G81">
        <v>0</v>
      </c>
      <c r="H81">
        <v>0</v>
      </c>
      <c r="I81">
        <v>-0.10966099999999999</v>
      </c>
      <c r="J81">
        <v>0</v>
      </c>
      <c r="K81">
        <v>0</v>
      </c>
      <c r="L81">
        <v>10</v>
      </c>
      <c r="M81">
        <v>5.74E-2</v>
      </c>
    </row>
    <row r="82" spans="1:13" x14ac:dyDescent="0.2">
      <c r="A82">
        <v>7.4</v>
      </c>
      <c r="B82">
        <v>0</v>
      </c>
      <c r="C82" s="4">
        <v>0.475796</v>
      </c>
      <c r="D82" s="4">
        <v>1.7278999999999999E-2</v>
      </c>
      <c r="E82">
        <v>1.7662000000000001E-2</v>
      </c>
      <c r="F82">
        <v>3.4942000000000001E-2</v>
      </c>
      <c r="G82">
        <v>0</v>
      </c>
      <c r="H82">
        <v>0</v>
      </c>
      <c r="I82">
        <v>-0.11113000000000001</v>
      </c>
      <c r="J82">
        <v>0</v>
      </c>
      <c r="K82">
        <v>0</v>
      </c>
      <c r="L82">
        <v>10</v>
      </c>
      <c r="M82">
        <v>5.74E-2</v>
      </c>
    </row>
    <row r="83" spans="1:13" x14ac:dyDescent="0.2">
      <c r="A83">
        <v>7.5</v>
      </c>
      <c r="B83">
        <v>0</v>
      </c>
      <c r="C83" s="4">
        <v>0.482128</v>
      </c>
      <c r="D83" s="4">
        <v>1.7742999999999998E-2</v>
      </c>
      <c r="E83">
        <v>1.7718999999999999E-2</v>
      </c>
      <c r="F83">
        <v>3.5462E-2</v>
      </c>
      <c r="G83">
        <v>0</v>
      </c>
      <c r="H83">
        <v>0</v>
      </c>
      <c r="I83">
        <v>-0.112599</v>
      </c>
      <c r="J83">
        <v>0</v>
      </c>
      <c r="K83">
        <v>0</v>
      </c>
      <c r="L83">
        <v>10</v>
      </c>
      <c r="M83">
        <v>5.74E-2</v>
      </c>
    </row>
    <row r="84" spans="1:13" x14ac:dyDescent="0.2">
      <c r="A84">
        <v>7.6</v>
      </c>
      <c r="B84">
        <v>0</v>
      </c>
      <c r="C84" s="4">
        <v>0.48845499999999997</v>
      </c>
      <c r="D84" s="4">
        <v>1.8211999999999999E-2</v>
      </c>
      <c r="E84">
        <v>1.7776E-2</v>
      </c>
      <c r="F84">
        <v>3.5987999999999999E-2</v>
      </c>
      <c r="G84">
        <v>0</v>
      </c>
      <c r="H84">
        <v>0</v>
      </c>
      <c r="I84">
        <v>-0.114066</v>
      </c>
      <c r="J84">
        <v>0</v>
      </c>
      <c r="K84">
        <v>0</v>
      </c>
      <c r="L84">
        <v>10</v>
      </c>
      <c r="M84">
        <v>5.74E-2</v>
      </c>
    </row>
    <row r="85" spans="1:13" x14ac:dyDescent="0.2">
      <c r="A85">
        <v>7.7</v>
      </c>
      <c r="B85">
        <v>0</v>
      </c>
      <c r="C85" s="4">
        <v>0.49477900000000002</v>
      </c>
      <c r="D85" s="4">
        <v>1.8686999999999999E-2</v>
      </c>
      <c r="E85">
        <v>1.7833999999999999E-2</v>
      </c>
      <c r="F85">
        <v>3.6521999999999999E-2</v>
      </c>
      <c r="G85">
        <v>0</v>
      </c>
      <c r="H85">
        <v>0</v>
      </c>
      <c r="I85">
        <v>-0.115532</v>
      </c>
      <c r="J85">
        <v>0</v>
      </c>
      <c r="K85">
        <v>0</v>
      </c>
      <c r="L85">
        <v>10</v>
      </c>
      <c r="M85">
        <v>5.7500000000000002E-2</v>
      </c>
    </row>
    <row r="86" spans="1:13" x14ac:dyDescent="0.2">
      <c r="A86">
        <v>7.8</v>
      </c>
      <c r="B86">
        <v>0</v>
      </c>
      <c r="C86" s="4">
        <v>0.50109899999999996</v>
      </c>
      <c r="D86" s="4">
        <v>1.9168000000000001E-2</v>
      </c>
      <c r="E86">
        <v>1.7895999999999999E-2</v>
      </c>
      <c r="F86">
        <v>3.7064E-2</v>
      </c>
      <c r="G86">
        <v>0</v>
      </c>
      <c r="H86">
        <v>0</v>
      </c>
      <c r="I86">
        <v>-0.116996</v>
      </c>
      <c r="J86">
        <v>0</v>
      </c>
      <c r="K86">
        <v>0</v>
      </c>
      <c r="L86">
        <v>10</v>
      </c>
      <c r="M86">
        <v>5.7500000000000002E-2</v>
      </c>
    </row>
    <row r="87" spans="1:13" x14ac:dyDescent="0.2">
      <c r="A87">
        <v>7.9</v>
      </c>
      <c r="B87">
        <v>0</v>
      </c>
      <c r="C87" s="4">
        <v>0.50741499999999995</v>
      </c>
      <c r="D87" s="4">
        <v>1.9654999999999999E-2</v>
      </c>
      <c r="E87">
        <v>1.7957999999999998E-2</v>
      </c>
      <c r="F87">
        <v>3.7613000000000001E-2</v>
      </c>
      <c r="G87">
        <v>0</v>
      </c>
      <c r="H87">
        <v>0</v>
      </c>
      <c r="I87">
        <v>-0.11845899999999999</v>
      </c>
      <c r="J87">
        <v>0</v>
      </c>
      <c r="K87">
        <v>0</v>
      </c>
      <c r="L87">
        <v>10</v>
      </c>
      <c r="M87">
        <v>5.7500000000000002E-2</v>
      </c>
    </row>
    <row r="88" spans="1:13" x14ac:dyDescent="0.2">
      <c r="A88">
        <v>8</v>
      </c>
      <c r="B88">
        <v>0</v>
      </c>
      <c r="C88" s="4">
        <v>0.51372600000000002</v>
      </c>
      <c r="D88" s="4">
        <v>2.0147999999999999E-2</v>
      </c>
      <c r="E88">
        <v>1.8020999999999999E-2</v>
      </c>
      <c r="F88">
        <v>3.8168000000000001E-2</v>
      </c>
      <c r="G88">
        <v>0</v>
      </c>
      <c r="H88">
        <v>0</v>
      </c>
      <c r="I88">
        <v>-0.119921</v>
      </c>
      <c r="J88">
        <v>0</v>
      </c>
      <c r="K88">
        <v>0</v>
      </c>
      <c r="L88">
        <v>10</v>
      </c>
      <c r="M88">
        <v>5.7500000000000002E-2</v>
      </c>
    </row>
    <row r="89" spans="1:13" x14ac:dyDescent="0.2">
      <c r="A89">
        <v>8.1</v>
      </c>
      <c r="B89">
        <v>0</v>
      </c>
      <c r="C89" s="4">
        <v>0.52003299999999997</v>
      </c>
      <c r="D89" s="4">
        <v>2.0646000000000001E-2</v>
      </c>
      <c r="E89">
        <v>1.8085E-2</v>
      </c>
      <c r="F89">
        <v>3.8731000000000002E-2</v>
      </c>
      <c r="G89">
        <v>0</v>
      </c>
      <c r="H89">
        <v>0</v>
      </c>
      <c r="I89">
        <v>-0.121381</v>
      </c>
      <c r="J89">
        <v>0</v>
      </c>
      <c r="K89">
        <v>0</v>
      </c>
      <c r="L89">
        <v>10</v>
      </c>
      <c r="M89">
        <v>5.7500000000000002E-2</v>
      </c>
    </row>
    <row r="90" spans="1:13" x14ac:dyDescent="0.2">
      <c r="A90">
        <v>8.1999999999999993</v>
      </c>
      <c r="B90">
        <v>0</v>
      </c>
      <c r="C90" s="4">
        <v>0.52633700000000005</v>
      </c>
      <c r="D90" s="4">
        <v>2.1149999999999999E-2</v>
      </c>
      <c r="E90">
        <v>1.8149999999999999E-2</v>
      </c>
      <c r="F90">
        <v>3.9300000000000002E-2</v>
      </c>
      <c r="G90">
        <v>0</v>
      </c>
      <c r="H90">
        <v>0</v>
      </c>
      <c r="I90">
        <v>-0.12284</v>
      </c>
      <c r="J90">
        <v>0</v>
      </c>
      <c r="K90">
        <v>0</v>
      </c>
      <c r="L90">
        <v>10</v>
      </c>
      <c r="M90">
        <v>5.7500000000000002E-2</v>
      </c>
    </row>
    <row r="91" spans="1:13" x14ac:dyDescent="0.2">
      <c r="A91">
        <v>8.3000000000000007</v>
      </c>
      <c r="B91">
        <v>0</v>
      </c>
      <c r="C91" s="4">
        <v>0.532636</v>
      </c>
      <c r="D91" s="4">
        <v>2.1659999999999999E-2</v>
      </c>
      <c r="E91">
        <v>1.8214999999999999E-2</v>
      </c>
      <c r="F91">
        <v>3.9875000000000001E-2</v>
      </c>
      <c r="G91">
        <v>0</v>
      </c>
      <c r="H91">
        <v>0</v>
      </c>
      <c r="I91">
        <v>-0.12429800000000001</v>
      </c>
      <c r="J91">
        <v>0</v>
      </c>
      <c r="K91">
        <v>0</v>
      </c>
      <c r="L91">
        <v>10</v>
      </c>
      <c r="M91">
        <v>5.7500000000000002E-2</v>
      </c>
    </row>
    <row r="92" spans="1:13" x14ac:dyDescent="0.2">
      <c r="A92">
        <v>8.4</v>
      </c>
      <c r="B92">
        <v>0</v>
      </c>
      <c r="C92" s="4">
        <v>0.53893000000000002</v>
      </c>
      <c r="D92" s="4">
        <v>2.2176000000000001E-2</v>
      </c>
      <c r="E92">
        <v>1.8270999999999999E-2</v>
      </c>
      <c r="F92">
        <v>4.0446999999999997E-2</v>
      </c>
      <c r="G92">
        <v>0</v>
      </c>
      <c r="H92">
        <v>0</v>
      </c>
      <c r="I92">
        <v>-0.125754</v>
      </c>
      <c r="J92">
        <v>0</v>
      </c>
      <c r="K92">
        <v>0</v>
      </c>
      <c r="L92">
        <v>10</v>
      </c>
      <c r="M92">
        <v>5.7500000000000002E-2</v>
      </c>
    </row>
    <row r="93" spans="1:13" x14ac:dyDescent="0.2">
      <c r="A93">
        <v>8.5</v>
      </c>
      <c r="B93">
        <v>0</v>
      </c>
      <c r="C93" s="4">
        <v>0.54522000000000004</v>
      </c>
      <c r="D93" s="4">
        <v>2.2696999999999998E-2</v>
      </c>
      <c r="E93">
        <v>1.8311999999999998E-2</v>
      </c>
      <c r="F93">
        <v>4.1008999999999997E-2</v>
      </c>
      <c r="G93">
        <v>0</v>
      </c>
      <c r="H93">
        <v>0</v>
      </c>
      <c r="I93">
        <v>-0.12720699999999999</v>
      </c>
      <c r="J93">
        <v>0</v>
      </c>
      <c r="K93">
        <v>0</v>
      </c>
      <c r="L93">
        <v>10</v>
      </c>
      <c r="M93">
        <v>5.7500000000000002E-2</v>
      </c>
    </row>
    <row r="94" spans="1:13" x14ac:dyDescent="0.2">
      <c r="A94">
        <v>8.6</v>
      </c>
      <c r="B94">
        <v>0</v>
      </c>
      <c r="C94" s="4">
        <v>0.55150600000000005</v>
      </c>
      <c r="D94" s="4">
        <v>2.3224000000000002E-2</v>
      </c>
      <c r="E94">
        <v>1.8345E-2</v>
      </c>
      <c r="F94">
        <v>4.1569000000000002E-2</v>
      </c>
      <c r="G94">
        <v>0</v>
      </c>
      <c r="H94">
        <v>0</v>
      </c>
      <c r="I94">
        <v>-0.128659</v>
      </c>
      <c r="J94">
        <v>0</v>
      </c>
      <c r="K94">
        <v>0</v>
      </c>
      <c r="L94">
        <v>10</v>
      </c>
      <c r="M94">
        <v>5.7500000000000002E-2</v>
      </c>
    </row>
    <row r="95" spans="1:13" x14ac:dyDescent="0.2">
      <c r="A95">
        <v>8.6999999999999993</v>
      </c>
      <c r="B95">
        <v>0</v>
      </c>
      <c r="C95" s="4">
        <v>0.55778700000000003</v>
      </c>
      <c r="D95" s="4">
        <v>2.3757E-2</v>
      </c>
      <c r="E95">
        <v>1.8374000000000001E-2</v>
      </c>
      <c r="F95">
        <v>4.2131000000000002E-2</v>
      </c>
      <c r="G95">
        <v>0</v>
      </c>
      <c r="H95">
        <v>0</v>
      </c>
      <c r="I95">
        <v>-0.130109</v>
      </c>
      <c r="J95">
        <v>0</v>
      </c>
      <c r="K95">
        <v>0</v>
      </c>
      <c r="L95">
        <v>10</v>
      </c>
      <c r="M95">
        <v>5.7500000000000002E-2</v>
      </c>
    </row>
    <row r="96" spans="1:13" x14ac:dyDescent="0.2">
      <c r="A96">
        <v>8.8000000000000007</v>
      </c>
      <c r="B96">
        <v>0</v>
      </c>
      <c r="C96" s="4">
        <v>0.56406400000000001</v>
      </c>
      <c r="D96" s="4">
        <v>2.4295000000000001E-2</v>
      </c>
      <c r="E96">
        <v>1.8395000000000002E-2</v>
      </c>
      <c r="F96">
        <v>4.2689999999999999E-2</v>
      </c>
      <c r="G96">
        <v>0</v>
      </c>
      <c r="H96">
        <v>0</v>
      </c>
      <c r="I96">
        <v>-0.13155700000000001</v>
      </c>
      <c r="J96">
        <v>0</v>
      </c>
      <c r="K96">
        <v>0</v>
      </c>
      <c r="L96">
        <v>10</v>
      </c>
      <c r="M96">
        <v>5.7500000000000002E-2</v>
      </c>
    </row>
    <row r="97" spans="1:13" x14ac:dyDescent="0.2">
      <c r="A97">
        <v>8.9</v>
      </c>
      <c r="B97">
        <v>0</v>
      </c>
      <c r="C97" s="4">
        <v>0.57033599999999995</v>
      </c>
      <c r="D97" s="4">
        <v>2.4839E-2</v>
      </c>
      <c r="E97">
        <v>1.8415000000000001E-2</v>
      </c>
      <c r="F97">
        <v>4.3254000000000001E-2</v>
      </c>
      <c r="G97">
        <v>0</v>
      </c>
      <c r="H97">
        <v>0</v>
      </c>
      <c r="I97">
        <v>-0.13300400000000001</v>
      </c>
      <c r="J97">
        <v>0</v>
      </c>
      <c r="K97">
        <v>0</v>
      </c>
      <c r="L97">
        <v>10</v>
      </c>
      <c r="M97">
        <v>5.7599999999999998E-2</v>
      </c>
    </row>
    <row r="98" spans="1:13" x14ac:dyDescent="0.2">
      <c r="A98">
        <v>9</v>
      </c>
      <c r="B98">
        <v>0</v>
      </c>
      <c r="C98" s="4">
        <v>0.57660400000000001</v>
      </c>
      <c r="D98" s="4">
        <v>2.5388999999999998E-2</v>
      </c>
      <c r="E98">
        <v>1.8429999999999998E-2</v>
      </c>
      <c r="F98">
        <v>4.3818999999999997E-2</v>
      </c>
      <c r="G98">
        <v>0</v>
      </c>
      <c r="H98">
        <v>0</v>
      </c>
      <c r="I98">
        <v>-0.13444900000000001</v>
      </c>
      <c r="J98">
        <v>0</v>
      </c>
      <c r="K98">
        <v>0</v>
      </c>
      <c r="L98">
        <v>10</v>
      </c>
      <c r="M98">
        <v>5.7599999999999998E-2</v>
      </c>
    </row>
    <row r="99" spans="1:13" x14ac:dyDescent="0.2">
      <c r="A99">
        <v>9.1</v>
      </c>
      <c r="B99">
        <v>0</v>
      </c>
      <c r="C99" s="4">
        <v>0.58286700000000002</v>
      </c>
      <c r="D99" s="4">
        <v>2.5943999999999998E-2</v>
      </c>
      <c r="E99">
        <v>1.8442E-2</v>
      </c>
      <c r="F99">
        <v>4.4387000000000003E-2</v>
      </c>
      <c r="G99">
        <v>0</v>
      </c>
      <c r="H99">
        <v>0</v>
      </c>
      <c r="I99">
        <v>-0.13589200000000001</v>
      </c>
      <c r="J99">
        <v>0</v>
      </c>
      <c r="K99">
        <v>0</v>
      </c>
      <c r="L99">
        <v>10</v>
      </c>
      <c r="M99">
        <v>5.7599999999999998E-2</v>
      </c>
    </row>
    <row r="100" spans="1:13" x14ac:dyDescent="0.2">
      <c r="A100">
        <v>9.1999999999999993</v>
      </c>
      <c r="B100">
        <v>0</v>
      </c>
      <c r="C100" s="4">
        <v>0.58912500000000001</v>
      </c>
      <c r="D100" s="4">
        <v>2.6505000000000001E-2</v>
      </c>
      <c r="E100">
        <v>1.8454999999999999E-2</v>
      </c>
      <c r="F100">
        <v>4.496E-2</v>
      </c>
      <c r="G100">
        <v>0</v>
      </c>
      <c r="H100">
        <v>0</v>
      </c>
      <c r="I100">
        <v>-0.13733300000000001</v>
      </c>
      <c r="J100">
        <v>0</v>
      </c>
      <c r="K100">
        <v>0</v>
      </c>
      <c r="L100">
        <v>10</v>
      </c>
      <c r="M100">
        <v>5.7599999999999998E-2</v>
      </c>
    </row>
    <row r="101" spans="1:13" x14ac:dyDescent="0.2">
      <c r="A101">
        <v>9.3000000000000007</v>
      </c>
      <c r="B101">
        <v>0</v>
      </c>
      <c r="C101" s="4">
        <v>0.59537899999999999</v>
      </c>
      <c r="D101" s="4">
        <v>2.7071999999999999E-2</v>
      </c>
      <c r="E101">
        <v>1.8461999999999999E-2</v>
      </c>
      <c r="F101">
        <v>4.5532999999999997E-2</v>
      </c>
      <c r="G101">
        <v>0</v>
      </c>
      <c r="H101">
        <v>0</v>
      </c>
      <c r="I101">
        <v>-0.13877200000000001</v>
      </c>
      <c r="J101">
        <v>0</v>
      </c>
      <c r="K101">
        <v>0</v>
      </c>
      <c r="L101">
        <v>10</v>
      </c>
      <c r="M101">
        <v>5.7599999999999998E-2</v>
      </c>
    </row>
    <row r="102" spans="1:13" x14ac:dyDescent="0.2">
      <c r="A102">
        <v>9.4</v>
      </c>
      <c r="B102">
        <v>0</v>
      </c>
      <c r="C102" s="4">
        <v>0.60162700000000002</v>
      </c>
      <c r="D102" s="4">
        <v>2.7643999999999998E-2</v>
      </c>
      <c r="E102">
        <v>1.8467000000000001E-2</v>
      </c>
      <c r="F102">
        <v>4.6110999999999999E-2</v>
      </c>
      <c r="G102">
        <v>0</v>
      </c>
      <c r="H102">
        <v>0</v>
      </c>
      <c r="I102">
        <v>-0.14021</v>
      </c>
      <c r="J102">
        <v>0</v>
      </c>
      <c r="K102">
        <v>0</v>
      </c>
      <c r="L102">
        <v>10</v>
      </c>
      <c r="M102">
        <v>5.7599999999999998E-2</v>
      </c>
    </row>
    <row r="103" spans="1:13" x14ac:dyDescent="0.2">
      <c r="A103">
        <v>9.5</v>
      </c>
      <c r="B103">
        <v>0</v>
      </c>
      <c r="C103" s="4">
        <v>0.60787100000000005</v>
      </c>
      <c r="D103" s="4">
        <v>2.8222000000000001E-2</v>
      </c>
      <c r="E103">
        <v>1.8473E-2</v>
      </c>
      <c r="F103">
        <v>4.6695E-2</v>
      </c>
      <c r="G103">
        <v>0</v>
      </c>
      <c r="H103">
        <v>0</v>
      </c>
      <c r="I103">
        <v>-0.14164599999999999</v>
      </c>
      <c r="J103">
        <v>0</v>
      </c>
      <c r="K103">
        <v>0</v>
      </c>
      <c r="L103">
        <v>10</v>
      </c>
      <c r="M103">
        <v>5.7599999999999998E-2</v>
      </c>
    </row>
    <row r="104" spans="1:13" x14ac:dyDescent="0.2">
      <c r="A104">
        <v>9.6</v>
      </c>
      <c r="B104">
        <v>0</v>
      </c>
      <c r="C104" s="4">
        <v>0.61411000000000004</v>
      </c>
      <c r="D104" s="4">
        <v>2.8805000000000001E-2</v>
      </c>
      <c r="E104">
        <v>1.8478000000000001E-2</v>
      </c>
      <c r="F104">
        <v>4.7282999999999999E-2</v>
      </c>
      <c r="G104">
        <v>0</v>
      </c>
      <c r="H104">
        <v>0</v>
      </c>
      <c r="I104">
        <v>-0.14308000000000001</v>
      </c>
      <c r="J104">
        <v>0</v>
      </c>
      <c r="K104">
        <v>0</v>
      </c>
      <c r="L104">
        <v>10</v>
      </c>
      <c r="M104">
        <v>5.7599999999999998E-2</v>
      </c>
    </row>
    <row r="105" spans="1:13" x14ac:dyDescent="0.2">
      <c r="A105">
        <v>9.6999999999999993</v>
      </c>
      <c r="B105">
        <v>0</v>
      </c>
      <c r="C105" s="4">
        <v>0.62034400000000001</v>
      </c>
      <c r="D105" s="4">
        <v>2.9394E-2</v>
      </c>
      <c r="E105">
        <v>1.8478000000000001E-2</v>
      </c>
      <c r="F105">
        <v>4.7870999999999997E-2</v>
      </c>
      <c r="G105">
        <v>0</v>
      </c>
      <c r="H105">
        <v>0</v>
      </c>
      <c r="I105">
        <v>-0.144512</v>
      </c>
      <c r="J105">
        <v>0</v>
      </c>
      <c r="K105">
        <v>0</v>
      </c>
      <c r="L105">
        <v>10</v>
      </c>
      <c r="M105">
        <v>5.7599999999999998E-2</v>
      </c>
    </row>
    <row r="106" spans="1:13" x14ac:dyDescent="0.2">
      <c r="A106">
        <v>9.8000000000000007</v>
      </c>
      <c r="B106">
        <v>0</v>
      </c>
      <c r="C106" s="4">
        <v>0.62657300000000005</v>
      </c>
      <c r="D106" s="4">
        <v>2.9988000000000001E-2</v>
      </c>
      <c r="E106">
        <v>1.8477E-2</v>
      </c>
      <c r="F106">
        <v>4.8465000000000001E-2</v>
      </c>
      <c r="G106">
        <v>0</v>
      </c>
      <c r="H106">
        <v>0</v>
      </c>
      <c r="I106">
        <v>-0.14594299999999999</v>
      </c>
      <c r="J106">
        <v>0</v>
      </c>
      <c r="K106">
        <v>0</v>
      </c>
      <c r="L106">
        <v>10</v>
      </c>
      <c r="M106">
        <v>5.7599999999999998E-2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9E3A-3409-FA4E-A3A2-840AE002CA2A}">
  <dimension ref="A1:Q20"/>
  <sheetViews>
    <sheetView workbookViewId="0">
      <selection activeCell="C13" sqref="C13"/>
    </sheetView>
  </sheetViews>
  <sheetFormatPr baseColWidth="10" defaultRowHeight="16" x14ac:dyDescent="0.2"/>
  <sheetData>
    <row r="1" spans="1:17" x14ac:dyDescent="0.2">
      <c r="A1" t="s">
        <v>107</v>
      </c>
      <c r="B1" t="s">
        <v>108</v>
      </c>
      <c r="C1" t="s">
        <v>109</v>
      </c>
      <c r="D1" t="s">
        <v>110</v>
      </c>
      <c r="E1" t="s">
        <v>111</v>
      </c>
    </row>
    <row r="2" spans="1:17" x14ac:dyDescent="0.2">
      <c r="A2" t="s">
        <v>112</v>
      </c>
      <c r="B2" t="s">
        <v>113</v>
      </c>
      <c r="C2">
        <v>125.568</v>
      </c>
      <c r="D2" t="s">
        <v>114</v>
      </c>
      <c r="E2" t="s">
        <v>115</v>
      </c>
      <c r="F2" t="s">
        <v>113</v>
      </c>
      <c r="G2">
        <v>2.512</v>
      </c>
      <c r="H2" t="s">
        <v>116</v>
      </c>
      <c r="I2" t="s">
        <v>113</v>
      </c>
      <c r="J2">
        <v>0.4</v>
      </c>
    </row>
    <row r="3" spans="1:17" x14ac:dyDescent="0.2">
      <c r="A3" t="s">
        <v>117</v>
      </c>
      <c r="B3" t="s">
        <v>113</v>
      </c>
      <c r="C3">
        <v>0.05</v>
      </c>
      <c r="D3" t="s">
        <v>118</v>
      </c>
      <c r="E3" t="s">
        <v>113</v>
      </c>
      <c r="F3">
        <v>0</v>
      </c>
      <c r="G3" t="s">
        <v>119</v>
      </c>
      <c r="H3" t="s">
        <v>113</v>
      </c>
      <c r="I3">
        <v>0</v>
      </c>
    </row>
    <row r="4" spans="1:17" x14ac:dyDescent="0.2">
      <c r="B4" t="s">
        <v>25</v>
      </c>
      <c r="C4" t="s">
        <v>120</v>
      </c>
      <c r="D4" t="s">
        <v>87</v>
      </c>
      <c r="E4" t="s">
        <v>4</v>
      </c>
      <c r="F4" t="s">
        <v>121</v>
      </c>
      <c r="G4" t="s">
        <v>122</v>
      </c>
      <c r="H4" t="s">
        <v>123</v>
      </c>
      <c r="I4" t="s">
        <v>124</v>
      </c>
      <c r="J4" t="s">
        <v>125</v>
      </c>
      <c r="K4" t="s">
        <v>126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 x14ac:dyDescent="0.2">
      <c r="B5">
        <v>5</v>
      </c>
      <c r="C5">
        <v>13.53</v>
      </c>
      <c r="D5">
        <v>0.45</v>
      </c>
      <c r="E5">
        <v>2.317E-2</v>
      </c>
      <c r="F5">
        <v>6.5250000000000004</v>
      </c>
      <c r="G5">
        <v>19.2</v>
      </c>
      <c r="H5">
        <v>0.7</v>
      </c>
      <c r="I5">
        <v>88.29</v>
      </c>
      <c r="J5">
        <v>1.1970000000000001</v>
      </c>
      <c r="K5">
        <v>4.8540000000000001</v>
      </c>
      <c r="L5">
        <v>0</v>
      </c>
      <c r="M5">
        <v>0.26700000000000002</v>
      </c>
      <c r="N5">
        <v>0.20699999999999999</v>
      </c>
      <c r="O5">
        <v>0</v>
      </c>
      <c r="P5">
        <v>0</v>
      </c>
      <c r="Q5">
        <v>-0.22</v>
      </c>
    </row>
    <row r="6" spans="1:17" x14ac:dyDescent="0.2">
      <c r="B6">
        <v>6</v>
      </c>
      <c r="C6">
        <v>12.98</v>
      </c>
      <c r="D6">
        <v>0.48</v>
      </c>
      <c r="E6">
        <v>2.554E-2</v>
      </c>
      <c r="F6">
        <v>6.6189999999999998</v>
      </c>
      <c r="G6">
        <v>19</v>
      </c>
      <c r="H6">
        <v>0.68</v>
      </c>
      <c r="I6">
        <v>85.91</v>
      </c>
      <c r="J6">
        <v>1.641</v>
      </c>
      <c r="K6">
        <v>4.5359999999999996</v>
      </c>
      <c r="L6">
        <v>0</v>
      </c>
      <c r="M6">
        <v>0.249</v>
      </c>
      <c r="N6">
        <v>0.193</v>
      </c>
      <c r="O6">
        <v>0</v>
      </c>
      <c r="P6">
        <v>0</v>
      </c>
      <c r="Q6">
        <v>-0.221</v>
      </c>
    </row>
    <row r="7" spans="1:17" x14ac:dyDescent="0.2">
      <c r="B7">
        <v>7</v>
      </c>
      <c r="C7">
        <v>11.89</v>
      </c>
      <c r="D7">
        <v>0.57999999999999996</v>
      </c>
      <c r="E7">
        <v>2.8150000000000001E-2</v>
      </c>
      <c r="F7">
        <v>6.1180000000000003</v>
      </c>
      <c r="G7">
        <v>20.5</v>
      </c>
      <c r="H7">
        <v>0.57999999999999996</v>
      </c>
      <c r="I7">
        <v>72.72</v>
      </c>
      <c r="J7">
        <v>1.821</v>
      </c>
      <c r="K7">
        <v>3.9140000000000001</v>
      </c>
      <c r="L7">
        <v>0</v>
      </c>
      <c r="M7">
        <v>0.216</v>
      </c>
      <c r="N7">
        <v>0.16700000000000001</v>
      </c>
      <c r="O7">
        <v>0</v>
      </c>
      <c r="P7">
        <v>0</v>
      </c>
      <c r="Q7">
        <v>-0.223</v>
      </c>
    </row>
    <row r="8" spans="1:17" x14ac:dyDescent="0.2">
      <c r="B8">
        <v>8</v>
      </c>
      <c r="C8">
        <v>11.04</v>
      </c>
      <c r="D8">
        <v>0.67</v>
      </c>
      <c r="E8">
        <v>3.1260000000000003E-2</v>
      </c>
      <c r="F8">
        <v>5.8570000000000002</v>
      </c>
      <c r="G8">
        <v>21.4</v>
      </c>
      <c r="H8">
        <v>0.51</v>
      </c>
      <c r="I8">
        <v>64.64</v>
      </c>
      <c r="J8">
        <v>2.0270000000000001</v>
      </c>
      <c r="K8">
        <v>3.492</v>
      </c>
      <c r="L8">
        <v>0</v>
      </c>
      <c r="M8">
        <v>0.191</v>
      </c>
      <c r="N8">
        <v>0.14799999999999999</v>
      </c>
      <c r="O8">
        <v>0</v>
      </c>
      <c r="P8">
        <v>0</v>
      </c>
      <c r="Q8">
        <v>-0.224</v>
      </c>
    </row>
    <row r="9" spans="1:17" x14ac:dyDescent="0.2">
      <c r="B9">
        <v>9</v>
      </c>
      <c r="C9">
        <v>10.34</v>
      </c>
      <c r="D9">
        <v>0.76</v>
      </c>
      <c r="E9">
        <v>3.5029999999999999E-2</v>
      </c>
      <c r="F9">
        <v>5.766</v>
      </c>
      <c r="G9">
        <v>21.8</v>
      </c>
      <c r="H9">
        <v>0.47</v>
      </c>
      <c r="I9">
        <v>59.64</v>
      </c>
      <c r="J9">
        <v>2.242</v>
      </c>
      <c r="K9">
        <v>3.22</v>
      </c>
      <c r="L9">
        <v>0</v>
      </c>
      <c r="M9">
        <v>0.17100000000000001</v>
      </c>
      <c r="N9">
        <v>0.13300000000000001</v>
      </c>
      <c r="O9">
        <v>0</v>
      </c>
      <c r="P9">
        <v>0</v>
      </c>
      <c r="Q9">
        <v>-0.223</v>
      </c>
    </row>
    <row r="10" spans="1:17" x14ac:dyDescent="0.2">
      <c r="B10">
        <v>10</v>
      </c>
      <c r="C10">
        <v>9.77</v>
      </c>
      <c r="D10">
        <v>0.86</v>
      </c>
      <c r="E10">
        <v>3.9379999999999998E-2</v>
      </c>
      <c r="F10">
        <v>5.7789999999999999</v>
      </c>
      <c r="G10">
        <v>21.7</v>
      </c>
      <c r="H10">
        <v>0.45</v>
      </c>
      <c r="I10">
        <v>56.45</v>
      </c>
      <c r="J10">
        <v>2.464</v>
      </c>
      <c r="K10">
        <v>3.0390000000000001</v>
      </c>
      <c r="L10">
        <v>0</v>
      </c>
      <c r="M10">
        <v>0.155</v>
      </c>
      <c r="N10">
        <v>0.121</v>
      </c>
      <c r="O10">
        <v>0</v>
      </c>
      <c r="P10">
        <v>0</v>
      </c>
      <c r="Q10">
        <v>-0.221</v>
      </c>
    </row>
    <row r="11" spans="1:17" x14ac:dyDescent="0.2">
      <c r="B11">
        <v>11</v>
      </c>
      <c r="C11">
        <v>9.2799999999999994</v>
      </c>
      <c r="D11">
        <v>0.95</v>
      </c>
      <c r="E11">
        <v>4.4049999999999999E-2</v>
      </c>
      <c r="F11">
        <v>5.8360000000000003</v>
      </c>
      <c r="G11">
        <v>21.5</v>
      </c>
      <c r="H11">
        <v>0.43</v>
      </c>
      <c r="I11">
        <v>54.15</v>
      </c>
      <c r="J11">
        <v>2.6930000000000001</v>
      </c>
      <c r="K11">
        <v>2.8889999999999998</v>
      </c>
      <c r="L11">
        <v>0</v>
      </c>
      <c r="M11">
        <v>0.14199999999999999</v>
      </c>
      <c r="N11">
        <v>0.112</v>
      </c>
      <c r="O11">
        <v>0</v>
      </c>
      <c r="P11">
        <v>0</v>
      </c>
      <c r="Q11">
        <v>-0.221</v>
      </c>
    </row>
    <row r="12" spans="1:17" x14ac:dyDescent="0.2">
      <c r="B12">
        <v>12</v>
      </c>
      <c r="C12">
        <v>8.85</v>
      </c>
      <c r="D12">
        <v>1.04</v>
      </c>
      <c r="E12">
        <v>4.9149999999999999E-2</v>
      </c>
      <c r="F12">
        <v>5.9269999999999996</v>
      </c>
      <c r="G12">
        <v>21.2</v>
      </c>
      <c r="H12">
        <v>0.42</v>
      </c>
      <c r="I12">
        <v>52.47</v>
      </c>
      <c r="J12">
        <v>2.9220000000000002</v>
      </c>
      <c r="K12">
        <v>2.77</v>
      </c>
      <c r="L12">
        <v>0</v>
      </c>
      <c r="M12">
        <v>0.13200000000000001</v>
      </c>
      <c r="N12">
        <v>0.10299999999999999</v>
      </c>
      <c r="O12">
        <v>0</v>
      </c>
      <c r="P12">
        <v>0</v>
      </c>
      <c r="Q12">
        <v>-0.22</v>
      </c>
    </row>
    <row r="13" spans="1:17" x14ac:dyDescent="0.2">
      <c r="B13">
        <v>13</v>
      </c>
      <c r="C13">
        <v>8.49</v>
      </c>
      <c r="D13">
        <v>1.1299999999999999</v>
      </c>
      <c r="E13">
        <v>5.4710000000000002E-2</v>
      </c>
      <c r="F13">
        <v>6.0629999999999997</v>
      </c>
      <c r="G13">
        <v>20.7</v>
      </c>
      <c r="H13">
        <v>0.41</v>
      </c>
      <c r="I13">
        <v>51.45</v>
      </c>
      <c r="J13">
        <v>3.16</v>
      </c>
      <c r="K13">
        <v>2.6829999999999998</v>
      </c>
      <c r="L13">
        <v>0</v>
      </c>
      <c r="M13">
        <v>0.123</v>
      </c>
      <c r="N13">
        <v>9.6000000000000002E-2</v>
      </c>
      <c r="O13">
        <v>0</v>
      </c>
      <c r="P13">
        <v>0</v>
      </c>
      <c r="Q13">
        <v>-0.219</v>
      </c>
    </row>
    <row r="14" spans="1:17" x14ac:dyDescent="0.2">
      <c r="B14">
        <v>14</v>
      </c>
      <c r="C14">
        <v>8.16</v>
      </c>
      <c r="D14">
        <v>1.22</v>
      </c>
      <c r="E14">
        <v>6.0699999999999997E-2</v>
      </c>
      <c r="F14">
        <v>6.2249999999999996</v>
      </c>
      <c r="G14">
        <v>20.2</v>
      </c>
      <c r="H14">
        <v>0.4</v>
      </c>
      <c r="I14">
        <v>50.82</v>
      </c>
      <c r="J14">
        <v>3.4009999999999998</v>
      </c>
      <c r="K14">
        <v>2.6190000000000002</v>
      </c>
      <c r="L14">
        <v>0</v>
      </c>
      <c r="M14">
        <v>0.115</v>
      </c>
      <c r="N14">
        <v>9.0999999999999998E-2</v>
      </c>
      <c r="O14">
        <v>0</v>
      </c>
      <c r="P14">
        <v>0</v>
      </c>
      <c r="Q14">
        <v>-0.218</v>
      </c>
    </row>
    <row r="15" spans="1:17" x14ac:dyDescent="0.2">
      <c r="B15">
        <v>15</v>
      </c>
      <c r="C15">
        <v>7.88</v>
      </c>
      <c r="D15">
        <v>1.32</v>
      </c>
      <c r="E15">
        <v>6.6860000000000003E-2</v>
      </c>
      <c r="F15">
        <v>6.3819999999999997</v>
      </c>
      <c r="G15">
        <v>19.7</v>
      </c>
      <c r="H15">
        <v>0.4</v>
      </c>
      <c r="I15">
        <v>50.27</v>
      </c>
      <c r="J15">
        <v>3.6429999999999998</v>
      </c>
      <c r="K15">
        <v>2.5459999999999998</v>
      </c>
      <c r="L15">
        <v>0</v>
      </c>
      <c r="M15">
        <v>0.108</v>
      </c>
      <c r="N15">
        <v>8.5000000000000006E-2</v>
      </c>
      <c r="O15">
        <v>0</v>
      </c>
      <c r="P15">
        <v>0</v>
      </c>
      <c r="Q15">
        <v>-0.216</v>
      </c>
    </row>
    <row r="16" spans="1:17" x14ac:dyDescent="0.2">
      <c r="B16">
        <v>16</v>
      </c>
      <c r="C16">
        <v>7.62</v>
      </c>
      <c r="D16">
        <v>1.41</v>
      </c>
      <c r="E16">
        <v>7.3160000000000003E-2</v>
      </c>
      <c r="F16">
        <v>6.532</v>
      </c>
      <c r="G16">
        <v>19.2</v>
      </c>
      <c r="H16">
        <v>0.4</v>
      </c>
      <c r="I16">
        <v>49.76</v>
      </c>
      <c r="J16">
        <v>3.8860000000000001</v>
      </c>
      <c r="K16">
        <v>2.4630000000000001</v>
      </c>
      <c r="L16">
        <v>0</v>
      </c>
      <c r="M16">
        <v>0.10199999999999999</v>
      </c>
      <c r="N16">
        <v>8.1000000000000003E-2</v>
      </c>
      <c r="O16">
        <v>0</v>
      </c>
      <c r="P16">
        <v>0</v>
      </c>
      <c r="Q16">
        <v>-0.20799999999999999</v>
      </c>
    </row>
    <row r="17" spans="2:17" x14ac:dyDescent="0.2">
      <c r="B17">
        <v>17</v>
      </c>
      <c r="C17">
        <v>7.66</v>
      </c>
      <c r="D17">
        <v>1.39</v>
      </c>
      <c r="E17">
        <v>8.0170000000000005E-2</v>
      </c>
      <c r="F17">
        <v>6.72</v>
      </c>
      <c r="G17">
        <v>17.399999999999999</v>
      </c>
      <c r="H17">
        <v>0.44</v>
      </c>
      <c r="I17">
        <v>51.47</v>
      </c>
      <c r="J17">
        <v>4.13</v>
      </c>
      <c r="K17">
        <v>2.4159999999999999</v>
      </c>
      <c r="L17">
        <v>0</v>
      </c>
      <c r="M17">
        <v>9.7000000000000003E-2</v>
      </c>
      <c r="N17">
        <v>7.6999999999999999E-2</v>
      </c>
      <c r="O17">
        <v>0</v>
      </c>
      <c r="P17">
        <v>0</v>
      </c>
      <c r="Q17">
        <v>-0.2</v>
      </c>
    </row>
    <row r="18" spans="2:17" x14ac:dyDescent="0.2">
      <c r="B18">
        <v>18</v>
      </c>
      <c r="C18">
        <v>7.73</v>
      </c>
      <c r="D18">
        <v>1.37</v>
      </c>
      <c r="E18">
        <v>8.7139999999999995E-2</v>
      </c>
      <c r="F18">
        <v>6.8840000000000003</v>
      </c>
      <c r="G18">
        <v>15.7</v>
      </c>
      <c r="H18">
        <v>0.49</v>
      </c>
      <c r="I18">
        <v>53.19</v>
      </c>
      <c r="J18">
        <v>4.3769999999999998</v>
      </c>
      <c r="K18">
        <v>2.3410000000000002</v>
      </c>
      <c r="L18">
        <v>0</v>
      </c>
      <c r="M18">
        <v>9.2999999999999999E-2</v>
      </c>
      <c r="N18">
        <v>7.2999999999999995E-2</v>
      </c>
      <c r="O18">
        <v>0</v>
      </c>
      <c r="P18">
        <v>0</v>
      </c>
      <c r="Q18">
        <v>-0.19800000000000001</v>
      </c>
    </row>
    <row r="19" spans="2:17" x14ac:dyDescent="0.2">
      <c r="B19">
        <v>19</v>
      </c>
      <c r="C19">
        <v>7.71</v>
      </c>
      <c r="D19">
        <v>1.37</v>
      </c>
      <c r="E19">
        <v>9.4329999999999997E-2</v>
      </c>
      <c r="F19">
        <v>7.056</v>
      </c>
      <c r="G19">
        <v>14.5</v>
      </c>
      <c r="H19">
        <v>0.53</v>
      </c>
      <c r="I19">
        <v>54.44</v>
      </c>
      <c r="J19">
        <v>4.6230000000000002</v>
      </c>
      <c r="K19">
        <v>2.2730000000000001</v>
      </c>
      <c r="L19">
        <v>0</v>
      </c>
      <c r="M19">
        <v>0.09</v>
      </c>
      <c r="N19">
        <v>7.0000000000000007E-2</v>
      </c>
      <c r="O19">
        <v>0</v>
      </c>
      <c r="P19">
        <v>0</v>
      </c>
      <c r="Q19">
        <v>-0.19500000000000001</v>
      </c>
    </row>
    <row r="20" spans="2:17" x14ac:dyDescent="0.2">
      <c r="B20">
        <v>20</v>
      </c>
      <c r="C20">
        <v>7.73</v>
      </c>
      <c r="D20">
        <v>1.37</v>
      </c>
      <c r="E20">
        <v>0.10145999999999999</v>
      </c>
      <c r="F20">
        <v>7.2080000000000002</v>
      </c>
      <c r="G20">
        <v>13.5</v>
      </c>
      <c r="H20">
        <v>0.56999999999999995</v>
      </c>
      <c r="I20">
        <v>55.69</v>
      </c>
      <c r="J20">
        <v>4.87</v>
      </c>
      <c r="K20">
        <v>2.1840000000000002</v>
      </c>
      <c r="L20">
        <v>0</v>
      </c>
      <c r="M20">
        <v>8.6999999999999994E-2</v>
      </c>
      <c r="N20">
        <v>6.7000000000000004E-2</v>
      </c>
      <c r="O20">
        <v>0</v>
      </c>
      <c r="P20">
        <v>0</v>
      </c>
      <c r="Q20">
        <v>-0.19400000000000001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18</vt:i4>
      </vt:variant>
    </vt:vector>
  </HeadingPairs>
  <TitlesOfParts>
    <vt:vector size="28" baseType="lpstr">
      <vt:lpstr>PythonExport</vt:lpstr>
      <vt:lpstr>Totals</vt:lpstr>
      <vt:lpstr>AC Param</vt:lpstr>
      <vt:lpstr>TrimCalc</vt:lpstr>
      <vt:lpstr>D_VStab</vt:lpstr>
      <vt:lpstr>D_VStabXFLR5</vt:lpstr>
      <vt:lpstr>D_Fuselage</vt:lpstr>
      <vt:lpstr>WingXFLR5</vt:lpstr>
      <vt:lpstr>HStabXFLR5</vt:lpstr>
      <vt:lpstr>SaraDBU</vt:lpstr>
      <vt:lpstr>Chord_Hstab</vt:lpstr>
      <vt:lpstr>Chord_Wing</vt:lpstr>
      <vt:lpstr>Totals!CREATeV_FARCG_Turbulent_T7_VLM2_Elev_g1_0__12_6kg_x0_1m</vt:lpstr>
      <vt:lpstr>Totals!CREATeV_Turbulent_T7_VLM2_Elev_g1_0__12_6kg_x0_1m</vt:lpstr>
      <vt:lpstr>Mass</vt:lpstr>
      <vt:lpstr>SaraDBU!Performance</vt:lpstr>
      <vt:lpstr>S_Hstab</vt:lpstr>
      <vt:lpstr>S_Wing</vt:lpstr>
      <vt:lpstr>HStabXFLR5!T1_VLM2_10mps_CREATeVHStab_Turbulent</vt:lpstr>
      <vt:lpstr>D_VStabXFLR5!T2_VLM2_CREATeV_VStabTurb_WingN9_12_6kg_x0_128m</vt:lpstr>
      <vt:lpstr>D_VStabXFLR5!T2_VLM2_CREATeV_WingN9_12_6kg_x0_128m_1</vt:lpstr>
      <vt:lpstr>WingXFLR5!T2_VLM2_CREATeV_WingTurb_12_6kg_x0_128m</vt:lpstr>
      <vt:lpstr>Totals!T7_VLM2_Elev_g1_0</vt:lpstr>
      <vt:lpstr>Totals!tests</vt:lpstr>
      <vt:lpstr>Totals!tests2</vt:lpstr>
      <vt:lpstr>Xcg</vt:lpstr>
      <vt:lpstr>Xtail_AC</vt:lpstr>
      <vt:lpstr>Xwing_AC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2023-10-23T21:16:00Z</dcterms:created>
  <dcterms:modified xsi:type="dcterms:W3CDTF">2024-02-09T18:33:20Z</dcterms:modified>
</cp:coreProperties>
</file>