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kemp/Records/Repositories/CREATeV_AnalysisSuite/DragBuilds/"/>
    </mc:Choice>
  </mc:AlternateContent>
  <xr:revisionPtr revIDLastSave="0" documentId="13_ncr:1_{9463CDE8-2707-9146-8054-31436F29401D}" xr6:coauthVersionLast="47" xr6:coauthVersionMax="47" xr10:uidLastSave="{00000000-0000-0000-0000-000000000000}"/>
  <bookViews>
    <workbookView xWindow="28800" yWindow="-32700" windowWidth="21600" windowHeight="25360" activeTab="6" xr2:uid="{F25A0884-7F22-3349-88ED-0BAB49064D9B}"/>
  </bookViews>
  <sheets>
    <sheet name="PythonExport" sheetId="10" r:id="rId1"/>
    <sheet name="Totals" sheetId="1" r:id="rId2"/>
    <sheet name="AC Param" sheetId="4" r:id="rId3"/>
    <sheet name="TrimCalc" sheetId="7" r:id="rId4"/>
    <sheet name="D_VStab" sheetId="13" r:id="rId5"/>
    <sheet name="D_VStabXFLR5" sheetId="12" r:id="rId6"/>
    <sheet name="D_Fuselage" sheetId="9" r:id="rId7"/>
    <sheet name="WingXFLR5" sheetId="3" r:id="rId8"/>
    <sheet name="HStabXFLR5" sheetId="5" r:id="rId9"/>
  </sheets>
  <definedNames>
    <definedName name="Chord_Hstab">'AC Param'!$B$7</definedName>
    <definedName name="Chord_Wing">'AC Param'!$B$6</definedName>
    <definedName name="CREATeV_Laminar_T7_VLM2_Elev_g1_0" localSheetId="1">Totals!$O$72:$AA$147</definedName>
    <definedName name="Mass">'AC Param'!$B$2</definedName>
    <definedName name="S_Hstab">'AC Param'!$B$9</definedName>
    <definedName name="S_Wing">'AC Param'!$B$8</definedName>
    <definedName name="T1_VLM2_10mps_CREATeVHStab" localSheetId="8">HStabXFLR5!$A$1:$G$107</definedName>
    <definedName name="T1_VLM2_10mps_LinusHStab_LaminarN9" localSheetId="8">HStabXFLR5!$A$1:$I$107</definedName>
    <definedName name="T2_VLM2_12_6kg_x0_128m_tailless" localSheetId="7">WingXFLR5!#REF!</definedName>
    <definedName name="T2_VLM2_CREATeV_VStabLaminar_WingN9_12_6kg_x0_128m" localSheetId="5">D_VStabXFLR5!$F$1:$R$151</definedName>
    <definedName name="T2_VLM2_CREATeV_WingN9_V2__12_6kg_x0_128m" localSheetId="5">D_VStabXFLR5!$T$1:$AF$151</definedName>
    <definedName name="T2_VLM2_Linus_WingN9_1_78kg_0_035xcg" localSheetId="7">WingXFLR5!$A$1:$M$122</definedName>
    <definedName name="T2_VLM2_Linus_WingTurbulent_1_78kg_0_035xcg_1" localSheetId="7">WingXFLR5!$O$1:$AA$119</definedName>
    <definedName name="T7_VLM2_Elev_g1_0" localSheetId="1">Totals!$L$64:$W$82</definedName>
    <definedName name="tests" localSheetId="1">Totals!$L$83:$W$106</definedName>
    <definedName name="tests2" localSheetId="1">Totals!$O$97:$Z$121</definedName>
    <definedName name="Xcg">'AC Param'!$B$3</definedName>
    <definedName name="Xtail_AC">'AC Param'!$B$5</definedName>
    <definedName name="Xwing_AC">'AC Param'!$B$4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9" l="1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2" i="9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2" i="7"/>
  <c r="B1" i="10"/>
  <c r="C1" i="10"/>
  <c r="D1" i="10"/>
  <c r="E1" i="10"/>
  <c r="F1" i="10"/>
  <c r="G1" i="10"/>
  <c r="H1" i="10"/>
  <c r="I1" i="10"/>
  <c r="J1" i="10"/>
  <c r="B2" i="10"/>
  <c r="I2" i="10"/>
  <c r="B3" i="10"/>
  <c r="I3" i="10"/>
  <c r="B4" i="10"/>
  <c r="I4" i="10"/>
  <c r="B5" i="10"/>
  <c r="I5" i="10"/>
  <c r="B6" i="10"/>
  <c r="I6" i="10"/>
  <c r="B7" i="10"/>
  <c r="I7" i="10"/>
  <c r="B8" i="10"/>
  <c r="I8" i="10"/>
  <c r="B9" i="10"/>
  <c r="I9" i="10"/>
  <c r="B10" i="10"/>
  <c r="I10" i="10"/>
  <c r="B11" i="10"/>
  <c r="I11" i="10"/>
  <c r="B12" i="10"/>
  <c r="I12" i="10"/>
  <c r="B13" i="10"/>
  <c r="I13" i="10"/>
  <c r="B14" i="10"/>
  <c r="I14" i="10"/>
  <c r="B15" i="10"/>
  <c r="I15" i="10"/>
  <c r="B16" i="10"/>
  <c r="I16" i="10"/>
  <c r="B17" i="10"/>
  <c r="I17" i="10"/>
  <c r="B18" i="10"/>
  <c r="I18" i="10"/>
  <c r="B19" i="10"/>
  <c r="I19" i="10"/>
  <c r="B20" i="10"/>
  <c r="I20" i="10"/>
  <c r="B21" i="10"/>
  <c r="I21" i="10"/>
  <c r="B22" i="10"/>
  <c r="I22" i="10"/>
  <c r="B23" i="10"/>
  <c r="I23" i="10"/>
  <c r="B24" i="10"/>
  <c r="I24" i="10"/>
  <c r="B25" i="10"/>
  <c r="I25" i="10"/>
  <c r="B26" i="10"/>
  <c r="I26" i="10"/>
  <c r="B27" i="10"/>
  <c r="I27" i="10"/>
  <c r="B28" i="10"/>
  <c r="I28" i="10"/>
  <c r="B29" i="10"/>
  <c r="I29" i="10"/>
  <c r="B30" i="10"/>
  <c r="I30" i="10"/>
  <c r="B31" i="10"/>
  <c r="I31" i="10"/>
  <c r="B32" i="10"/>
  <c r="I32" i="10"/>
  <c r="B33" i="10"/>
  <c r="I33" i="10"/>
  <c r="B34" i="10"/>
  <c r="I34" i="10"/>
  <c r="B35" i="10"/>
  <c r="I35" i="10"/>
  <c r="B36" i="10"/>
  <c r="I36" i="10"/>
  <c r="B37" i="10"/>
  <c r="I37" i="10"/>
  <c r="B38" i="10"/>
  <c r="I38" i="10"/>
  <c r="B39" i="10"/>
  <c r="I39" i="10"/>
  <c r="B40" i="10"/>
  <c r="I40" i="10"/>
  <c r="B41" i="10"/>
  <c r="I41" i="10"/>
  <c r="B42" i="10"/>
  <c r="I42" i="10"/>
  <c r="B43" i="10"/>
  <c r="I43" i="10"/>
  <c r="B44" i="10"/>
  <c r="I44" i="10"/>
  <c r="B45" i="10"/>
  <c r="I45" i="10"/>
  <c r="B46" i="10"/>
  <c r="I46" i="10"/>
  <c r="B47" i="10"/>
  <c r="I47" i="10"/>
  <c r="B48" i="10"/>
  <c r="I48" i="10"/>
  <c r="B49" i="10"/>
  <c r="I49" i="10"/>
  <c r="B50" i="10"/>
  <c r="I50" i="10"/>
  <c r="B51" i="10"/>
  <c r="I51" i="10"/>
  <c r="B52" i="10"/>
  <c r="I52" i="10"/>
  <c r="B53" i="10"/>
  <c r="I53" i="10"/>
  <c r="B54" i="10"/>
  <c r="I54" i="10"/>
  <c r="B55" i="10"/>
  <c r="I55" i="10"/>
  <c r="B56" i="10"/>
  <c r="I56" i="10"/>
  <c r="B57" i="10"/>
  <c r="I57" i="10"/>
  <c r="B58" i="10"/>
  <c r="I58" i="10"/>
  <c r="B59" i="10"/>
  <c r="I59" i="10"/>
  <c r="B60" i="10"/>
  <c r="I60" i="10"/>
  <c r="B61" i="10"/>
  <c r="I61" i="10"/>
  <c r="B62" i="10"/>
  <c r="I62" i="10"/>
  <c r="B63" i="10"/>
  <c r="I63" i="10"/>
  <c r="B64" i="10"/>
  <c r="I64" i="10"/>
  <c r="B65" i="10"/>
  <c r="I65" i="10"/>
  <c r="B66" i="10"/>
  <c r="I66" i="10"/>
  <c r="B67" i="10"/>
  <c r="I67" i="10"/>
  <c r="B68" i="10"/>
  <c r="I68" i="10"/>
  <c r="B69" i="10"/>
  <c r="I69" i="10"/>
  <c r="B70" i="10"/>
  <c r="I70" i="10"/>
  <c r="B71" i="10"/>
  <c r="I71" i="10"/>
  <c r="B72" i="10"/>
  <c r="I72" i="10"/>
  <c r="B73" i="10"/>
  <c r="I73" i="10"/>
  <c r="B74" i="10"/>
  <c r="I74" i="10"/>
  <c r="B75" i="10"/>
  <c r="I75" i="10"/>
  <c r="B76" i="10"/>
  <c r="I76" i="10"/>
  <c r="B77" i="10"/>
  <c r="I77" i="10"/>
  <c r="B78" i="10"/>
  <c r="I78" i="10"/>
  <c r="B79" i="10"/>
  <c r="I79" i="10"/>
  <c r="B80" i="10"/>
  <c r="I80" i="10"/>
  <c r="B81" i="10"/>
  <c r="I81" i="10"/>
  <c r="B82" i="10"/>
  <c r="I82" i="10"/>
  <c r="B83" i="10"/>
  <c r="I83" i="10"/>
  <c r="B84" i="10"/>
  <c r="I84" i="10"/>
  <c r="B85" i="10"/>
  <c r="I85" i="10"/>
  <c r="B86" i="10"/>
  <c r="I86" i="10"/>
  <c r="B87" i="10"/>
  <c r="I87" i="10"/>
  <c r="B88" i="10"/>
  <c r="I88" i="10"/>
  <c r="B89" i="10"/>
  <c r="I89" i="10"/>
  <c r="B90" i="10"/>
  <c r="I90" i="10"/>
  <c r="B91" i="10"/>
  <c r="I91" i="10"/>
  <c r="B92" i="10"/>
  <c r="I92" i="10"/>
  <c r="B93" i="10"/>
  <c r="I93" i="10"/>
  <c r="B94" i="10"/>
  <c r="I94" i="10"/>
  <c r="B95" i="10"/>
  <c r="I95" i="10"/>
  <c r="B96" i="10"/>
  <c r="I96" i="10"/>
  <c r="B97" i="10"/>
  <c r="I97" i="10"/>
  <c r="B98" i="10"/>
  <c r="I98" i="10"/>
  <c r="B99" i="10"/>
  <c r="I99" i="10"/>
  <c r="B100" i="10"/>
  <c r="I100" i="10"/>
  <c r="B101" i="10"/>
  <c r="I101" i="10"/>
  <c r="B102" i="10"/>
  <c r="I102" i="10"/>
  <c r="B103" i="10"/>
  <c r="I103" i="10"/>
  <c r="B104" i="10"/>
  <c r="I104" i="10"/>
  <c r="B105" i="10"/>
  <c r="I105" i="10"/>
  <c r="B106" i="10"/>
  <c r="I106" i="10"/>
  <c r="A2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" i="10"/>
  <c r="L3" i="9" l="1"/>
  <c r="C3" i="13" l="1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2" i="13"/>
  <c r="C3" i="7" l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C54" i="7"/>
  <c r="D54" i="7"/>
  <c r="C55" i="7"/>
  <c r="D55" i="7"/>
  <c r="C56" i="7"/>
  <c r="D56" i="7"/>
  <c r="C57" i="7"/>
  <c r="D57" i="7"/>
  <c r="C58" i="7"/>
  <c r="D58" i="7"/>
  <c r="C59" i="7"/>
  <c r="D59" i="7"/>
  <c r="C60" i="7"/>
  <c r="D60" i="7"/>
  <c r="C61" i="7"/>
  <c r="D61" i="7"/>
  <c r="C62" i="7"/>
  <c r="D62" i="7"/>
  <c r="C63" i="7"/>
  <c r="D63" i="7"/>
  <c r="C64" i="7"/>
  <c r="D64" i="7"/>
  <c r="C65" i="7"/>
  <c r="D65" i="7"/>
  <c r="C66" i="7"/>
  <c r="D66" i="7"/>
  <c r="C67" i="7"/>
  <c r="D67" i="7"/>
  <c r="C68" i="7"/>
  <c r="D68" i="7"/>
  <c r="C69" i="7"/>
  <c r="D69" i="7"/>
  <c r="C70" i="7"/>
  <c r="D70" i="7"/>
  <c r="C71" i="7"/>
  <c r="D71" i="7"/>
  <c r="C72" i="7"/>
  <c r="D72" i="7"/>
  <c r="C73" i="7"/>
  <c r="D73" i="7"/>
  <c r="C74" i="7"/>
  <c r="D74" i="7"/>
  <c r="C75" i="7"/>
  <c r="D75" i="7"/>
  <c r="C76" i="7"/>
  <c r="D76" i="7"/>
  <c r="C77" i="7"/>
  <c r="D77" i="7"/>
  <c r="C78" i="7"/>
  <c r="D78" i="7"/>
  <c r="C79" i="7"/>
  <c r="D79" i="7"/>
  <c r="C80" i="7"/>
  <c r="D80" i="7"/>
  <c r="C81" i="7"/>
  <c r="D81" i="7"/>
  <c r="C82" i="7"/>
  <c r="D82" i="7"/>
  <c r="C83" i="7"/>
  <c r="D83" i="7"/>
  <c r="C84" i="7"/>
  <c r="D84" i="7"/>
  <c r="C85" i="7"/>
  <c r="D85" i="7"/>
  <c r="C86" i="7"/>
  <c r="D86" i="7"/>
  <c r="C87" i="7"/>
  <c r="D87" i="7"/>
  <c r="C88" i="7"/>
  <c r="D88" i="7"/>
  <c r="C89" i="7"/>
  <c r="D89" i="7"/>
  <c r="C90" i="7"/>
  <c r="D90" i="7"/>
  <c r="C91" i="7"/>
  <c r="D91" i="7"/>
  <c r="C92" i="7"/>
  <c r="D92" i="7"/>
  <c r="C93" i="7"/>
  <c r="D93" i="7"/>
  <c r="C94" i="7"/>
  <c r="D94" i="7"/>
  <c r="C95" i="7"/>
  <c r="D95" i="7"/>
  <c r="C96" i="7"/>
  <c r="D96" i="7"/>
  <c r="C97" i="7"/>
  <c r="D97" i="7"/>
  <c r="C98" i="7"/>
  <c r="D98" i="7"/>
  <c r="C99" i="7"/>
  <c r="D99" i="7"/>
  <c r="C100" i="7"/>
  <c r="D100" i="7"/>
  <c r="C101" i="7"/>
  <c r="D101" i="7"/>
  <c r="C102" i="7"/>
  <c r="D102" i="7"/>
  <c r="C103" i="7"/>
  <c r="D103" i="7"/>
  <c r="C104" i="7"/>
  <c r="D104" i="7"/>
  <c r="C105" i="7"/>
  <c r="D105" i="7"/>
  <c r="C106" i="7"/>
  <c r="D106" i="7"/>
  <c r="C107" i="7"/>
  <c r="D107" i="7"/>
  <c r="C108" i="7"/>
  <c r="D108" i="7"/>
  <c r="C109" i="7"/>
  <c r="D109" i="7"/>
  <c r="C110" i="7"/>
  <c r="D110" i="7"/>
  <c r="C111" i="7"/>
  <c r="D111" i="7"/>
  <c r="C112" i="7"/>
  <c r="D112" i="7"/>
  <c r="D2" i="7"/>
  <c r="C2" i="7"/>
  <c r="A3" i="7"/>
  <c r="A3" i="1" s="1"/>
  <c r="A4" i="7"/>
  <c r="A4" i="1" s="1"/>
  <c r="B4" i="1" s="1"/>
  <c r="A5" i="7"/>
  <c r="A5" i="1" s="1"/>
  <c r="B5" i="1" s="1"/>
  <c r="A6" i="7"/>
  <c r="A7" i="7"/>
  <c r="A8" i="7"/>
  <c r="A9" i="7"/>
  <c r="A10" i="7"/>
  <c r="A11" i="7"/>
  <c r="A12" i="7"/>
  <c r="B12" i="7" s="1"/>
  <c r="A13" i="7"/>
  <c r="B13" i="7" s="1"/>
  <c r="A14" i="7"/>
  <c r="A15" i="7"/>
  <c r="A16" i="7"/>
  <c r="A17" i="7"/>
  <c r="A18" i="7"/>
  <c r="A19" i="7"/>
  <c r="A20" i="7"/>
  <c r="A21" i="7"/>
  <c r="A21" i="1" s="1"/>
  <c r="B21" i="1" s="1"/>
  <c r="A22" i="7"/>
  <c r="B22" i="7" s="1"/>
  <c r="A23" i="7"/>
  <c r="A24" i="7"/>
  <c r="A25" i="7"/>
  <c r="A26" i="7"/>
  <c r="A27" i="7"/>
  <c r="A28" i="7"/>
  <c r="A29" i="7"/>
  <c r="A30" i="7"/>
  <c r="B30" i="7" s="1"/>
  <c r="A31" i="7"/>
  <c r="B31" i="7" s="1"/>
  <c r="A32" i="7"/>
  <c r="A33" i="7"/>
  <c r="A34" i="7"/>
  <c r="A35" i="7"/>
  <c r="A36" i="7"/>
  <c r="A36" i="1" s="1"/>
  <c r="B36" i="1" s="1"/>
  <c r="A37" i="7"/>
  <c r="A38" i="7"/>
  <c r="A39" i="7"/>
  <c r="A40" i="7"/>
  <c r="A41" i="7"/>
  <c r="A42" i="7"/>
  <c r="A43" i="7"/>
  <c r="A44" i="7"/>
  <c r="A45" i="7"/>
  <c r="B45" i="7" s="1"/>
  <c r="A46" i="7"/>
  <c r="A47" i="7"/>
  <c r="A48" i="7"/>
  <c r="A49" i="7"/>
  <c r="A50" i="7"/>
  <c r="A51" i="7"/>
  <c r="A52" i="7"/>
  <c r="A52" i="1" s="1"/>
  <c r="B52" i="1" s="1"/>
  <c r="A53" i="7"/>
  <c r="B53" i="7" s="1"/>
  <c r="A54" i="7"/>
  <c r="A54" i="1" s="1"/>
  <c r="B54" i="1" s="1"/>
  <c r="A55" i="7"/>
  <c r="A56" i="7"/>
  <c r="A57" i="7"/>
  <c r="A58" i="7"/>
  <c r="A59" i="7"/>
  <c r="A60" i="7"/>
  <c r="A61" i="7"/>
  <c r="B61" i="7" s="1"/>
  <c r="A62" i="7"/>
  <c r="A63" i="7"/>
  <c r="A64" i="7"/>
  <c r="A65" i="7"/>
  <c r="A66" i="7"/>
  <c r="A67" i="7"/>
  <c r="A68" i="7"/>
  <c r="A68" i="1" s="1"/>
  <c r="B68" i="1" s="1"/>
  <c r="A69" i="7"/>
  <c r="B69" i="7" s="1"/>
  <c r="A70" i="7"/>
  <c r="A71" i="7"/>
  <c r="A72" i="7"/>
  <c r="A73" i="7"/>
  <c r="A74" i="7"/>
  <c r="A75" i="7"/>
  <c r="B75" i="7" s="1"/>
  <c r="A76" i="7"/>
  <c r="A77" i="7"/>
  <c r="B77" i="7" s="1"/>
  <c r="A78" i="7"/>
  <c r="A79" i="7"/>
  <c r="A80" i="7"/>
  <c r="A81" i="7"/>
  <c r="A82" i="7"/>
  <c r="A83" i="7"/>
  <c r="A84" i="7"/>
  <c r="B84" i="7" s="1"/>
  <c r="A85" i="7"/>
  <c r="A86" i="7"/>
  <c r="A87" i="7"/>
  <c r="A87" i="1" s="1"/>
  <c r="B87" i="1" s="1"/>
  <c r="A88" i="7"/>
  <c r="A89" i="7"/>
  <c r="A90" i="7"/>
  <c r="A91" i="7"/>
  <c r="A92" i="7"/>
  <c r="A93" i="7"/>
  <c r="A94" i="7"/>
  <c r="A95" i="7"/>
  <c r="A96" i="7"/>
  <c r="A96" i="1" s="1"/>
  <c r="B96" i="1" s="1"/>
  <c r="A97" i="7"/>
  <c r="A98" i="7"/>
  <c r="A98" i="1" s="1"/>
  <c r="B98" i="1" s="1"/>
  <c r="A99" i="7"/>
  <c r="A100" i="7"/>
  <c r="A101" i="7"/>
  <c r="A102" i="7"/>
  <c r="B102" i="7" s="1"/>
  <c r="A103" i="7"/>
  <c r="B103" i="7" s="1"/>
  <c r="A104" i="7"/>
  <c r="B104" i="7" s="1"/>
  <c r="A105" i="7"/>
  <c r="A106" i="7"/>
  <c r="A107" i="7"/>
  <c r="A108" i="7"/>
  <c r="A109" i="7"/>
  <c r="A110" i="7"/>
  <c r="A111" i="7"/>
  <c r="A112" i="7"/>
  <c r="A2" i="7"/>
  <c r="A2" i="1" s="1"/>
  <c r="C3" i="9"/>
  <c r="D3" i="9" s="1"/>
  <c r="C4" i="9"/>
  <c r="D4" i="9" s="1"/>
  <c r="C5" i="9"/>
  <c r="D5" i="9" s="1"/>
  <c r="C6" i="9"/>
  <c r="D6" i="9" s="1"/>
  <c r="C7" i="9"/>
  <c r="D7" i="9" s="1"/>
  <c r="C8" i="9"/>
  <c r="D8" i="9" s="1"/>
  <c r="C9" i="9"/>
  <c r="F9" i="9" s="1"/>
  <c r="G9" i="9" s="1"/>
  <c r="C10" i="9"/>
  <c r="D10" i="9" s="1"/>
  <c r="C11" i="9"/>
  <c r="F11" i="9" s="1"/>
  <c r="G11" i="9" s="1"/>
  <c r="C12" i="9"/>
  <c r="F12" i="9" s="1"/>
  <c r="G12" i="9" s="1"/>
  <c r="C13" i="9"/>
  <c r="F13" i="9" s="1"/>
  <c r="G13" i="9" s="1"/>
  <c r="C14" i="9"/>
  <c r="D14" i="9" s="1"/>
  <c r="C15" i="9"/>
  <c r="D15" i="9" s="1"/>
  <c r="C16" i="9"/>
  <c r="C17" i="9"/>
  <c r="C18" i="9"/>
  <c r="F18" i="9" s="1"/>
  <c r="G18" i="9" s="1"/>
  <c r="C19" i="9"/>
  <c r="D19" i="9" s="1"/>
  <c r="C20" i="9"/>
  <c r="D20" i="9" s="1"/>
  <c r="C21" i="9"/>
  <c r="D21" i="9" s="1"/>
  <c r="C22" i="9"/>
  <c r="F22" i="9" s="1"/>
  <c r="G22" i="9" s="1"/>
  <c r="C23" i="9"/>
  <c r="D23" i="9" s="1"/>
  <c r="C24" i="9"/>
  <c r="F24" i="9" s="1"/>
  <c r="G24" i="9" s="1"/>
  <c r="C25" i="9"/>
  <c r="C26" i="9"/>
  <c r="F26" i="9" s="1"/>
  <c r="G26" i="9" s="1"/>
  <c r="C27" i="9"/>
  <c r="D27" i="9" s="1"/>
  <c r="C28" i="9"/>
  <c r="D28" i="9" s="1"/>
  <c r="C29" i="9"/>
  <c r="F29" i="9" s="1"/>
  <c r="G29" i="9" s="1"/>
  <c r="C30" i="9"/>
  <c r="F30" i="9" s="1"/>
  <c r="G30" i="9" s="1"/>
  <c r="C31" i="9"/>
  <c r="D31" i="9" s="1"/>
  <c r="C32" i="9"/>
  <c r="D32" i="9" s="1"/>
  <c r="C33" i="9"/>
  <c r="C34" i="9"/>
  <c r="F34" i="9" s="1"/>
  <c r="G34" i="9" s="1"/>
  <c r="C35" i="9"/>
  <c r="F35" i="9" s="1"/>
  <c r="G35" i="9" s="1"/>
  <c r="C36" i="9"/>
  <c r="D36" i="9" s="1"/>
  <c r="C37" i="9"/>
  <c r="D37" i="9" s="1"/>
  <c r="C38" i="9"/>
  <c r="D38" i="9" s="1"/>
  <c r="C39" i="9"/>
  <c r="D39" i="9" s="1"/>
  <c r="C40" i="9"/>
  <c r="D40" i="9" s="1"/>
  <c r="C41" i="9"/>
  <c r="C42" i="9"/>
  <c r="D42" i="9" s="1"/>
  <c r="C43" i="9"/>
  <c r="F43" i="9" s="1"/>
  <c r="G43" i="9" s="1"/>
  <c r="C44" i="9"/>
  <c r="D44" i="9" s="1"/>
  <c r="C45" i="9"/>
  <c r="C46" i="9"/>
  <c r="F46" i="9" s="1"/>
  <c r="G46" i="9" s="1"/>
  <c r="C47" i="9"/>
  <c r="D47" i="9" s="1"/>
  <c r="C48" i="9"/>
  <c r="F48" i="9" s="1"/>
  <c r="G48" i="9" s="1"/>
  <c r="C49" i="9"/>
  <c r="C50" i="9"/>
  <c r="F50" i="9" s="1"/>
  <c r="G50" i="9" s="1"/>
  <c r="C51" i="9"/>
  <c r="F51" i="9" s="1"/>
  <c r="G51" i="9" s="1"/>
  <c r="C52" i="9"/>
  <c r="F52" i="9" s="1"/>
  <c r="G52" i="9" s="1"/>
  <c r="C53" i="9"/>
  <c r="F53" i="9" s="1"/>
  <c r="G53" i="9" s="1"/>
  <c r="C54" i="9"/>
  <c r="D54" i="9" s="1"/>
  <c r="C55" i="9"/>
  <c r="D55" i="9" s="1"/>
  <c r="C56" i="9"/>
  <c r="D56" i="9" s="1"/>
  <c r="C57" i="9"/>
  <c r="C58" i="9"/>
  <c r="F58" i="9" s="1"/>
  <c r="G58" i="9" s="1"/>
  <c r="C59" i="9"/>
  <c r="F59" i="9" s="1"/>
  <c r="G59" i="9" s="1"/>
  <c r="C60" i="9"/>
  <c r="F60" i="9" s="1"/>
  <c r="G60" i="9" s="1"/>
  <c r="C61" i="9"/>
  <c r="F61" i="9" s="1"/>
  <c r="G61" i="9" s="1"/>
  <c r="C62" i="9"/>
  <c r="D62" i="9" s="1"/>
  <c r="C63" i="9"/>
  <c r="F63" i="9" s="1"/>
  <c r="G63" i="9" s="1"/>
  <c r="C64" i="9"/>
  <c r="F64" i="9" s="1"/>
  <c r="G64" i="9" s="1"/>
  <c r="C65" i="9"/>
  <c r="C66" i="9"/>
  <c r="D66" i="9" s="1"/>
  <c r="C67" i="9"/>
  <c r="F67" i="9" s="1"/>
  <c r="G67" i="9" s="1"/>
  <c r="C68" i="9"/>
  <c r="F68" i="9" s="1"/>
  <c r="G68" i="9" s="1"/>
  <c r="C69" i="9"/>
  <c r="D69" i="9" s="1"/>
  <c r="C70" i="9"/>
  <c r="D70" i="9" s="1"/>
  <c r="C71" i="9"/>
  <c r="F71" i="9" s="1"/>
  <c r="G71" i="9" s="1"/>
  <c r="C72" i="9"/>
  <c r="F72" i="9" s="1"/>
  <c r="G72" i="9" s="1"/>
  <c r="C73" i="9"/>
  <c r="C74" i="9"/>
  <c r="F74" i="9" s="1"/>
  <c r="G74" i="9" s="1"/>
  <c r="C75" i="9"/>
  <c r="F75" i="9" s="1"/>
  <c r="G75" i="9" s="1"/>
  <c r="C76" i="9"/>
  <c r="F76" i="9" s="1"/>
  <c r="G76" i="9" s="1"/>
  <c r="C77" i="9"/>
  <c r="D77" i="9" s="1"/>
  <c r="C78" i="9"/>
  <c r="D78" i="9" s="1"/>
  <c r="C79" i="9"/>
  <c r="D79" i="9" s="1"/>
  <c r="C80" i="9"/>
  <c r="F80" i="9" s="1"/>
  <c r="G80" i="9" s="1"/>
  <c r="C81" i="9"/>
  <c r="C82" i="9"/>
  <c r="D82" i="9" s="1"/>
  <c r="C83" i="9"/>
  <c r="F83" i="9" s="1"/>
  <c r="G83" i="9" s="1"/>
  <c r="C84" i="9"/>
  <c r="D84" i="9" s="1"/>
  <c r="C85" i="9"/>
  <c r="C86" i="9"/>
  <c r="F86" i="9" s="1"/>
  <c r="G86" i="9" s="1"/>
  <c r="C87" i="9"/>
  <c r="D87" i="9" s="1"/>
  <c r="C88" i="9"/>
  <c r="D88" i="9" s="1"/>
  <c r="C89" i="9"/>
  <c r="C90" i="9"/>
  <c r="D90" i="9" s="1"/>
  <c r="C91" i="9"/>
  <c r="F91" i="9" s="1"/>
  <c r="G91" i="9" s="1"/>
  <c r="C92" i="9"/>
  <c r="D92" i="9" s="1"/>
  <c r="C93" i="9"/>
  <c r="D93" i="9" s="1"/>
  <c r="C94" i="9"/>
  <c r="F94" i="9" s="1"/>
  <c r="G94" i="9" s="1"/>
  <c r="C95" i="9"/>
  <c r="D95" i="9" s="1"/>
  <c r="C96" i="9"/>
  <c r="F96" i="9" s="1"/>
  <c r="G96" i="9" s="1"/>
  <c r="C97" i="9"/>
  <c r="C98" i="9"/>
  <c r="F98" i="9" s="1"/>
  <c r="G98" i="9" s="1"/>
  <c r="C99" i="9"/>
  <c r="D99" i="9" s="1"/>
  <c r="C100" i="9"/>
  <c r="D100" i="9" s="1"/>
  <c r="C101" i="9"/>
  <c r="D101" i="9" s="1"/>
  <c r="C102" i="9"/>
  <c r="F102" i="9" s="1"/>
  <c r="G102" i="9" s="1"/>
  <c r="C103" i="9"/>
  <c r="F103" i="9" s="1"/>
  <c r="G103" i="9" s="1"/>
  <c r="C104" i="9"/>
  <c r="D104" i="9" s="1"/>
  <c r="C105" i="9"/>
  <c r="C106" i="9"/>
  <c r="F106" i="9" s="1"/>
  <c r="G106" i="9" s="1"/>
  <c r="C107" i="9"/>
  <c r="D107" i="9" s="1"/>
  <c r="C108" i="9"/>
  <c r="F108" i="9" s="1"/>
  <c r="G108" i="9" s="1"/>
  <c r="C109" i="9"/>
  <c r="D109" i="9" s="1"/>
  <c r="C110" i="9"/>
  <c r="F110" i="9" s="1"/>
  <c r="G110" i="9" s="1"/>
  <c r="C111" i="9"/>
  <c r="F111" i="9" s="1"/>
  <c r="G111" i="9" s="1"/>
  <c r="C112" i="9"/>
  <c r="F112" i="9" s="1"/>
  <c r="G112" i="9" s="1"/>
  <c r="A3" i="9"/>
  <c r="B3" i="9" s="1"/>
  <c r="A4" i="9"/>
  <c r="B4" i="9" s="1"/>
  <c r="A5" i="9"/>
  <c r="B5" i="9" s="1"/>
  <c r="A6" i="9"/>
  <c r="B6" i="9" s="1"/>
  <c r="A7" i="9"/>
  <c r="B7" i="9" s="1"/>
  <c r="A8" i="9"/>
  <c r="B8" i="9" s="1"/>
  <c r="A9" i="9"/>
  <c r="B9" i="9" s="1"/>
  <c r="A10" i="9"/>
  <c r="B10" i="9" s="1"/>
  <c r="A11" i="9"/>
  <c r="B11" i="9" s="1"/>
  <c r="A12" i="9"/>
  <c r="B12" i="9" s="1"/>
  <c r="A13" i="9"/>
  <c r="B13" i="9" s="1"/>
  <c r="A14" i="9"/>
  <c r="B14" i="9" s="1"/>
  <c r="A15" i="9"/>
  <c r="B15" i="9" s="1"/>
  <c r="A16" i="9"/>
  <c r="B16" i="9" s="1"/>
  <c r="A17" i="9"/>
  <c r="B17" i="9" s="1"/>
  <c r="A18" i="9"/>
  <c r="B18" i="9" s="1"/>
  <c r="A19" i="9"/>
  <c r="B19" i="9" s="1"/>
  <c r="A20" i="9"/>
  <c r="B20" i="9" s="1"/>
  <c r="A21" i="9"/>
  <c r="B21" i="9" s="1"/>
  <c r="A22" i="9"/>
  <c r="B22" i="9" s="1"/>
  <c r="A23" i="9"/>
  <c r="B23" i="9" s="1"/>
  <c r="A24" i="9"/>
  <c r="B24" i="9" s="1"/>
  <c r="A25" i="9"/>
  <c r="B25" i="9" s="1"/>
  <c r="A26" i="9"/>
  <c r="B26" i="9" s="1"/>
  <c r="A27" i="9"/>
  <c r="B27" i="9" s="1"/>
  <c r="A28" i="9"/>
  <c r="B28" i="9" s="1"/>
  <c r="A29" i="9"/>
  <c r="B29" i="9" s="1"/>
  <c r="A30" i="9"/>
  <c r="B30" i="9" s="1"/>
  <c r="A31" i="9"/>
  <c r="B31" i="9" s="1"/>
  <c r="A32" i="9"/>
  <c r="B32" i="9" s="1"/>
  <c r="A33" i="9"/>
  <c r="B33" i="9" s="1"/>
  <c r="A34" i="9"/>
  <c r="B34" i="9" s="1"/>
  <c r="A35" i="9"/>
  <c r="B35" i="9" s="1"/>
  <c r="A36" i="9"/>
  <c r="B36" i="9" s="1"/>
  <c r="A37" i="9"/>
  <c r="B37" i="9" s="1"/>
  <c r="A38" i="9"/>
  <c r="B38" i="9" s="1"/>
  <c r="A39" i="9"/>
  <c r="B39" i="9" s="1"/>
  <c r="A40" i="9"/>
  <c r="B40" i="9" s="1"/>
  <c r="A41" i="9"/>
  <c r="B41" i="9" s="1"/>
  <c r="A42" i="9"/>
  <c r="B42" i="9" s="1"/>
  <c r="A43" i="9"/>
  <c r="B43" i="9" s="1"/>
  <c r="A44" i="9"/>
  <c r="B44" i="9" s="1"/>
  <c r="A45" i="9"/>
  <c r="B45" i="9" s="1"/>
  <c r="A46" i="9"/>
  <c r="B46" i="9" s="1"/>
  <c r="A47" i="9"/>
  <c r="B47" i="9" s="1"/>
  <c r="A48" i="9"/>
  <c r="B48" i="9" s="1"/>
  <c r="A49" i="9"/>
  <c r="B49" i="9" s="1"/>
  <c r="A50" i="9"/>
  <c r="B50" i="9" s="1"/>
  <c r="A51" i="9"/>
  <c r="B51" i="9" s="1"/>
  <c r="A52" i="9"/>
  <c r="B52" i="9" s="1"/>
  <c r="A53" i="9"/>
  <c r="B53" i="9" s="1"/>
  <c r="A54" i="9"/>
  <c r="B54" i="9" s="1"/>
  <c r="A55" i="9"/>
  <c r="B55" i="9" s="1"/>
  <c r="A56" i="9"/>
  <c r="B56" i="9" s="1"/>
  <c r="A57" i="9"/>
  <c r="B57" i="9" s="1"/>
  <c r="A58" i="9"/>
  <c r="B58" i="9" s="1"/>
  <c r="A59" i="9"/>
  <c r="B59" i="9" s="1"/>
  <c r="A60" i="9"/>
  <c r="B60" i="9" s="1"/>
  <c r="A61" i="9"/>
  <c r="B61" i="9" s="1"/>
  <c r="A62" i="9"/>
  <c r="B62" i="9" s="1"/>
  <c r="A63" i="9"/>
  <c r="B63" i="9" s="1"/>
  <c r="A64" i="9"/>
  <c r="B64" i="9" s="1"/>
  <c r="A65" i="9"/>
  <c r="B65" i="9" s="1"/>
  <c r="A66" i="9"/>
  <c r="B66" i="9" s="1"/>
  <c r="A67" i="9"/>
  <c r="B67" i="9" s="1"/>
  <c r="A68" i="9"/>
  <c r="B68" i="9" s="1"/>
  <c r="A69" i="9"/>
  <c r="B69" i="9" s="1"/>
  <c r="A70" i="9"/>
  <c r="B70" i="9" s="1"/>
  <c r="A71" i="9"/>
  <c r="B71" i="9" s="1"/>
  <c r="A72" i="9"/>
  <c r="B72" i="9" s="1"/>
  <c r="A73" i="9"/>
  <c r="B73" i="9" s="1"/>
  <c r="A74" i="9"/>
  <c r="B74" i="9" s="1"/>
  <c r="A75" i="9"/>
  <c r="B75" i="9" s="1"/>
  <c r="A76" i="9"/>
  <c r="B76" i="9" s="1"/>
  <c r="A77" i="9"/>
  <c r="A78" i="9"/>
  <c r="B78" i="9" s="1"/>
  <c r="A79" i="9"/>
  <c r="B79" i="9" s="1"/>
  <c r="A80" i="9"/>
  <c r="B80" i="9" s="1"/>
  <c r="A81" i="9"/>
  <c r="B81" i="9" s="1"/>
  <c r="A82" i="9"/>
  <c r="B82" i="9" s="1"/>
  <c r="A83" i="9"/>
  <c r="A84" i="9"/>
  <c r="B84" i="9" s="1"/>
  <c r="A85" i="9"/>
  <c r="B85" i="9" s="1"/>
  <c r="A86" i="9"/>
  <c r="B86" i="9" s="1"/>
  <c r="A87" i="9"/>
  <c r="B87" i="9" s="1"/>
  <c r="A88" i="9"/>
  <c r="B88" i="9" s="1"/>
  <c r="A89" i="9"/>
  <c r="B89" i="9" s="1"/>
  <c r="A90" i="9"/>
  <c r="B90" i="9" s="1"/>
  <c r="A91" i="9"/>
  <c r="B91" i="9" s="1"/>
  <c r="A92" i="9"/>
  <c r="B92" i="9" s="1"/>
  <c r="A93" i="9"/>
  <c r="B93" i="9" s="1"/>
  <c r="A94" i="9"/>
  <c r="B94" i="9" s="1"/>
  <c r="A95" i="9"/>
  <c r="B95" i="9" s="1"/>
  <c r="A96" i="9"/>
  <c r="B96" i="9" s="1"/>
  <c r="A97" i="9"/>
  <c r="B97" i="9" s="1"/>
  <c r="A98" i="9"/>
  <c r="B98" i="9" s="1"/>
  <c r="A99" i="9"/>
  <c r="B99" i="9" s="1"/>
  <c r="A100" i="9"/>
  <c r="B100" i="9" s="1"/>
  <c r="A101" i="9"/>
  <c r="B101" i="9" s="1"/>
  <c r="A102" i="9"/>
  <c r="B102" i="9" s="1"/>
  <c r="A103" i="9"/>
  <c r="B103" i="9" s="1"/>
  <c r="A104" i="9"/>
  <c r="B104" i="9" s="1"/>
  <c r="A105" i="9"/>
  <c r="B105" i="9" s="1"/>
  <c r="A106" i="9"/>
  <c r="B106" i="9" s="1"/>
  <c r="A107" i="9"/>
  <c r="B107" i="9" s="1"/>
  <c r="A108" i="9"/>
  <c r="B108" i="9" s="1"/>
  <c r="A109" i="9"/>
  <c r="B109" i="9" s="1"/>
  <c r="A110" i="9"/>
  <c r="B110" i="9" s="1"/>
  <c r="A111" i="9"/>
  <c r="B111" i="9" s="1"/>
  <c r="A112" i="9"/>
  <c r="B112" i="9" s="1"/>
  <c r="C2" i="9"/>
  <c r="A2" i="9"/>
  <c r="B2" i="9" s="1"/>
  <c r="K3" i="13"/>
  <c r="B5" i="4"/>
  <c r="B4" i="4"/>
  <c r="D8" i="13"/>
  <c r="E9" i="13"/>
  <c r="F10" i="13"/>
  <c r="E12" i="13"/>
  <c r="F14" i="13"/>
  <c r="F15" i="13"/>
  <c r="E16" i="13"/>
  <c r="F17" i="13"/>
  <c r="F18" i="13"/>
  <c r="F20" i="13"/>
  <c r="E24" i="13"/>
  <c r="F25" i="13"/>
  <c r="F26" i="13"/>
  <c r="E27" i="13"/>
  <c r="E28" i="13"/>
  <c r="F32" i="13"/>
  <c r="E33" i="13"/>
  <c r="F34" i="13"/>
  <c r="F35" i="13"/>
  <c r="E36" i="13"/>
  <c r="D38" i="13"/>
  <c r="F39" i="13"/>
  <c r="E40" i="13"/>
  <c r="E41" i="13"/>
  <c r="D42" i="13"/>
  <c r="F43" i="13"/>
  <c r="D44" i="13"/>
  <c r="E47" i="13"/>
  <c r="F49" i="13"/>
  <c r="D50" i="13"/>
  <c r="E51" i="13"/>
  <c r="D55" i="13"/>
  <c r="D56" i="13"/>
  <c r="E58" i="13"/>
  <c r="E59" i="13"/>
  <c r="E60" i="13"/>
  <c r="D63" i="13"/>
  <c r="E65" i="13"/>
  <c r="E66" i="13"/>
  <c r="F67" i="13"/>
  <c r="D68" i="13"/>
  <c r="E71" i="13"/>
  <c r="D72" i="13"/>
  <c r="D74" i="13"/>
  <c r="D76" i="13"/>
  <c r="E79" i="13"/>
  <c r="D80" i="13"/>
  <c r="F81" i="13"/>
  <c r="E82" i="13"/>
  <c r="D83" i="13"/>
  <c r="E87" i="13"/>
  <c r="E88" i="13"/>
  <c r="E89" i="13"/>
  <c r="E90" i="13"/>
  <c r="D91" i="13"/>
  <c r="E95" i="13"/>
  <c r="D96" i="13"/>
  <c r="E98" i="13"/>
  <c r="D99" i="13"/>
  <c r="E103" i="13"/>
  <c r="E106" i="13"/>
  <c r="F107" i="13"/>
  <c r="E108" i="13"/>
  <c r="D110" i="13"/>
  <c r="F111" i="13"/>
  <c r="D112" i="13"/>
  <c r="D113" i="13"/>
  <c r="D114" i="13"/>
  <c r="F116" i="13"/>
  <c r="E119" i="13"/>
  <c r="E120" i="13"/>
  <c r="E122" i="13"/>
  <c r="E124" i="13"/>
  <c r="F123" i="13"/>
  <c r="E123" i="13"/>
  <c r="D123" i="13"/>
  <c r="E121" i="13"/>
  <c r="D119" i="13"/>
  <c r="I119" i="13" s="1"/>
  <c r="F119" i="13"/>
  <c r="E115" i="13"/>
  <c r="D115" i="13"/>
  <c r="E111" i="13"/>
  <c r="D111" i="13"/>
  <c r="D107" i="13"/>
  <c r="E105" i="13"/>
  <c r="F100" i="13"/>
  <c r="E100" i="13"/>
  <c r="D95" i="13"/>
  <c r="F95" i="13"/>
  <c r="D94" i="13"/>
  <c r="D92" i="13"/>
  <c r="E92" i="13"/>
  <c r="F91" i="13"/>
  <c r="F88" i="13"/>
  <c r="D87" i="13"/>
  <c r="D86" i="13"/>
  <c r="F84" i="13"/>
  <c r="D84" i="13"/>
  <c r="E84" i="13"/>
  <c r="F80" i="13"/>
  <c r="E76" i="13"/>
  <c r="E75" i="13"/>
  <c r="D75" i="13"/>
  <c r="D71" i="13"/>
  <c r="F71" i="13"/>
  <c r="E67" i="13"/>
  <c r="D67" i="13"/>
  <c r="E64" i="13"/>
  <c r="E63" i="13"/>
  <c r="D57" i="13"/>
  <c r="F55" i="13"/>
  <c r="E52" i="13"/>
  <c r="D52" i="13"/>
  <c r="F48" i="13"/>
  <c r="E48" i="13"/>
  <c r="D48" i="13"/>
  <c r="D46" i="13"/>
  <c r="D43" i="13"/>
  <c r="E42" i="13"/>
  <c r="E39" i="13"/>
  <c r="D39" i="13"/>
  <c r="E35" i="13"/>
  <c r="D35" i="13"/>
  <c r="D34" i="13"/>
  <c r="E32" i="13"/>
  <c r="D27" i="13"/>
  <c r="E25" i="13"/>
  <c r="D25" i="13"/>
  <c r="E23" i="13"/>
  <c r="D23" i="13"/>
  <c r="F19" i="13"/>
  <c r="E19" i="13"/>
  <c r="D19" i="13"/>
  <c r="B17" i="13" a="1"/>
  <c r="B17" i="13" s="1"/>
  <c r="D15" i="13"/>
  <c r="B15" i="13"/>
  <c r="F12" i="13"/>
  <c r="E11" i="13"/>
  <c r="F9" i="13"/>
  <c r="K7" i="13"/>
  <c r="F75" i="13" s="1"/>
  <c r="D7" i="13"/>
  <c r="K5" i="13"/>
  <c r="K4" i="13"/>
  <c r="E2" i="13"/>
  <c r="F2" i="13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I92" i="13" s="1"/>
  <c r="I92" i="1" s="1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8" i="12"/>
  <c r="B9" i="12"/>
  <c r="C9" i="12"/>
  <c r="B10" i="12"/>
  <c r="C10" i="12"/>
  <c r="B11" i="12"/>
  <c r="C11" i="12"/>
  <c r="B12" i="12"/>
  <c r="C12" i="12"/>
  <c r="B13" i="12"/>
  <c r="C13" i="12"/>
  <c r="I7" i="13" s="1"/>
  <c r="I7" i="1" s="1"/>
  <c r="B14" i="12"/>
  <c r="C14" i="12"/>
  <c r="B15" i="12"/>
  <c r="C15" i="12"/>
  <c r="B16" i="12"/>
  <c r="C16" i="12"/>
  <c r="B17" i="12"/>
  <c r="C17" i="12"/>
  <c r="B18" i="12"/>
  <c r="C18" i="12"/>
  <c r="B19" i="12"/>
  <c r="C19" i="12"/>
  <c r="B20" i="12"/>
  <c r="C20" i="12"/>
  <c r="B21" i="12"/>
  <c r="C21" i="12"/>
  <c r="B22" i="12"/>
  <c r="C22" i="12"/>
  <c r="B23" i="12"/>
  <c r="C23" i="12"/>
  <c r="B24" i="12"/>
  <c r="C24" i="12"/>
  <c r="B25" i="12"/>
  <c r="C25" i="12"/>
  <c r="B26" i="12"/>
  <c r="C26" i="12"/>
  <c r="B27" i="12"/>
  <c r="C27" i="12"/>
  <c r="B28" i="12"/>
  <c r="C28" i="12"/>
  <c r="B29" i="12"/>
  <c r="C29" i="12"/>
  <c r="B30" i="12"/>
  <c r="C30" i="12"/>
  <c r="B31" i="12"/>
  <c r="C31" i="12"/>
  <c r="B32" i="12"/>
  <c r="C32" i="12"/>
  <c r="B33" i="12"/>
  <c r="C33" i="12"/>
  <c r="B34" i="12"/>
  <c r="C34" i="12"/>
  <c r="B35" i="12"/>
  <c r="C35" i="12"/>
  <c r="B36" i="12"/>
  <c r="C36" i="12"/>
  <c r="B37" i="12"/>
  <c r="C37" i="12"/>
  <c r="B38" i="12"/>
  <c r="C38" i="12"/>
  <c r="B39" i="12"/>
  <c r="C39" i="12"/>
  <c r="B40" i="12"/>
  <c r="C40" i="12"/>
  <c r="I34" i="13" s="1"/>
  <c r="I34" i="1" s="1"/>
  <c r="B41" i="12"/>
  <c r="C41" i="12"/>
  <c r="B42" i="12"/>
  <c r="C42" i="12"/>
  <c r="B43" i="12"/>
  <c r="C43" i="12"/>
  <c r="B44" i="12"/>
  <c r="C44" i="12"/>
  <c r="I38" i="13" s="1"/>
  <c r="I38" i="1" s="1"/>
  <c r="B45" i="12"/>
  <c r="C45" i="12"/>
  <c r="B46" i="12"/>
  <c r="C46" i="12"/>
  <c r="B47" i="12"/>
  <c r="C47" i="12"/>
  <c r="B48" i="12"/>
  <c r="C48" i="12"/>
  <c r="B49" i="12"/>
  <c r="C49" i="12"/>
  <c r="B50" i="12"/>
  <c r="C50" i="12"/>
  <c r="B51" i="12"/>
  <c r="C51" i="12"/>
  <c r="B52" i="12"/>
  <c r="C52" i="12"/>
  <c r="I46" i="13" s="1"/>
  <c r="I46" i="1" s="1"/>
  <c r="B53" i="12"/>
  <c r="C53" i="12"/>
  <c r="B54" i="12"/>
  <c r="C54" i="12"/>
  <c r="B55" i="12"/>
  <c r="C55" i="12"/>
  <c r="B56" i="12"/>
  <c r="C56" i="12"/>
  <c r="B57" i="12"/>
  <c r="C57" i="12"/>
  <c r="B58" i="12"/>
  <c r="C58" i="12"/>
  <c r="B59" i="12"/>
  <c r="C59" i="12"/>
  <c r="B60" i="12"/>
  <c r="C60" i="12"/>
  <c r="B61" i="12"/>
  <c r="C61" i="12"/>
  <c r="B62" i="12"/>
  <c r="C62" i="12"/>
  <c r="B63" i="12"/>
  <c r="C63" i="12"/>
  <c r="B64" i="12"/>
  <c r="C64" i="12"/>
  <c r="B65" i="12"/>
  <c r="C65" i="12"/>
  <c r="B66" i="12"/>
  <c r="C66" i="12"/>
  <c r="B67" i="12"/>
  <c r="C67" i="12"/>
  <c r="B68" i="12"/>
  <c r="C68" i="12"/>
  <c r="B69" i="12"/>
  <c r="C69" i="12"/>
  <c r="I63" i="13" s="1"/>
  <c r="I63" i="1" s="1"/>
  <c r="B70" i="12"/>
  <c r="C70" i="12"/>
  <c r="B71" i="12"/>
  <c r="C71" i="12"/>
  <c r="B72" i="12"/>
  <c r="C72" i="12"/>
  <c r="B73" i="12"/>
  <c r="C73" i="12"/>
  <c r="B74" i="12"/>
  <c r="C74" i="12"/>
  <c r="B75" i="12"/>
  <c r="C75" i="12"/>
  <c r="B76" i="12"/>
  <c r="C76" i="12"/>
  <c r="B77" i="12"/>
  <c r="C77" i="12"/>
  <c r="B78" i="12"/>
  <c r="C78" i="12"/>
  <c r="B79" i="12"/>
  <c r="C79" i="12"/>
  <c r="B80" i="12"/>
  <c r="C80" i="12"/>
  <c r="I74" i="13" s="1"/>
  <c r="I74" i="1" s="1"/>
  <c r="B81" i="12"/>
  <c r="C81" i="12"/>
  <c r="B82" i="12"/>
  <c r="C82" i="12"/>
  <c r="B83" i="12"/>
  <c r="C83" i="12"/>
  <c r="B84" i="12"/>
  <c r="C84" i="12"/>
  <c r="B85" i="12"/>
  <c r="C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C8" i="12"/>
  <c r="B8" i="12"/>
  <c r="L9" i="9"/>
  <c r="D45" i="9"/>
  <c r="F85" i="9"/>
  <c r="G85" i="9" s="1"/>
  <c r="B83" i="9"/>
  <c r="B77" i="9"/>
  <c r="L12" i="9"/>
  <c r="D2" i="9"/>
  <c r="B93" i="7"/>
  <c r="B95" i="7"/>
  <c r="B111" i="7"/>
  <c r="B112" i="7"/>
  <c r="B76" i="7"/>
  <c r="B85" i="7"/>
  <c r="B39" i="7"/>
  <c r="B20" i="7"/>
  <c r="A23" i="1"/>
  <c r="B23" i="1" s="1"/>
  <c r="B2" i="1"/>
  <c r="F100" i="9" l="1"/>
  <c r="G100" i="9" s="1"/>
  <c r="D12" i="9"/>
  <c r="F2" i="9"/>
  <c r="I110" i="13"/>
  <c r="I42" i="13"/>
  <c r="I42" i="1" s="1"/>
  <c r="I55" i="13"/>
  <c r="I55" i="1" s="1"/>
  <c r="I15" i="13"/>
  <c r="I15" i="1" s="1"/>
  <c r="D11" i="9"/>
  <c r="I11" i="9" s="1"/>
  <c r="F88" i="9"/>
  <c r="G88" i="9" s="1"/>
  <c r="I88" i="9" s="1"/>
  <c r="F56" i="9"/>
  <c r="G56" i="9" s="1"/>
  <c r="I56" i="9" s="1"/>
  <c r="I50" i="13"/>
  <c r="I50" i="1" s="1"/>
  <c r="I87" i="13"/>
  <c r="I87" i="1" s="1"/>
  <c r="F19" i="9"/>
  <c r="G19" i="9" s="1"/>
  <c r="D59" i="9"/>
  <c r="I59" i="9" s="1"/>
  <c r="I112" i="13"/>
  <c r="I96" i="13"/>
  <c r="I96" i="1" s="1"/>
  <c r="I80" i="13"/>
  <c r="I80" i="1" s="1"/>
  <c r="F107" i="9"/>
  <c r="G107" i="9" s="1"/>
  <c r="I107" i="9" s="1"/>
  <c r="I57" i="13"/>
  <c r="I57" i="1" s="1"/>
  <c r="F3" i="9"/>
  <c r="G3" i="9" s="1"/>
  <c r="I3" i="9" s="1"/>
  <c r="I94" i="13"/>
  <c r="I94" i="1" s="1"/>
  <c r="F99" i="9"/>
  <c r="G99" i="9" s="1"/>
  <c r="I99" i="9" s="1"/>
  <c r="I84" i="13"/>
  <c r="I84" i="1" s="1"/>
  <c r="I23" i="13"/>
  <c r="I23" i="1" s="1"/>
  <c r="F27" i="9"/>
  <c r="G27" i="9" s="1"/>
  <c r="I27" i="9" s="1"/>
  <c r="F42" i="9"/>
  <c r="G42" i="9" s="1"/>
  <c r="I42" i="9" s="1"/>
  <c r="I56" i="13"/>
  <c r="I56" i="1" s="1"/>
  <c r="I8" i="13"/>
  <c r="I8" i="1" s="1"/>
  <c r="I86" i="13"/>
  <c r="I86" i="1" s="1"/>
  <c r="I25" i="13"/>
  <c r="I25" i="1" s="1"/>
  <c r="I72" i="13"/>
  <c r="I72" i="1" s="1"/>
  <c r="I113" i="13"/>
  <c r="I111" i="13"/>
  <c r="I95" i="13"/>
  <c r="I95" i="1" s="1"/>
  <c r="F44" i="9"/>
  <c r="G44" i="9" s="1"/>
  <c r="I44" i="9" s="1"/>
  <c r="F92" i="9"/>
  <c r="G92" i="9" s="1"/>
  <c r="I92" i="9" s="1"/>
  <c r="D110" i="9"/>
  <c r="I110" i="9" s="1"/>
  <c r="F20" i="9"/>
  <c r="G20" i="9" s="1"/>
  <c r="I20" i="9" s="1"/>
  <c r="D52" i="9"/>
  <c r="I52" i="9" s="1"/>
  <c r="D60" i="9"/>
  <c r="D71" i="9"/>
  <c r="I71" i="9" s="1"/>
  <c r="D50" i="9"/>
  <c r="I50" i="9" s="1"/>
  <c r="F90" i="9"/>
  <c r="G90" i="9" s="1"/>
  <c r="I90" i="9" s="1"/>
  <c r="F10" i="9"/>
  <c r="F66" i="9"/>
  <c r="D74" i="9"/>
  <c r="F15" i="9"/>
  <c r="F82" i="9"/>
  <c r="F40" i="9"/>
  <c r="F38" i="9"/>
  <c r="I100" i="9"/>
  <c r="F28" i="13"/>
  <c r="F36" i="13"/>
  <c r="G36" i="13" s="1"/>
  <c r="E44" i="13"/>
  <c r="F51" i="13"/>
  <c r="G51" i="13" s="1"/>
  <c r="F60" i="13"/>
  <c r="G60" i="13" s="1"/>
  <c r="E83" i="13"/>
  <c r="E91" i="13"/>
  <c r="E99" i="13"/>
  <c r="E114" i="13"/>
  <c r="I12" i="9"/>
  <c r="D96" i="9"/>
  <c r="D53" i="9"/>
  <c r="I76" i="13"/>
  <c r="I76" i="1" s="1"/>
  <c r="I68" i="13"/>
  <c r="I68" i="1" s="1"/>
  <c r="I52" i="13"/>
  <c r="I52" i="1" s="1"/>
  <c r="I48" i="13"/>
  <c r="I48" i="1" s="1"/>
  <c r="I44" i="13"/>
  <c r="I44" i="1" s="1"/>
  <c r="I123" i="13"/>
  <c r="I115" i="13"/>
  <c r="I107" i="13"/>
  <c r="I107" i="1" s="1"/>
  <c r="I99" i="13"/>
  <c r="I99" i="1" s="1"/>
  <c r="I91" i="13"/>
  <c r="I91" i="1" s="1"/>
  <c r="I83" i="13"/>
  <c r="I83" i="1" s="1"/>
  <c r="D12" i="13"/>
  <c r="I12" i="13" s="1"/>
  <c r="I12" i="1" s="1"/>
  <c r="D20" i="13"/>
  <c r="I20" i="13" s="1"/>
  <c r="I20" i="1" s="1"/>
  <c r="E43" i="13"/>
  <c r="E50" i="13"/>
  <c r="D59" i="13"/>
  <c r="I59" i="13" s="1"/>
  <c r="I59" i="1" s="1"/>
  <c r="E107" i="13"/>
  <c r="E116" i="13"/>
  <c r="E39" i="9"/>
  <c r="D30" i="9"/>
  <c r="D48" i="9"/>
  <c r="I48" i="9" s="1"/>
  <c r="F5" i="9"/>
  <c r="G5" i="9" s="1"/>
  <c r="I114" i="13"/>
  <c r="I106" i="13"/>
  <c r="I106" i="1" s="1"/>
  <c r="E20" i="13"/>
  <c r="D28" i="13"/>
  <c r="I28" i="13" s="1"/>
  <c r="I28" i="1" s="1"/>
  <c r="D36" i="13"/>
  <c r="I36" i="13" s="1"/>
  <c r="I36" i="1" s="1"/>
  <c r="D51" i="13"/>
  <c r="I51" i="13" s="1"/>
  <c r="I51" i="1" s="1"/>
  <c r="E68" i="13"/>
  <c r="I19" i="9"/>
  <c r="I75" i="13"/>
  <c r="I75" i="1" s="1"/>
  <c r="I71" i="13"/>
  <c r="I71" i="1" s="1"/>
  <c r="I67" i="13"/>
  <c r="I67" i="1" s="1"/>
  <c r="I43" i="13"/>
  <c r="I43" i="1" s="1"/>
  <c r="I39" i="13"/>
  <c r="I39" i="1" s="1"/>
  <c r="I35" i="13"/>
  <c r="I35" i="1" s="1"/>
  <c r="I27" i="13"/>
  <c r="I27" i="1" s="1"/>
  <c r="I19" i="13"/>
  <c r="I19" i="1" s="1"/>
  <c r="G84" i="13"/>
  <c r="H84" i="13" s="1"/>
  <c r="G26" i="13"/>
  <c r="G17" i="13"/>
  <c r="D10" i="13"/>
  <c r="I10" i="13" s="1"/>
  <c r="I10" i="1" s="1"/>
  <c r="E81" i="13"/>
  <c r="E10" i="13"/>
  <c r="E15" i="13"/>
  <c r="D58" i="13"/>
  <c r="I58" i="13" s="1"/>
  <c r="I58" i="1" s="1"/>
  <c r="D81" i="13"/>
  <c r="I81" i="13" s="1"/>
  <c r="I81" i="1" s="1"/>
  <c r="D89" i="13"/>
  <c r="I89" i="13" s="1"/>
  <c r="I89" i="1" s="1"/>
  <c r="D106" i="13"/>
  <c r="E34" i="13"/>
  <c r="D98" i="13"/>
  <c r="I98" i="13" s="1"/>
  <c r="I98" i="1" s="1"/>
  <c r="E74" i="13"/>
  <c r="D122" i="13"/>
  <c r="I122" i="13" s="1"/>
  <c r="D18" i="13"/>
  <c r="I18" i="13" s="1"/>
  <c r="I18" i="1" s="1"/>
  <c r="D26" i="13"/>
  <c r="F47" i="13"/>
  <c r="G47" i="13" s="1"/>
  <c r="H47" i="13" s="1"/>
  <c r="E49" i="13"/>
  <c r="D79" i="13"/>
  <c r="I79" i="13" s="1"/>
  <c r="I79" i="1" s="1"/>
  <c r="F103" i="13"/>
  <c r="G103" i="13" s="1"/>
  <c r="D14" i="13"/>
  <c r="I14" i="13" s="1"/>
  <c r="I14" i="1" s="1"/>
  <c r="E18" i="13"/>
  <c r="F24" i="13"/>
  <c r="G24" i="13" s="1"/>
  <c r="E26" i="13"/>
  <c r="F33" i="13"/>
  <c r="G33" i="13" s="1"/>
  <c r="D47" i="13"/>
  <c r="I47" i="13" s="1"/>
  <c r="I47" i="1" s="1"/>
  <c r="E55" i="13"/>
  <c r="D90" i="13"/>
  <c r="I90" i="13" s="1"/>
  <c r="I90" i="1" s="1"/>
  <c r="D103" i="13"/>
  <c r="I103" i="13" s="1"/>
  <c r="I103" i="1" s="1"/>
  <c r="D9" i="13"/>
  <c r="I9" i="13" s="1"/>
  <c r="I9" i="1" s="1"/>
  <c r="E14" i="13"/>
  <c r="D16" i="13"/>
  <c r="I16" i="13" s="1"/>
  <c r="I16" i="1" s="1"/>
  <c r="F63" i="13"/>
  <c r="G63" i="13" s="1"/>
  <c r="H63" i="13" s="1"/>
  <c r="D66" i="13"/>
  <c r="I66" i="13" s="1"/>
  <c r="I66" i="1" s="1"/>
  <c r="D82" i="13"/>
  <c r="I82" i="13" s="1"/>
  <c r="I82" i="1" s="1"/>
  <c r="D88" i="13"/>
  <c r="I88" i="13" s="1"/>
  <c r="I88" i="1" s="1"/>
  <c r="G34" i="13"/>
  <c r="H34" i="13" s="1"/>
  <c r="F3" i="13"/>
  <c r="G3" i="13" s="1"/>
  <c r="E3" i="13"/>
  <c r="D3" i="13"/>
  <c r="I3" i="13" s="1"/>
  <c r="I3" i="1" s="1"/>
  <c r="G10" i="13"/>
  <c r="F29" i="13"/>
  <c r="G29" i="13" s="1"/>
  <c r="E29" i="13"/>
  <c r="D29" i="13"/>
  <c r="I29" i="13" s="1"/>
  <c r="I29" i="1" s="1"/>
  <c r="F62" i="13"/>
  <c r="G62" i="13" s="1"/>
  <c r="E62" i="13"/>
  <c r="F93" i="13"/>
  <c r="G93" i="13" s="1"/>
  <c r="E93" i="13"/>
  <c r="D93" i="13"/>
  <c r="I93" i="13" s="1"/>
  <c r="I93" i="1" s="1"/>
  <c r="G100" i="13"/>
  <c r="G123" i="13"/>
  <c r="H123" i="13" s="1"/>
  <c r="F4" i="13"/>
  <c r="G4" i="13" s="1"/>
  <c r="E4" i="13"/>
  <c r="D4" i="13"/>
  <c r="I4" i="13" s="1"/>
  <c r="I4" i="1" s="1"/>
  <c r="F7" i="13"/>
  <c r="G7" i="13" s="1"/>
  <c r="H7" i="13" s="1"/>
  <c r="E7" i="13"/>
  <c r="G19" i="13"/>
  <c r="H19" i="13" s="1"/>
  <c r="G55" i="13"/>
  <c r="H55" i="13" s="1"/>
  <c r="D62" i="13"/>
  <c r="I62" i="13" s="1"/>
  <c r="I62" i="1" s="1"/>
  <c r="E73" i="13"/>
  <c r="F73" i="13"/>
  <c r="G73" i="13" s="1"/>
  <c r="D73" i="13"/>
  <c r="I73" i="13" s="1"/>
  <c r="I73" i="1" s="1"/>
  <c r="G2" i="13"/>
  <c r="G9" i="13"/>
  <c r="G71" i="13"/>
  <c r="H71" i="13" s="1"/>
  <c r="E97" i="13"/>
  <c r="F97" i="13"/>
  <c r="G97" i="13" s="1"/>
  <c r="D104" i="13"/>
  <c r="I104" i="13" s="1"/>
  <c r="I104" i="1" s="1"/>
  <c r="F104" i="13"/>
  <c r="G104" i="13" s="1"/>
  <c r="G12" i="13"/>
  <c r="G25" i="13"/>
  <c r="H25" i="13" s="1"/>
  <c r="G28" i="13"/>
  <c r="G107" i="13"/>
  <c r="H107" i="13" s="1"/>
  <c r="F118" i="13"/>
  <c r="G118" i="13" s="1"/>
  <c r="E118" i="13"/>
  <c r="F6" i="13"/>
  <c r="G6" i="13" s="1"/>
  <c r="E6" i="13"/>
  <c r="D6" i="13"/>
  <c r="I6" i="13" s="1"/>
  <c r="I6" i="1" s="1"/>
  <c r="G14" i="13"/>
  <c r="G32" i="13"/>
  <c r="E57" i="13"/>
  <c r="F57" i="13"/>
  <c r="G57" i="13" s="1"/>
  <c r="H57" i="13" s="1"/>
  <c r="D64" i="13"/>
  <c r="I64" i="13" s="1"/>
  <c r="I64" i="1" s="1"/>
  <c r="F64" i="13"/>
  <c r="G64" i="13" s="1"/>
  <c r="F69" i="13"/>
  <c r="G69" i="13" s="1"/>
  <c r="E69" i="13"/>
  <c r="D69" i="13"/>
  <c r="I69" i="13" s="1"/>
  <c r="I69" i="1" s="1"/>
  <c r="G88" i="13"/>
  <c r="G111" i="13"/>
  <c r="H111" i="13" s="1"/>
  <c r="D118" i="13"/>
  <c r="I118" i="13" s="1"/>
  <c r="F13" i="13"/>
  <c r="G13" i="13" s="1"/>
  <c r="E13" i="13"/>
  <c r="D13" i="13"/>
  <c r="I13" i="13" s="1"/>
  <c r="I13" i="1" s="1"/>
  <c r="G48" i="13"/>
  <c r="H48" i="13" s="1"/>
  <c r="G67" i="13"/>
  <c r="H67" i="13" s="1"/>
  <c r="G91" i="13"/>
  <c r="H91" i="13" s="1"/>
  <c r="F109" i="13"/>
  <c r="G109" i="13" s="1"/>
  <c r="E109" i="13"/>
  <c r="D109" i="13"/>
  <c r="I109" i="13" s="1"/>
  <c r="G116" i="13"/>
  <c r="F5" i="13"/>
  <c r="G5" i="13" s="1"/>
  <c r="E5" i="13"/>
  <c r="D5" i="13"/>
  <c r="I5" i="13" s="1"/>
  <c r="I5" i="1" s="1"/>
  <c r="G75" i="13"/>
  <c r="H75" i="13" s="1"/>
  <c r="G18" i="13"/>
  <c r="F31" i="13"/>
  <c r="G31" i="13" s="1"/>
  <c r="E31" i="13"/>
  <c r="D31" i="13"/>
  <c r="I31" i="13" s="1"/>
  <c r="I31" i="1" s="1"/>
  <c r="G35" i="13"/>
  <c r="H35" i="13" s="1"/>
  <c r="D40" i="13"/>
  <c r="I40" i="13" s="1"/>
  <c r="I40" i="1" s="1"/>
  <c r="F40" i="13"/>
  <c r="G40" i="13" s="1"/>
  <c r="F53" i="13"/>
  <c r="G53" i="13" s="1"/>
  <c r="E53" i="13"/>
  <c r="D53" i="13"/>
  <c r="I53" i="13" s="1"/>
  <c r="I53" i="1" s="1"/>
  <c r="D97" i="13"/>
  <c r="I97" i="13" s="1"/>
  <c r="I97" i="1" s="1"/>
  <c r="F102" i="13"/>
  <c r="G102" i="13" s="1"/>
  <c r="E102" i="13"/>
  <c r="E104" i="13"/>
  <c r="F125" i="13"/>
  <c r="G125" i="13" s="1"/>
  <c r="E125" i="13"/>
  <c r="D125" i="13"/>
  <c r="I125" i="13" s="1"/>
  <c r="F8" i="13"/>
  <c r="G8" i="13" s="1"/>
  <c r="H8" i="13" s="1"/>
  <c r="E8" i="13"/>
  <c r="G15" i="13"/>
  <c r="H15" i="13" s="1"/>
  <c r="G20" i="13"/>
  <c r="F38" i="13"/>
  <c r="G38" i="13" s="1"/>
  <c r="H38" i="13" s="1"/>
  <c r="E38" i="13"/>
  <c r="G49" i="13"/>
  <c r="G81" i="13"/>
  <c r="G95" i="13"/>
  <c r="H95" i="13" s="1"/>
  <c r="D102" i="13"/>
  <c r="I102" i="13" s="1"/>
  <c r="I102" i="1" s="1"/>
  <c r="E113" i="13"/>
  <c r="F113" i="13"/>
  <c r="G113" i="13" s="1"/>
  <c r="H113" i="13" s="1"/>
  <c r="D120" i="13"/>
  <c r="I120" i="13" s="1"/>
  <c r="F120" i="13"/>
  <c r="G120" i="13" s="1"/>
  <c r="F22" i="13"/>
  <c r="G22" i="13" s="1"/>
  <c r="E22" i="13"/>
  <c r="G43" i="13"/>
  <c r="H43" i="13" s="1"/>
  <c r="F45" i="13"/>
  <c r="G45" i="13" s="1"/>
  <c r="E45" i="13"/>
  <c r="D45" i="13"/>
  <c r="I45" i="13" s="1"/>
  <c r="I45" i="1" s="1"/>
  <c r="F78" i="13"/>
  <c r="G78" i="13" s="1"/>
  <c r="E78" i="13"/>
  <c r="D2" i="13"/>
  <c r="D22" i="13"/>
  <c r="I22" i="13" s="1"/>
  <c r="I22" i="1" s="1"/>
  <c r="D24" i="13"/>
  <c r="I24" i="13" s="1"/>
  <c r="I24" i="1" s="1"/>
  <c r="D33" i="13"/>
  <c r="I33" i="13" s="1"/>
  <c r="I33" i="1" s="1"/>
  <c r="D49" i="13"/>
  <c r="I49" i="13" s="1"/>
  <c r="I49" i="1" s="1"/>
  <c r="F76" i="13"/>
  <c r="G76" i="13" s="1"/>
  <c r="H76" i="13" s="1"/>
  <c r="D78" i="13"/>
  <c r="I78" i="13" s="1"/>
  <c r="I78" i="1" s="1"/>
  <c r="E80" i="13"/>
  <c r="F83" i="13"/>
  <c r="G83" i="13" s="1"/>
  <c r="H83" i="13" s="1"/>
  <c r="F85" i="13"/>
  <c r="G85" i="13" s="1"/>
  <c r="E85" i="13"/>
  <c r="D85" i="13"/>
  <c r="I85" i="13" s="1"/>
  <c r="I85" i="1" s="1"/>
  <c r="F87" i="13"/>
  <c r="G87" i="13" s="1"/>
  <c r="H87" i="13" s="1"/>
  <c r="G39" i="13"/>
  <c r="H39" i="13" s="1"/>
  <c r="F54" i="13"/>
  <c r="G54" i="13" s="1"/>
  <c r="E54" i="13"/>
  <c r="F61" i="13"/>
  <c r="G61" i="13" s="1"/>
  <c r="E61" i="13"/>
  <c r="D61" i="13"/>
  <c r="I61" i="13" s="1"/>
  <c r="I61" i="1" s="1"/>
  <c r="G80" i="13"/>
  <c r="H80" i="13" s="1"/>
  <c r="G119" i="13"/>
  <c r="H119" i="13" s="1"/>
  <c r="F126" i="13"/>
  <c r="G126" i="13" s="1"/>
  <c r="E126" i="13"/>
  <c r="D17" i="13"/>
  <c r="I17" i="13" s="1"/>
  <c r="I17" i="1" s="1"/>
  <c r="F30" i="13"/>
  <c r="G30" i="13" s="1"/>
  <c r="E30" i="13"/>
  <c r="D41" i="13"/>
  <c r="I41" i="13" s="1"/>
  <c r="I41" i="1" s="1"/>
  <c r="F52" i="13"/>
  <c r="G52" i="13" s="1"/>
  <c r="H52" i="13" s="1"/>
  <c r="D54" i="13"/>
  <c r="I54" i="13" s="1"/>
  <c r="I54" i="1" s="1"/>
  <c r="E56" i="13"/>
  <c r="F59" i="13"/>
  <c r="G59" i="13" s="1"/>
  <c r="H59" i="13" s="1"/>
  <c r="D65" i="13"/>
  <c r="I65" i="13" s="1"/>
  <c r="I65" i="1" s="1"/>
  <c r="F70" i="13"/>
  <c r="G70" i="13" s="1"/>
  <c r="E70" i="13"/>
  <c r="F89" i="13"/>
  <c r="G89" i="13" s="1"/>
  <c r="F92" i="13"/>
  <c r="G92" i="13" s="1"/>
  <c r="H92" i="13" s="1"/>
  <c r="E96" i="13"/>
  <c r="F99" i="13"/>
  <c r="G99" i="13" s="1"/>
  <c r="H99" i="13" s="1"/>
  <c r="D105" i="13"/>
  <c r="I105" i="13" s="1"/>
  <c r="I105" i="1" s="1"/>
  <c r="F108" i="13"/>
  <c r="G108" i="13" s="1"/>
  <c r="E112" i="13"/>
  <c r="F115" i="13"/>
  <c r="G115" i="13" s="1"/>
  <c r="H115" i="13" s="1"/>
  <c r="D121" i="13"/>
  <c r="I121" i="13" s="1"/>
  <c r="F124" i="13"/>
  <c r="G124" i="13" s="1"/>
  <c r="D126" i="13"/>
  <c r="I126" i="13" s="1"/>
  <c r="F37" i="13"/>
  <c r="G37" i="13" s="1"/>
  <c r="E37" i="13"/>
  <c r="D37" i="13"/>
  <c r="I37" i="13" s="1"/>
  <c r="I37" i="1" s="1"/>
  <c r="F94" i="13"/>
  <c r="G94" i="13" s="1"/>
  <c r="H94" i="13" s="1"/>
  <c r="E94" i="13"/>
  <c r="F101" i="13"/>
  <c r="G101" i="13" s="1"/>
  <c r="E101" i="13"/>
  <c r="D101" i="13"/>
  <c r="I101" i="13" s="1"/>
  <c r="I101" i="1" s="1"/>
  <c r="F110" i="13"/>
  <c r="G110" i="13" s="1"/>
  <c r="H110" i="13" s="1"/>
  <c r="E110" i="13"/>
  <c r="D11" i="13"/>
  <c r="I11" i="13" s="1"/>
  <c r="I11" i="1" s="1"/>
  <c r="E17" i="13"/>
  <c r="F21" i="13"/>
  <c r="G21" i="13" s="1"/>
  <c r="E21" i="13"/>
  <c r="D21" i="13"/>
  <c r="I21" i="13" s="1"/>
  <c r="I21" i="1" s="1"/>
  <c r="F23" i="13"/>
  <c r="G23" i="13" s="1"/>
  <c r="H23" i="13" s="1"/>
  <c r="D30" i="13"/>
  <c r="I30" i="13" s="1"/>
  <c r="I30" i="1" s="1"/>
  <c r="D32" i="13"/>
  <c r="I32" i="13" s="1"/>
  <c r="I32" i="1" s="1"/>
  <c r="F41" i="13"/>
  <c r="G41" i="13" s="1"/>
  <c r="F46" i="13"/>
  <c r="G46" i="13" s="1"/>
  <c r="H46" i="13" s="1"/>
  <c r="E46" i="13"/>
  <c r="F56" i="13"/>
  <c r="G56" i="13" s="1"/>
  <c r="H56" i="13" s="1"/>
  <c r="F65" i="13"/>
  <c r="G65" i="13" s="1"/>
  <c r="F68" i="13"/>
  <c r="G68" i="13" s="1"/>
  <c r="H68" i="13" s="1"/>
  <c r="D70" i="13"/>
  <c r="I70" i="13" s="1"/>
  <c r="I70" i="1" s="1"/>
  <c r="E72" i="13"/>
  <c r="F77" i="13"/>
  <c r="G77" i="13" s="1"/>
  <c r="E77" i="13"/>
  <c r="D77" i="13"/>
  <c r="I77" i="13" s="1"/>
  <c r="I77" i="1" s="1"/>
  <c r="F79" i="13"/>
  <c r="G79" i="13" s="1"/>
  <c r="H79" i="13" s="1"/>
  <c r="F96" i="13"/>
  <c r="G96" i="13" s="1"/>
  <c r="H96" i="13" s="1"/>
  <c r="F105" i="13"/>
  <c r="G105" i="13" s="1"/>
  <c r="F112" i="13"/>
  <c r="G112" i="13" s="1"/>
  <c r="H112" i="13" s="1"/>
  <c r="F121" i="13"/>
  <c r="G121" i="13" s="1"/>
  <c r="F117" i="13"/>
  <c r="G117" i="13" s="1"/>
  <c r="E117" i="13"/>
  <c r="D117" i="13"/>
  <c r="I117" i="13" s="1"/>
  <c r="F122" i="13"/>
  <c r="G122" i="13" s="1"/>
  <c r="F114" i="13"/>
  <c r="G114" i="13" s="1"/>
  <c r="H114" i="13" s="1"/>
  <c r="F106" i="13"/>
  <c r="G106" i="13" s="1"/>
  <c r="H106" i="13" s="1"/>
  <c r="F98" i="13"/>
  <c r="G98" i="13" s="1"/>
  <c r="F90" i="13"/>
  <c r="G90" i="13" s="1"/>
  <c r="F82" i="13"/>
  <c r="G82" i="13" s="1"/>
  <c r="F74" i="13"/>
  <c r="G74" i="13" s="1"/>
  <c r="H74" i="13" s="1"/>
  <c r="F66" i="13"/>
  <c r="G66" i="13" s="1"/>
  <c r="F58" i="13"/>
  <c r="G58" i="13" s="1"/>
  <c r="F50" i="13"/>
  <c r="G50" i="13" s="1"/>
  <c r="H50" i="13" s="1"/>
  <c r="F42" i="13"/>
  <c r="G42" i="13" s="1"/>
  <c r="H42" i="13" s="1"/>
  <c r="F11" i="13"/>
  <c r="G11" i="13" s="1"/>
  <c r="F16" i="13"/>
  <c r="G16" i="13" s="1"/>
  <c r="F27" i="13"/>
  <c r="G27" i="13" s="1"/>
  <c r="H27" i="13" s="1"/>
  <c r="F44" i="13"/>
  <c r="G44" i="13" s="1"/>
  <c r="H44" i="13" s="1"/>
  <c r="F72" i="13"/>
  <c r="G72" i="13" s="1"/>
  <c r="H72" i="13" s="1"/>
  <c r="F86" i="13"/>
  <c r="G86" i="13" s="1"/>
  <c r="H86" i="13" s="1"/>
  <c r="E86" i="13"/>
  <c r="D60" i="13"/>
  <c r="I60" i="13" s="1"/>
  <c r="I60" i="1" s="1"/>
  <c r="D100" i="13"/>
  <c r="I100" i="13" s="1"/>
  <c r="I100" i="1" s="1"/>
  <c r="D108" i="13"/>
  <c r="I108" i="13" s="1"/>
  <c r="I108" i="1" s="1"/>
  <c r="D116" i="13"/>
  <c r="I116" i="13" s="1"/>
  <c r="D124" i="13"/>
  <c r="I124" i="13" s="1"/>
  <c r="F102" i="7"/>
  <c r="F30" i="7"/>
  <c r="F22" i="7"/>
  <c r="F104" i="7"/>
  <c r="H104" i="7" s="1"/>
  <c r="I104" i="7" s="1"/>
  <c r="J104" i="7" s="1"/>
  <c r="B2" i="7"/>
  <c r="B54" i="7"/>
  <c r="A84" i="1"/>
  <c r="B84" i="1" s="1"/>
  <c r="B21" i="7"/>
  <c r="A69" i="1"/>
  <c r="B69" i="1" s="1"/>
  <c r="B5" i="7"/>
  <c r="B4" i="7"/>
  <c r="A53" i="1"/>
  <c r="B53" i="1" s="1"/>
  <c r="A31" i="1"/>
  <c r="B31" i="1" s="1"/>
  <c r="B96" i="7"/>
  <c r="A22" i="1"/>
  <c r="B22" i="1" s="1"/>
  <c r="F93" i="7"/>
  <c r="F85" i="7"/>
  <c r="F77" i="7"/>
  <c r="F69" i="7"/>
  <c r="G69" i="7" s="1"/>
  <c r="F61" i="7"/>
  <c r="F53" i="7"/>
  <c r="F13" i="7"/>
  <c r="B87" i="7"/>
  <c r="A104" i="1"/>
  <c r="B104" i="1" s="1"/>
  <c r="F45" i="7"/>
  <c r="A85" i="1"/>
  <c r="B85" i="1" s="1"/>
  <c r="B10" i="7"/>
  <c r="A10" i="1"/>
  <c r="B10" i="1" s="1"/>
  <c r="B74" i="7"/>
  <c r="A74" i="1"/>
  <c r="B74" i="1" s="1"/>
  <c r="B8" i="7"/>
  <c r="A8" i="1"/>
  <c r="B8" i="1" s="1"/>
  <c r="B24" i="7"/>
  <c r="A24" i="1"/>
  <c r="B24" i="1" s="1"/>
  <c r="B66" i="7"/>
  <c r="A66" i="1"/>
  <c r="B66" i="1" s="1"/>
  <c r="B94" i="7"/>
  <c r="A94" i="1"/>
  <c r="B94" i="1" s="1"/>
  <c r="A102" i="1"/>
  <c r="B102" i="1" s="1"/>
  <c r="B16" i="7"/>
  <c r="A16" i="1"/>
  <c r="B16" i="1" s="1"/>
  <c r="B88" i="7"/>
  <c r="A88" i="1"/>
  <c r="B88" i="1" s="1"/>
  <c r="B64" i="7"/>
  <c r="A64" i="1"/>
  <c r="B64" i="1" s="1"/>
  <c r="A15" i="1"/>
  <c r="B15" i="1" s="1"/>
  <c r="B15" i="7"/>
  <c r="B7" i="7"/>
  <c r="A7" i="1"/>
  <c r="B7" i="1" s="1"/>
  <c r="B33" i="7"/>
  <c r="A33" i="1"/>
  <c r="B33" i="1" s="1"/>
  <c r="A63" i="1"/>
  <c r="B63" i="1" s="1"/>
  <c r="B63" i="7"/>
  <c r="B99" i="7"/>
  <c r="A99" i="1"/>
  <c r="B99" i="1" s="1"/>
  <c r="B26" i="7"/>
  <c r="A26" i="1"/>
  <c r="B26" i="1" s="1"/>
  <c r="B44" i="7"/>
  <c r="A44" i="1"/>
  <c r="B44" i="1" s="1"/>
  <c r="B82" i="7"/>
  <c r="A82" i="1"/>
  <c r="B82" i="1" s="1"/>
  <c r="B58" i="7"/>
  <c r="A58" i="1"/>
  <c r="B58" i="1" s="1"/>
  <c r="B34" i="7"/>
  <c r="A34" i="1"/>
  <c r="B34" i="1" s="1"/>
  <c r="B72" i="7"/>
  <c r="A72" i="1"/>
  <c r="B72" i="1" s="1"/>
  <c r="B56" i="7"/>
  <c r="A56" i="1"/>
  <c r="B56" i="1" s="1"/>
  <c r="B100" i="7"/>
  <c r="A100" i="1"/>
  <c r="B100" i="1" s="1"/>
  <c r="B14" i="7"/>
  <c r="A14" i="1"/>
  <c r="B14" i="1" s="1"/>
  <c r="B6" i="7"/>
  <c r="A6" i="1"/>
  <c r="B6" i="1" s="1"/>
  <c r="B40" i="7"/>
  <c r="A40" i="1"/>
  <c r="B40" i="1" s="1"/>
  <c r="B32" i="7"/>
  <c r="A32" i="1"/>
  <c r="B32" i="1" s="1"/>
  <c r="B86" i="7"/>
  <c r="A86" i="1"/>
  <c r="B86" i="1" s="1"/>
  <c r="B78" i="7"/>
  <c r="A78" i="1"/>
  <c r="B78" i="1" s="1"/>
  <c r="B70" i="7"/>
  <c r="A70" i="1"/>
  <c r="B70" i="1" s="1"/>
  <c r="B62" i="7"/>
  <c r="A62" i="1"/>
  <c r="B62" i="1" s="1"/>
  <c r="B36" i="7"/>
  <c r="B18" i="7"/>
  <c r="A18" i="1"/>
  <c r="B18" i="1" s="1"/>
  <c r="B90" i="7"/>
  <c r="A90" i="1"/>
  <c r="B90" i="1" s="1"/>
  <c r="B50" i="7"/>
  <c r="A50" i="1"/>
  <c r="B50" i="1" s="1"/>
  <c r="B110" i="7"/>
  <c r="B42" i="7"/>
  <c r="A42" i="1"/>
  <c r="B42" i="1" s="1"/>
  <c r="B80" i="7"/>
  <c r="A80" i="1"/>
  <c r="B80" i="1" s="1"/>
  <c r="B48" i="7"/>
  <c r="A48" i="1"/>
  <c r="B48" i="1" s="1"/>
  <c r="B108" i="7"/>
  <c r="A108" i="1"/>
  <c r="B108" i="1" s="1"/>
  <c r="B92" i="7"/>
  <c r="A92" i="1"/>
  <c r="B92" i="1" s="1"/>
  <c r="F75" i="7"/>
  <c r="B41" i="7"/>
  <c r="A41" i="1"/>
  <c r="B41" i="1" s="1"/>
  <c r="B79" i="7"/>
  <c r="A79" i="1"/>
  <c r="B79" i="1" s="1"/>
  <c r="B71" i="7"/>
  <c r="A71" i="1"/>
  <c r="B71" i="1" s="1"/>
  <c r="A55" i="1"/>
  <c r="B55" i="1" s="1"/>
  <c r="B55" i="7"/>
  <c r="B47" i="7"/>
  <c r="A47" i="1"/>
  <c r="B47" i="1" s="1"/>
  <c r="A107" i="1"/>
  <c r="B107" i="1" s="1"/>
  <c r="B107" i="7"/>
  <c r="A91" i="1"/>
  <c r="B91" i="1" s="1"/>
  <c r="B91" i="7"/>
  <c r="B23" i="7"/>
  <c r="B25" i="7"/>
  <c r="A25" i="1"/>
  <c r="B25" i="1" s="1"/>
  <c r="B17" i="7"/>
  <c r="A17" i="1"/>
  <c r="B17" i="1" s="1"/>
  <c r="B9" i="7"/>
  <c r="A9" i="1"/>
  <c r="B9" i="1" s="1"/>
  <c r="B43" i="7"/>
  <c r="A43" i="1"/>
  <c r="B43" i="1" s="1"/>
  <c r="B35" i="7"/>
  <c r="A35" i="1"/>
  <c r="B35" i="1" s="1"/>
  <c r="B89" i="7"/>
  <c r="A89" i="1"/>
  <c r="B89" i="1" s="1"/>
  <c r="B81" i="7"/>
  <c r="A81" i="1"/>
  <c r="B81" i="1" s="1"/>
  <c r="B73" i="7"/>
  <c r="A73" i="1"/>
  <c r="B73" i="1" s="1"/>
  <c r="B65" i="7"/>
  <c r="A65" i="1"/>
  <c r="B65" i="1" s="1"/>
  <c r="B57" i="7"/>
  <c r="A57" i="1"/>
  <c r="B57" i="1" s="1"/>
  <c r="B49" i="7"/>
  <c r="A49" i="1"/>
  <c r="B49" i="1" s="1"/>
  <c r="B109" i="7"/>
  <c r="B101" i="7"/>
  <c r="A101" i="1"/>
  <c r="B101" i="1" s="1"/>
  <c r="B52" i="7"/>
  <c r="A103" i="1"/>
  <c r="B103" i="1" s="1"/>
  <c r="A30" i="1"/>
  <c r="B30" i="1" s="1"/>
  <c r="A95" i="1"/>
  <c r="B95" i="1" s="1"/>
  <c r="A76" i="1"/>
  <c r="B76" i="1" s="1"/>
  <c r="A20" i="1"/>
  <c r="B20" i="1" s="1"/>
  <c r="F56" i="7"/>
  <c r="B68" i="7"/>
  <c r="A75" i="1"/>
  <c r="B75" i="1" s="1"/>
  <c r="A12" i="1"/>
  <c r="B12" i="1" s="1"/>
  <c r="B46" i="7"/>
  <c r="A46" i="1"/>
  <c r="B46" i="1" s="1"/>
  <c r="B106" i="7"/>
  <c r="A106" i="1"/>
  <c r="B106" i="1" s="1"/>
  <c r="B28" i="7"/>
  <c r="A28" i="1"/>
  <c r="B28" i="1" s="1"/>
  <c r="B38" i="7"/>
  <c r="A38" i="1"/>
  <c r="B38" i="1" s="1"/>
  <c r="B60" i="7"/>
  <c r="A60" i="1"/>
  <c r="B60" i="1" s="1"/>
  <c r="A93" i="1"/>
  <c r="B93" i="1" s="1"/>
  <c r="B27" i="7"/>
  <c r="A27" i="1"/>
  <c r="B27" i="1" s="1"/>
  <c r="B19" i="7"/>
  <c r="A19" i="1"/>
  <c r="B19" i="1" s="1"/>
  <c r="B11" i="7"/>
  <c r="A11" i="1"/>
  <c r="B11" i="1" s="1"/>
  <c r="B3" i="7"/>
  <c r="B3" i="1"/>
  <c r="B37" i="7"/>
  <c r="A37" i="1"/>
  <c r="B37" i="1" s="1"/>
  <c r="B29" i="7"/>
  <c r="A29" i="1"/>
  <c r="B29" i="1" s="1"/>
  <c r="B83" i="7"/>
  <c r="A83" i="1"/>
  <c r="B83" i="1" s="1"/>
  <c r="B67" i="7"/>
  <c r="A67" i="1"/>
  <c r="B67" i="1" s="1"/>
  <c r="B59" i="7"/>
  <c r="A59" i="1"/>
  <c r="B59" i="1" s="1"/>
  <c r="B51" i="7"/>
  <c r="A51" i="1"/>
  <c r="B51" i="1" s="1"/>
  <c r="B98" i="7"/>
  <c r="A61" i="1"/>
  <c r="B61" i="1" s="1"/>
  <c r="A39" i="1"/>
  <c r="B39" i="1" s="1"/>
  <c r="B105" i="7"/>
  <c r="A105" i="1"/>
  <c r="B105" i="1" s="1"/>
  <c r="B97" i="7"/>
  <c r="A97" i="1"/>
  <c r="B97" i="1" s="1"/>
  <c r="F112" i="7"/>
  <c r="G112" i="7" s="1"/>
  <c r="A77" i="1"/>
  <c r="B77" i="1" s="1"/>
  <c r="A45" i="1"/>
  <c r="B45" i="1" s="1"/>
  <c r="A13" i="1"/>
  <c r="B13" i="1" s="1"/>
  <c r="F55" i="9"/>
  <c r="G55" i="9" s="1"/>
  <c r="D64" i="9"/>
  <c r="I64" i="9" s="1"/>
  <c r="F95" i="9"/>
  <c r="G95" i="9" s="1"/>
  <c r="F62" i="9"/>
  <c r="G62" i="9" s="1"/>
  <c r="D112" i="9"/>
  <c r="I112" i="9" s="1"/>
  <c r="E14" i="9"/>
  <c r="D22" i="9"/>
  <c r="I22" i="9" s="1"/>
  <c r="F8" i="9"/>
  <c r="G8" i="9" s="1"/>
  <c r="F14" i="9"/>
  <c r="G14" i="9" s="1"/>
  <c r="F32" i="9"/>
  <c r="G32" i="9" s="1"/>
  <c r="D103" i="9"/>
  <c r="I103" i="9" s="1"/>
  <c r="E2" i="9"/>
  <c r="F47" i="9"/>
  <c r="G47" i="9" s="1"/>
  <c r="F54" i="9"/>
  <c r="G54" i="9" s="1"/>
  <c r="F70" i="9"/>
  <c r="G70" i="9" s="1"/>
  <c r="F79" i="9"/>
  <c r="G79" i="9" s="1"/>
  <c r="F87" i="9"/>
  <c r="G87" i="9" s="1"/>
  <c r="D102" i="9"/>
  <c r="I102" i="9" s="1"/>
  <c r="F84" i="9"/>
  <c r="G84" i="9" s="1"/>
  <c r="F109" i="9"/>
  <c r="G109" i="9" s="1"/>
  <c r="D46" i="9"/>
  <c r="I46" i="9" s="1"/>
  <c r="D86" i="9"/>
  <c r="I86" i="9" s="1"/>
  <c r="D111" i="9"/>
  <c r="I111" i="9" s="1"/>
  <c r="E4" i="9"/>
  <c r="F7" i="9"/>
  <c r="G7" i="9" s="1"/>
  <c r="F23" i="9"/>
  <c r="G23" i="9" s="1"/>
  <c r="F31" i="9"/>
  <c r="G31" i="9" s="1"/>
  <c r="F39" i="9"/>
  <c r="G39" i="9" s="1"/>
  <c r="F78" i="9"/>
  <c r="G78" i="9" s="1"/>
  <c r="D94" i="9"/>
  <c r="I94" i="9" s="1"/>
  <c r="F104" i="9"/>
  <c r="G104" i="9" s="1"/>
  <c r="D108" i="9"/>
  <c r="I108" i="9" s="1"/>
  <c r="F4" i="9"/>
  <c r="G4" i="9" s="1"/>
  <c r="D13" i="9"/>
  <c r="I13" i="9" s="1"/>
  <c r="F28" i="9"/>
  <c r="G28" i="9" s="1"/>
  <c r="F36" i="9"/>
  <c r="G36" i="9" s="1"/>
  <c r="D61" i="9"/>
  <c r="I61" i="9" s="1"/>
  <c r="D24" i="9"/>
  <c r="I24" i="9" s="1"/>
  <c r="D68" i="9"/>
  <c r="I68" i="9" s="1"/>
  <c r="F77" i="9"/>
  <c r="G77" i="9" s="1"/>
  <c r="D80" i="9"/>
  <c r="I80" i="9" s="1"/>
  <c r="D72" i="9"/>
  <c r="I72" i="9" s="1"/>
  <c r="E8" i="9"/>
  <c r="D29" i="9"/>
  <c r="I29" i="9" s="1"/>
  <c r="D63" i="9"/>
  <c r="I63" i="9" s="1"/>
  <c r="D76" i="9"/>
  <c r="I76" i="9" s="1"/>
  <c r="D85" i="9"/>
  <c r="I85" i="9" s="1"/>
  <c r="E20" i="9"/>
  <c r="E5" i="9"/>
  <c r="E12" i="9"/>
  <c r="E28" i="9"/>
  <c r="E36" i="9"/>
  <c r="E68" i="9"/>
  <c r="E55" i="9"/>
  <c r="E76" i="9"/>
  <c r="E84" i="9"/>
  <c r="E92" i="9"/>
  <c r="E108" i="9"/>
  <c r="E71" i="9"/>
  <c r="E100" i="9"/>
  <c r="E51" i="9"/>
  <c r="E95" i="9"/>
  <c r="E61" i="9"/>
  <c r="E63" i="9"/>
  <c r="E103" i="9"/>
  <c r="E111" i="9"/>
  <c r="E29" i="9"/>
  <c r="E31" i="9"/>
  <c r="E59" i="9"/>
  <c r="E69" i="9"/>
  <c r="E79" i="9"/>
  <c r="E87" i="9"/>
  <c r="E85" i="9"/>
  <c r="E93" i="9"/>
  <c r="E23" i="9"/>
  <c r="E11" i="9"/>
  <c r="E13" i="9"/>
  <c r="E27" i="9"/>
  <c r="E77" i="9"/>
  <c r="E3" i="9"/>
  <c r="E19" i="9"/>
  <c r="E44" i="9"/>
  <c r="E52" i="9"/>
  <c r="E75" i="9"/>
  <c r="E107" i="9"/>
  <c r="E53" i="9"/>
  <c r="E10" i="9"/>
  <c r="E47" i="9"/>
  <c r="E60" i="9"/>
  <c r="E99" i="9"/>
  <c r="D58" i="9"/>
  <c r="I58" i="9" s="1"/>
  <c r="F105" i="9"/>
  <c r="G105" i="9" s="1"/>
  <c r="D105" i="9"/>
  <c r="F17" i="9"/>
  <c r="G17" i="9" s="1"/>
  <c r="D17" i="9"/>
  <c r="D43" i="9"/>
  <c r="I43" i="9" s="1"/>
  <c r="D34" i="9"/>
  <c r="I34" i="9" s="1"/>
  <c r="F49" i="9"/>
  <c r="G49" i="9" s="1"/>
  <c r="D49" i="9"/>
  <c r="D51" i="9"/>
  <c r="I51" i="9" s="1"/>
  <c r="F73" i="9"/>
  <c r="G73" i="9" s="1"/>
  <c r="D73" i="9"/>
  <c r="D75" i="9"/>
  <c r="I75" i="9" s="1"/>
  <c r="E109" i="9"/>
  <c r="F97" i="9"/>
  <c r="G97" i="9" s="1"/>
  <c r="D97" i="9"/>
  <c r="F41" i="9"/>
  <c r="G41" i="9" s="1"/>
  <c r="D41" i="9"/>
  <c r="D9" i="9"/>
  <c r="I9" i="9" s="1"/>
  <c r="F21" i="9"/>
  <c r="G21" i="9" s="1"/>
  <c r="E43" i="9"/>
  <c r="E45" i="9"/>
  <c r="F65" i="9"/>
  <c r="G65" i="9" s="1"/>
  <c r="D65" i="9"/>
  <c r="D67" i="9"/>
  <c r="I67" i="9" s="1"/>
  <c r="F89" i="9"/>
  <c r="G89" i="9" s="1"/>
  <c r="D89" i="9"/>
  <c r="D91" i="9"/>
  <c r="I91" i="9" s="1"/>
  <c r="F101" i="9"/>
  <c r="G101" i="9" s="1"/>
  <c r="D106" i="9"/>
  <c r="I106" i="9" s="1"/>
  <c r="F33" i="9"/>
  <c r="G33" i="9" s="1"/>
  <c r="D33" i="9"/>
  <c r="D35" i="9"/>
  <c r="I35" i="9" s="1"/>
  <c r="F45" i="9"/>
  <c r="G45" i="9" s="1"/>
  <c r="E67" i="9"/>
  <c r="E91" i="9"/>
  <c r="D26" i="9"/>
  <c r="I26" i="9" s="1"/>
  <c r="E101" i="9"/>
  <c r="E9" i="9"/>
  <c r="F16" i="9"/>
  <c r="G16" i="9" s="1"/>
  <c r="D16" i="9"/>
  <c r="D18" i="9"/>
  <c r="I18" i="9" s="1"/>
  <c r="E35" i="9"/>
  <c r="E37" i="9"/>
  <c r="F69" i="9"/>
  <c r="G69" i="9" s="1"/>
  <c r="F81" i="9"/>
  <c r="G81" i="9" s="1"/>
  <c r="D81" i="9"/>
  <c r="D83" i="9"/>
  <c r="I83" i="9" s="1"/>
  <c r="F93" i="9"/>
  <c r="G93" i="9" s="1"/>
  <c r="D98" i="9"/>
  <c r="I98" i="9" s="1"/>
  <c r="E21" i="9"/>
  <c r="F6" i="9"/>
  <c r="G6" i="9" s="1"/>
  <c r="F25" i="9"/>
  <c r="G25" i="9" s="1"/>
  <c r="D25" i="9"/>
  <c r="F37" i="9"/>
  <c r="G37" i="9" s="1"/>
  <c r="F57" i="9"/>
  <c r="G57" i="9" s="1"/>
  <c r="D57" i="9"/>
  <c r="E83" i="9"/>
  <c r="E22" i="9"/>
  <c r="E30" i="9"/>
  <c r="E38" i="9"/>
  <c r="E46" i="9"/>
  <c r="E54" i="9"/>
  <c r="E62" i="9"/>
  <c r="E70" i="9"/>
  <c r="E78" i="9"/>
  <c r="E86" i="9"/>
  <c r="E94" i="9"/>
  <c r="E102" i="9"/>
  <c r="E110" i="9"/>
  <c r="E18" i="9"/>
  <c r="E26" i="9"/>
  <c r="E34" i="9"/>
  <c r="E42" i="9"/>
  <c r="E50" i="9"/>
  <c r="E58" i="9"/>
  <c r="E66" i="9"/>
  <c r="E74" i="9"/>
  <c r="E82" i="9"/>
  <c r="E90" i="9"/>
  <c r="E98" i="9"/>
  <c r="E106" i="9"/>
  <c r="E7" i="9"/>
  <c r="E16" i="9"/>
  <c r="E17" i="9"/>
  <c r="E25" i="9"/>
  <c r="E33" i="9"/>
  <c r="E41" i="9"/>
  <c r="E49" i="9"/>
  <c r="E57" i="9"/>
  <c r="E65" i="9"/>
  <c r="E73" i="9"/>
  <c r="E81" i="9"/>
  <c r="E89" i="9"/>
  <c r="E97" i="9"/>
  <c r="E105" i="9"/>
  <c r="E6" i="9"/>
  <c r="E15" i="9"/>
  <c r="E24" i="9"/>
  <c r="E32" i="9"/>
  <c r="E40" i="9"/>
  <c r="E48" i="9"/>
  <c r="E56" i="9"/>
  <c r="E64" i="9"/>
  <c r="E72" i="9"/>
  <c r="E80" i="9"/>
  <c r="E88" i="9"/>
  <c r="E96" i="9"/>
  <c r="E104" i="9"/>
  <c r="E112" i="9"/>
  <c r="F84" i="7"/>
  <c r="F76" i="7"/>
  <c r="F20" i="7"/>
  <c r="F12" i="7"/>
  <c r="F111" i="7"/>
  <c r="F103" i="7"/>
  <c r="F95" i="7"/>
  <c r="F39" i="7"/>
  <c r="F31" i="7"/>
  <c r="F15" i="7"/>
  <c r="G2" i="9" l="1"/>
  <c r="I2" i="9" s="1"/>
  <c r="J2" i="1" s="1"/>
  <c r="H36" i="13"/>
  <c r="J71" i="1"/>
  <c r="J69" i="10" s="1"/>
  <c r="H12" i="13"/>
  <c r="G38" i="9"/>
  <c r="I38" i="9" s="1"/>
  <c r="J38" i="1" s="1"/>
  <c r="J36" i="10" s="1"/>
  <c r="G40" i="9"/>
  <c r="I40" i="9" s="1"/>
  <c r="J40" i="1" s="1"/>
  <c r="J38" i="10" s="1"/>
  <c r="H51" i="13"/>
  <c r="G82" i="9"/>
  <c r="I82" i="9" s="1"/>
  <c r="J82" i="1" s="1"/>
  <c r="J80" i="10" s="1"/>
  <c r="G15" i="9"/>
  <c r="I15" i="9" s="1"/>
  <c r="J15" i="1" s="1"/>
  <c r="J13" i="10" s="1"/>
  <c r="H103" i="13"/>
  <c r="I2" i="13"/>
  <c r="I2" i="1" s="1"/>
  <c r="G66" i="9"/>
  <c r="I66" i="9" s="1"/>
  <c r="J66" i="1" s="1"/>
  <c r="J64" i="10" s="1"/>
  <c r="J100" i="1"/>
  <c r="J98" i="10" s="1"/>
  <c r="G10" i="9"/>
  <c r="I10" i="9" s="1"/>
  <c r="J10" i="1" s="1"/>
  <c r="J8" i="10" s="1"/>
  <c r="M104" i="7"/>
  <c r="T104" i="7"/>
  <c r="E104" i="1" s="1"/>
  <c r="E102" i="10" s="1"/>
  <c r="K104" i="7"/>
  <c r="U104" i="7" s="1"/>
  <c r="F104" i="1" s="1"/>
  <c r="F102" i="10" s="1"/>
  <c r="L104" i="7"/>
  <c r="V104" i="7" s="1"/>
  <c r="G104" i="1" s="1"/>
  <c r="G102" i="10" s="1"/>
  <c r="F83" i="7"/>
  <c r="H83" i="7" s="1"/>
  <c r="I83" i="7" s="1"/>
  <c r="J83" i="7" s="1"/>
  <c r="I96" i="9"/>
  <c r="J96" i="1" s="1"/>
  <c r="J94" i="10" s="1"/>
  <c r="I53" i="9"/>
  <c r="J53" i="1" s="1"/>
  <c r="J51" i="10" s="1"/>
  <c r="I30" i="9"/>
  <c r="J30" i="1" s="1"/>
  <c r="J28" i="10" s="1"/>
  <c r="H24" i="13"/>
  <c r="H16" i="13"/>
  <c r="H20" i="13"/>
  <c r="H11" i="13"/>
  <c r="H98" i="13"/>
  <c r="H117" i="13"/>
  <c r="H105" i="13"/>
  <c r="H10" i="13"/>
  <c r="H65" i="13"/>
  <c r="H124" i="13"/>
  <c r="F87" i="7"/>
  <c r="H87" i="7" s="1"/>
  <c r="I87" i="7" s="1"/>
  <c r="J87" i="7" s="1"/>
  <c r="I60" i="9"/>
  <c r="J60" i="1" s="1"/>
  <c r="J58" i="10" s="1"/>
  <c r="I74" i="9"/>
  <c r="J74" i="1" s="1"/>
  <c r="J72" i="10" s="1"/>
  <c r="J59" i="1"/>
  <c r="J57" i="10" s="1"/>
  <c r="J48" i="1"/>
  <c r="J46" i="10" s="1"/>
  <c r="F21" i="7"/>
  <c r="F7" i="7"/>
  <c r="G7" i="7" s="1"/>
  <c r="F4" i="7"/>
  <c r="F74" i="7"/>
  <c r="H74" i="7" s="1"/>
  <c r="I74" i="7" s="1"/>
  <c r="J74" i="7" s="1"/>
  <c r="F42" i="7"/>
  <c r="H42" i="7" s="1"/>
  <c r="I42" i="7" s="1"/>
  <c r="J42" i="7" s="1"/>
  <c r="F99" i="7"/>
  <c r="H99" i="7" s="1"/>
  <c r="I99" i="7" s="1"/>
  <c r="J99" i="7" s="1"/>
  <c r="J3" i="1"/>
  <c r="J12" i="1"/>
  <c r="J10" i="10" s="1"/>
  <c r="J50" i="1"/>
  <c r="J48" i="10" s="1"/>
  <c r="J19" i="1"/>
  <c r="J17" i="10" s="1"/>
  <c r="J107" i="1"/>
  <c r="J105" i="10" s="1"/>
  <c r="J42" i="1"/>
  <c r="J40" i="10" s="1"/>
  <c r="J56" i="1"/>
  <c r="J54" i="10" s="1"/>
  <c r="J90" i="1"/>
  <c r="J88" i="10" s="1"/>
  <c r="J99" i="1"/>
  <c r="J97" i="10" s="1"/>
  <c r="J52" i="1"/>
  <c r="J50" i="10" s="1"/>
  <c r="J44" i="1"/>
  <c r="J42" i="10" s="1"/>
  <c r="J20" i="1"/>
  <c r="J18" i="10" s="1"/>
  <c r="I104" i="9"/>
  <c r="J104" i="1" s="1"/>
  <c r="J102" i="10" s="1"/>
  <c r="I37" i="9"/>
  <c r="J37" i="1" s="1"/>
  <c r="J35" i="10" s="1"/>
  <c r="I69" i="9"/>
  <c r="J69" i="1" s="1"/>
  <c r="J67" i="10" s="1"/>
  <c r="I97" i="9"/>
  <c r="J97" i="1" s="1"/>
  <c r="J95" i="10" s="1"/>
  <c r="J76" i="1"/>
  <c r="J74" i="10" s="1"/>
  <c r="I36" i="9"/>
  <c r="J36" i="1" s="1"/>
  <c r="J34" i="10" s="1"/>
  <c r="I32" i="9"/>
  <c r="J32" i="1" s="1"/>
  <c r="J30" i="10" s="1"/>
  <c r="I62" i="9"/>
  <c r="J62" i="1" s="1"/>
  <c r="J60" i="10" s="1"/>
  <c r="H18" i="13"/>
  <c r="H9" i="13"/>
  <c r="H26" i="13"/>
  <c r="I77" i="9"/>
  <c r="J77" i="1" s="1"/>
  <c r="J75" i="10" s="1"/>
  <c r="H22" i="13"/>
  <c r="H125" i="13"/>
  <c r="H53" i="13"/>
  <c r="H29" i="13"/>
  <c r="I26" i="13"/>
  <c r="I26" i="1" s="1"/>
  <c r="I87" i="9"/>
  <c r="J87" i="1" s="1"/>
  <c r="J85" i="10" s="1"/>
  <c r="I6" i="9"/>
  <c r="J6" i="1" s="1"/>
  <c r="J4" i="10" s="1"/>
  <c r="I55" i="9"/>
  <c r="J55" i="1" s="1"/>
  <c r="J53" i="10" s="1"/>
  <c r="H32" i="13"/>
  <c r="I78" i="9"/>
  <c r="J78" i="1" s="1"/>
  <c r="J76" i="10" s="1"/>
  <c r="I14" i="9"/>
  <c r="J14" i="1" s="1"/>
  <c r="J12" i="10" s="1"/>
  <c r="I8" i="9"/>
  <c r="J8" i="1" s="1"/>
  <c r="J6" i="10" s="1"/>
  <c r="I93" i="9"/>
  <c r="J93" i="1" s="1"/>
  <c r="J91" i="10" s="1"/>
  <c r="I31" i="9"/>
  <c r="J31" i="1" s="1"/>
  <c r="J29" i="10" s="1"/>
  <c r="I16" i="9"/>
  <c r="J16" i="1" s="1"/>
  <c r="J14" i="10" s="1"/>
  <c r="I21" i="9"/>
  <c r="J21" i="1" s="1"/>
  <c r="J19" i="10" s="1"/>
  <c r="I73" i="9"/>
  <c r="J73" i="1" s="1"/>
  <c r="J71" i="10" s="1"/>
  <c r="J27" i="1"/>
  <c r="J25" i="10" s="1"/>
  <c r="I23" i="9"/>
  <c r="J23" i="1" s="1"/>
  <c r="J21" i="10" s="1"/>
  <c r="I109" i="9"/>
  <c r="I54" i="9"/>
  <c r="J54" i="1" s="1"/>
  <c r="J52" i="10" s="1"/>
  <c r="H58" i="13"/>
  <c r="H122" i="13"/>
  <c r="H81" i="13"/>
  <c r="H28" i="13"/>
  <c r="I5" i="9"/>
  <c r="J5" i="1" s="1"/>
  <c r="J3" i="10" s="1"/>
  <c r="I95" i="9"/>
  <c r="J95" i="1" s="1"/>
  <c r="J93" i="10" s="1"/>
  <c r="I101" i="9"/>
  <c r="J101" i="1" s="1"/>
  <c r="J99" i="10" s="1"/>
  <c r="I17" i="9"/>
  <c r="J17" i="1" s="1"/>
  <c r="J15" i="10" s="1"/>
  <c r="I4" i="9"/>
  <c r="J4" i="1" s="1"/>
  <c r="J2" i="10" s="1"/>
  <c r="I45" i="9"/>
  <c r="J45" i="1" s="1"/>
  <c r="J43" i="10" s="1"/>
  <c r="J92" i="1"/>
  <c r="J90" i="10" s="1"/>
  <c r="I7" i="9"/>
  <c r="J7" i="1" s="1"/>
  <c r="J5" i="10" s="1"/>
  <c r="I84" i="9"/>
  <c r="J84" i="1" s="1"/>
  <c r="J82" i="10" s="1"/>
  <c r="I47" i="9"/>
  <c r="J47" i="1" s="1"/>
  <c r="J45" i="10" s="1"/>
  <c r="H66" i="13"/>
  <c r="I28" i="9"/>
  <c r="J28" i="1" s="1"/>
  <c r="J26" i="10" s="1"/>
  <c r="I79" i="9"/>
  <c r="J79" i="1" s="1"/>
  <c r="J77" i="10" s="1"/>
  <c r="I70" i="9"/>
  <c r="J70" i="1" s="1"/>
  <c r="J68" i="10" s="1"/>
  <c r="J11" i="1"/>
  <c r="J9" i="10" s="1"/>
  <c r="H17" i="13"/>
  <c r="H120" i="13"/>
  <c r="H40" i="13"/>
  <c r="H89" i="13"/>
  <c r="H88" i="13"/>
  <c r="H21" i="13"/>
  <c r="H14" i="13"/>
  <c r="H73" i="13"/>
  <c r="H82" i="13"/>
  <c r="H90" i="13"/>
  <c r="H61" i="13"/>
  <c r="H109" i="13"/>
  <c r="H33" i="13"/>
  <c r="H118" i="13"/>
  <c r="H2" i="13"/>
  <c r="H54" i="13"/>
  <c r="H78" i="13"/>
  <c r="H37" i="13"/>
  <c r="H126" i="13"/>
  <c r="H104" i="13"/>
  <c r="H100" i="13"/>
  <c r="H102" i="13"/>
  <c r="H93" i="13"/>
  <c r="H70" i="13"/>
  <c r="H30" i="13"/>
  <c r="H49" i="13"/>
  <c r="H116" i="13"/>
  <c r="H97" i="13"/>
  <c r="H5" i="13"/>
  <c r="H77" i="13"/>
  <c r="H41" i="13"/>
  <c r="H101" i="13"/>
  <c r="H108" i="13"/>
  <c r="H45" i="13"/>
  <c r="H60" i="13"/>
  <c r="H13" i="13"/>
  <c r="H69" i="13"/>
  <c r="H4" i="13"/>
  <c r="H62" i="13"/>
  <c r="H3" i="13"/>
  <c r="H121" i="13"/>
  <c r="H85" i="13"/>
  <c r="H31" i="13"/>
  <c r="H64" i="13"/>
  <c r="H6" i="13"/>
  <c r="J88" i="1"/>
  <c r="J86" i="10" s="1"/>
  <c r="J64" i="1"/>
  <c r="J62" i="10" s="1"/>
  <c r="F51" i="7"/>
  <c r="G51" i="7" s="1"/>
  <c r="I57" i="9"/>
  <c r="J57" i="1" s="1"/>
  <c r="J55" i="10" s="1"/>
  <c r="I81" i="9"/>
  <c r="J81" i="1" s="1"/>
  <c r="J79" i="10" s="1"/>
  <c r="I89" i="9"/>
  <c r="J89" i="1" s="1"/>
  <c r="J87" i="10" s="1"/>
  <c r="I105" i="9"/>
  <c r="J105" i="1" s="1"/>
  <c r="J103" i="10" s="1"/>
  <c r="J24" i="1"/>
  <c r="J22" i="10" s="1"/>
  <c r="I65" i="9"/>
  <c r="J65" i="1" s="1"/>
  <c r="J63" i="10" s="1"/>
  <c r="I39" i="9"/>
  <c r="J39" i="1" s="1"/>
  <c r="J37" i="10" s="1"/>
  <c r="I33" i="9"/>
  <c r="J33" i="1" s="1"/>
  <c r="J31" i="10" s="1"/>
  <c r="I49" i="9"/>
  <c r="J49" i="1" s="1"/>
  <c r="J47" i="10" s="1"/>
  <c r="I25" i="9"/>
  <c r="J25" i="1" s="1"/>
  <c r="J23" i="10" s="1"/>
  <c r="I41" i="9"/>
  <c r="J41" i="1" s="1"/>
  <c r="J39" i="10" s="1"/>
  <c r="F62" i="7"/>
  <c r="H62" i="7" s="1"/>
  <c r="I62" i="7" s="1"/>
  <c r="J62" i="7" s="1"/>
  <c r="H69" i="7"/>
  <c r="I69" i="7" s="1"/>
  <c r="J69" i="7" s="1"/>
  <c r="F54" i="7"/>
  <c r="G54" i="7" s="1"/>
  <c r="F55" i="7"/>
  <c r="H55" i="7" s="1"/>
  <c r="I55" i="7" s="1"/>
  <c r="J55" i="7" s="1"/>
  <c r="F59" i="7"/>
  <c r="G59" i="7" s="1"/>
  <c r="F23" i="7"/>
  <c r="H23" i="7" s="1"/>
  <c r="I23" i="7" s="1"/>
  <c r="J23" i="7" s="1"/>
  <c r="J86" i="1"/>
  <c r="J84" i="10" s="1"/>
  <c r="F14" i="7"/>
  <c r="G14" i="7" s="1"/>
  <c r="F52" i="7"/>
  <c r="G52" i="7" s="1"/>
  <c r="J46" i="1"/>
  <c r="J44" i="10" s="1"/>
  <c r="F11" i="7"/>
  <c r="H11" i="7" s="1"/>
  <c r="I11" i="7" s="1"/>
  <c r="J11" i="7" s="1"/>
  <c r="F70" i="7"/>
  <c r="G70" i="7" s="1"/>
  <c r="F37" i="7"/>
  <c r="G37" i="7" s="1"/>
  <c r="F36" i="7"/>
  <c r="G36" i="7" s="1"/>
  <c r="F96" i="7"/>
  <c r="G96" i="7" s="1"/>
  <c r="F60" i="7"/>
  <c r="G60" i="7" s="1"/>
  <c r="F65" i="7"/>
  <c r="G65" i="7" s="1"/>
  <c r="F25" i="7"/>
  <c r="G25" i="7" s="1"/>
  <c r="F78" i="7"/>
  <c r="H78" i="7" s="1"/>
  <c r="I78" i="7" s="1"/>
  <c r="J78" i="7" s="1"/>
  <c r="F6" i="7"/>
  <c r="H6" i="7" s="1"/>
  <c r="I6" i="7" s="1"/>
  <c r="J6" i="7" s="1"/>
  <c r="F29" i="7"/>
  <c r="H29" i="7" s="1"/>
  <c r="I29" i="7" s="1"/>
  <c r="J29" i="7" s="1"/>
  <c r="H112" i="7"/>
  <c r="I112" i="7" s="1"/>
  <c r="J112" i="7" s="1"/>
  <c r="F64" i="7"/>
  <c r="H64" i="7" s="1"/>
  <c r="I64" i="7" s="1"/>
  <c r="J64" i="7" s="1"/>
  <c r="F16" i="7"/>
  <c r="G16" i="7" s="1"/>
  <c r="F2" i="7"/>
  <c r="H2" i="7" s="1"/>
  <c r="I2" i="7" s="1"/>
  <c r="J2" i="7" s="1"/>
  <c r="F24" i="7"/>
  <c r="G24" i="7" s="1"/>
  <c r="F5" i="7"/>
  <c r="G5" i="7" s="1"/>
  <c r="H102" i="7"/>
  <c r="I102" i="7" s="1"/>
  <c r="J102" i="7" s="1"/>
  <c r="G102" i="7"/>
  <c r="F38" i="7"/>
  <c r="H38" i="7" s="1"/>
  <c r="I38" i="7" s="1"/>
  <c r="J38" i="7" s="1"/>
  <c r="F94" i="7"/>
  <c r="H94" i="7" s="1"/>
  <c r="I94" i="7" s="1"/>
  <c r="J94" i="7" s="1"/>
  <c r="F98" i="7"/>
  <c r="H98" i="7" s="1"/>
  <c r="I98" i="7" s="1"/>
  <c r="J98" i="7" s="1"/>
  <c r="F88" i="7"/>
  <c r="G88" i="7" s="1"/>
  <c r="F100" i="7"/>
  <c r="G100" i="7" s="1"/>
  <c r="F34" i="7"/>
  <c r="G34" i="7" s="1"/>
  <c r="F106" i="7"/>
  <c r="G106" i="7" s="1"/>
  <c r="F46" i="7"/>
  <c r="H46" i="7" s="1"/>
  <c r="I46" i="7" s="1"/>
  <c r="J46" i="7" s="1"/>
  <c r="F86" i="7"/>
  <c r="G86" i="7" s="1"/>
  <c r="F35" i="7"/>
  <c r="G35" i="7" s="1"/>
  <c r="F110" i="7"/>
  <c r="H110" i="7" s="1"/>
  <c r="I110" i="7" s="1"/>
  <c r="J110" i="7" s="1"/>
  <c r="G104" i="7"/>
  <c r="F9" i="7"/>
  <c r="G9" i="7" s="1"/>
  <c r="F72" i="7"/>
  <c r="G72" i="7" s="1"/>
  <c r="F3" i="7"/>
  <c r="G3" i="7" s="1"/>
  <c r="F57" i="7"/>
  <c r="H57" i="7" s="1"/>
  <c r="I57" i="7" s="1"/>
  <c r="J57" i="7" s="1"/>
  <c r="F17" i="7"/>
  <c r="H17" i="7" s="1"/>
  <c r="I17" i="7" s="1"/>
  <c r="J17" i="7" s="1"/>
  <c r="F8" i="7"/>
  <c r="G8" i="7" s="1"/>
  <c r="F27" i="7"/>
  <c r="H27" i="7" s="1"/>
  <c r="I27" i="7" s="1"/>
  <c r="J27" i="7" s="1"/>
  <c r="F44" i="7"/>
  <c r="G44" i="7" s="1"/>
  <c r="F108" i="7"/>
  <c r="H108" i="7" s="1"/>
  <c r="I108" i="7" s="1"/>
  <c r="J108" i="7" s="1"/>
  <c r="F89" i="7"/>
  <c r="H89" i="7" s="1"/>
  <c r="I89" i="7" s="1"/>
  <c r="J89" i="7" s="1"/>
  <c r="F58" i="7"/>
  <c r="G58" i="7" s="1"/>
  <c r="F33" i="7"/>
  <c r="H33" i="7" s="1"/>
  <c r="I33" i="7" s="1"/>
  <c r="J33" i="7" s="1"/>
  <c r="F66" i="7"/>
  <c r="H66" i="7" s="1"/>
  <c r="I66" i="7" s="1"/>
  <c r="J66" i="7" s="1"/>
  <c r="G13" i="7"/>
  <c r="H13" i="7"/>
  <c r="I13" i="7" s="1"/>
  <c r="J13" i="7" s="1"/>
  <c r="F67" i="7"/>
  <c r="H67" i="7" s="1"/>
  <c r="I67" i="7" s="1"/>
  <c r="J67" i="7" s="1"/>
  <c r="F91" i="7"/>
  <c r="G91" i="7" s="1"/>
  <c r="F43" i="7"/>
  <c r="G43" i="7" s="1"/>
  <c r="F63" i="7"/>
  <c r="H63" i="7" s="1"/>
  <c r="I63" i="7" s="1"/>
  <c r="J63" i="7" s="1"/>
  <c r="F73" i="7"/>
  <c r="H73" i="7" s="1"/>
  <c r="I73" i="7" s="1"/>
  <c r="J73" i="7" s="1"/>
  <c r="F19" i="7"/>
  <c r="G19" i="7" s="1"/>
  <c r="F101" i="7"/>
  <c r="H101" i="7" s="1"/>
  <c r="I101" i="7" s="1"/>
  <c r="J101" i="7" s="1"/>
  <c r="F97" i="7"/>
  <c r="G97" i="7" s="1"/>
  <c r="F32" i="7"/>
  <c r="H32" i="7" s="1"/>
  <c r="I32" i="7" s="1"/>
  <c r="J32" i="7" s="1"/>
  <c r="F109" i="7"/>
  <c r="H109" i="7" s="1"/>
  <c r="I109" i="7" s="1"/>
  <c r="J109" i="7" s="1"/>
  <c r="F41" i="7"/>
  <c r="G41" i="7" s="1"/>
  <c r="F47" i="7"/>
  <c r="H47" i="7" s="1"/>
  <c r="I47" i="7" s="1"/>
  <c r="J47" i="7" s="1"/>
  <c r="F49" i="7"/>
  <c r="H49" i="7" s="1"/>
  <c r="I49" i="7" s="1"/>
  <c r="J49" i="7" s="1"/>
  <c r="F10" i="7"/>
  <c r="H10" i="7" s="1"/>
  <c r="I10" i="7" s="1"/>
  <c r="J10" i="7" s="1"/>
  <c r="F40" i="7"/>
  <c r="G40" i="7" s="1"/>
  <c r="G30" i="7"/>
  <c r="H30" i="7"/>
  <c r="I30" i="7" s="1"/>
  <c r="J30" i="7" s="1"/>
  <c r="F107" i="7"/>
  <c r="F26" i="7"/>
  <c r="G26" i="7" s="1"/>
  <c r="F105" i="7"/>
  <c r="H105" i="7" s="1"/>
  <c r="I105" i="7" s="1"/>
  <c r="J105" i="7" s="1"/>
  <c r="F50" i="7"/>
  <c r="H50" i="7" s="1"/>
  <c r="I50" i="7" s="1"/>
  <c r="J50" i="7" s="1"/>
  <c r="F71" i="7"/>
  <c r="G71" i="7" s="1"/>
  <c r="F48" i="7"/>
  <c r="F79" i="7"/>
  <c r="H79" i="7" s="1"/>
  <c r="I79" i="7" s="1"/>
  <c r="J79" i="7" s="1"/>
  <c r="F68" i="7"/>
  <c r="H68" i="7" s="1"/>
  <c r="I68" i="7" s="1"/>
  <c r="J68" i="7" s="1"/>
  <c r="F82" i="7"/>
  <c r="G82" i="7" s="1"/>
  <c r="F81" i="7"/>
  <c r="G81" i="7" s="1"/>
  <c r="F28" i="7"/>
  <c r="H28" i="7" s="1"/>
  <c r="I28" i="7" s="1"/>
  <c r="J28" i="7" s="1"/>
  <c r="F92" i="7"/>
  <c r="H92" i="7" s="1"/>
  <c r="I92" i="7" s="1"/>
  <c r="J92" i="7" s="1"/>
  <c r="F18" i="7"/>
  <c r="H18" i="7" s="1"/>
  <c r="I18" i="7" s="1"/>
  <c r="J18" i="7" s="1"/>
  <c r="F90" i="7"/>
  <c r="H90" i="7" s="1"/>
  <c r="I90" i="7" s="1"/>
  <c r="J90" i="7" s="1"/>
  <c r="F80" i="7"/>
  <c r="J94" i="1"/>
  <c r="J92" i="10" s="1"/>
  <c r="J108" i="1"/>
  <c r="J106" i="10" s="1"/>
  <c r="J34" i="1"/>
  <c r="J32" i="10" s="1"/>
  <c r="J102" i="1"/>
  <c r="J100" i="10" s="1"/>
  <c r="J85" i="1"/>
  <c r="J83" i="10" s="1"/>
  <c r="J103" i="1"/>
  <c r="J101" i="10" s="1"/>
  <c r="J22" i="1"/>
  <c r="J20" i="10" s="1"/>
  <c r="J80" i="1"/>
  <c r="J78" i="10" s="1"/>
  <c r="J29" i="1"/>
  <c r="J27" i="10" s="1"/>
  <c r="J106" i="1"/>
  <c r="J104" i="10" s="1"/>
  <c r="J68" i="1"/>
  <c r="J66" i="10" s="1"/>
  <c r="J61" i="1"/>
  <c r="J59" i="10" s="1"/>
  <c r="J26" i="1"/>
  <c r="J24" i="10" s="1"/>
  <c r="J63" i="1"/>
  <c r="J61" i="10" s="1"/>
  <c r="J13" i="1"/>
  <c r="J11" i="10" s="1"/>
  <c r="J98" i="1"/>
  <c r="J96" i="10" s="1"/>
  <c r="J9" i="1"/>
  <c r="J7" i="10" s="1"/>
  <c r="J83" i="1"/>
  <c r="J81" i="10" s="1"/>
  <c r="J67" i="1"/>
  <c r="J65" i="10" s="1"/>
  <c r="J72" i="1"/>
  <c r="J70" i="10" s="1"/>
  <c r="J51" i="1"/>
  <c r="J49" i="10" s="1"/>
  <c r="J18" i="1"/>
  <c r="J16" i="10" s="1"/>
  <c r="J43" i="1"/>
  <c r="J41" i="10" s="1"/>
  <c r="J35" i="1"/>
  <c r="J33" i="10" s="1"/>
  <c r="J91" i="1"/>
  <c r="J89" i="10" s="1"/>
  <c r="J75" i="1"/>
  <c r="J73" i="10" s="1"/>
  <c r="J58" i="1"/>
  <c r="J56" i="10" s="1"/>
  <c r="G85" i="7"/>
  <c r="H85" i="7"/>
  <c r="I85" i="7" s="1"/>
  <c r="J85" i="7" s="1"/>
  <c r="H31" i="7"/>
  <c r="I31" i="7" s="1"/>
  <c r="J31" i="7" s="1"/>
  <c r="G31" i="7"/>
  <c r="H111" i="7"/>
  <c r="I111" i="7" s="1"/>
  <c r="J111" i="7" s="1"/>
  <c r="G111" i="7"/>
  <c r="H39" i="7"/>
  <c r="I39" i="7" s="1"/>
  <c r="J39" i="7" s="1"/>
  <c r="G39" i="7"/>
  <c r="G61" i="7"/>
  <c r="H61" i="7"/>
  <c r="I61" i="7" s="1"/>
  <c r="J61" i="7" s="1"/>
  <c r="H95" i="7"/>
  <c r="I95" i="7" s="1"/>
  <c r="J95" i="7" s="1"/>
  <c r="G95" i="7"/>
  <c r="H15" i="7"/>
  <c r="I15" i="7" s="1"/>
  <c r="J15" i="7" s="1"/>
  <c r="G15" i="7"/>
  <c r="G93" i="7"/>
  <c r="H93" i="7"/>
  <c r="I93" i="7" s="1"/>
  <c r="J93" i="7" s="1"/>
  <c r="H103" i="7"/>
  <c r="I103" i="7" s="1"/>
  <c r="J103" i="7" s="1"/>
  <c r="G103" i="7"/>
  <c r="G75" i="7"/>
  <c r="H75" i="7"/>
  <c r="I75" i="7" s="1"/>
  <c r="J75" i="7" s="1"/>
  <c r="G21" i="7"/>
  <c r="H21" i="7"/>
  <c r="I21" i="7" s="1"/>
  <c r="J21" i="7" s="1"/>
  <c r="H4" i="7"/>
  <c r="I4" i="7" s="1"/>
  <c r="J4" i="7" s="1"/>
  <c r="G4" i="7"/>
  <c r="G22" i="7"/>
  <c r="H22" i="7"/>
  <c r="I22" i="7" s="1"/>
  <c r="J22" i="7" s="1"/>
  <c r="G45" i="7"/>
  <c r="H45" i="7"/>
  <c r="I45" i="7" s="1"/>
  <c r="J45" i="7" s="1"/>
  <c r="G12" i="7"/>
  <c r="H12" i="7"/>
  <c r="I12" i="7" s="1"/>
  <c r="J12" i="7" s="1"/>
  <c r="H76" i="7"/>
  <c r="I76" i="7" s="1"/>
  <c r="J76" i="7" s="1"/>
  <c r="G76" i="7"/>
  <c r="H56" i="7"/>
  <c r="I56" i="7" s="1"/>
  <c r="J56" i="7" s="1"/>
  <c r="G56" i="7"/>
  <c r="G53" i="7"/>
  <c r="H53" i="7"/>
  <c r="I53" i="7" s="1"/>
  <c r="J53" i="7" s="1"/>
  <c r="H20" i="7"/>
  <c r="I20" i="7" s="1"/>
  <c r="J20" i="7" s="1"/>
  <c r="G20" i="7"/>
  <c r="G84" i="7"/>
  <c r="H84" i="7"/>
  <c r="I84" i="7" s="1"/>
  <c r="J84" i="7" s="1"/>
  <c r="G77" i="7"/>
  <c r="H77" i="7"/>
  <c r="I77" i="7" s="1"/>
  <c r="J77" i="7" s="1"/>
  <c r="N104" i="7" l="1"/>
  <c r="O104" i="7" s="1"/>
  <c r="S104" i="7" s="1"/>
  <c r="H104" i="1" s="1"/>
  <c r="H7" i="7"/>
  <c r="I7" i="7" s="1"/>
  <c r="J7" i="7" s="1"/>
  <c r="H51" i="7"/>
  <c r="I51" i="7" s="1"/>
  <c r="J51" i="7" s="1"/>
  <c r="G87" i="7"/>
  <c r="G83" i="7"/>
  <c r="M32" i="7"/>
  <c r="K32" i="7"/>
  <c r="U32" i="7" s="1"/>
  <c r="F32" i="1" s="1"/>
  <c r="F30" i="10" s="1"/>
  <c r="L32" i="7"/>
  <c r="V32" i="7" s="1"/>
  <c r="G32" i="1" s="1"/>
  <c r="G30" i="10" s="1"/>
  <c r="M62" i="7"/>
  <c r="K62" i="7"/>
  <c r="U62" i="7" s="1"/>
  <c r="F62" i="1" s="1"/>
  <c r="F60" i="10" s="1"/>
  <c r="L62" i="7"/>
  <c r="V62" i="7" s="1"/>
  <c r="G62" i="1" s="1"/>
  <c r="G60" i="10" s="1"/>
  <c r="K45" i="7"/>
  <c r="L45" i="7"/>
  <c r="M45" i="7"/>
  <c r="M110" i="7"/>
  <c r="N110" i="7" s="1"/>
  <c r="K110" i="7"/>
  <c r="U110" i="7" s="1"/>
  <c r="L110" i="7"/>
  <c r="V110" i="7" s="1"/>
  <c r="M10" i="7"/>
  <c r="N10" i="7" s="1"/>
  <c r="K10" i="7"/>
  <c r="U10" i="7" s="1"/>
  <c r="F10" i="1" s="1"/>
  <c r="F8" i="10" s="1"/>
  <c r="L10" i="7"/>
  <c r="V10" i="7" s="1"/>
  <c r="G10" i="1" s="1"/>
  <c r="G8" i="10" s="1"/>
  <c r="M66" i="7"/>
  <c r="N66" i="7" s="1"/>
  <c r="K66" i="7"/>
  <c r="U66" i="7" s="1"/>
  <c r="F66" i="1" s="1"/>
  <c r="F64" i="10" s="1"/>
  <c r="L66" i="7"/>
  <c r="V66" i="7" s="1"/>
  <c r="G66" i="1" s="1"/>
  <c r="G64" i="10" s="1"/>
  <c r="K17" i="7"/>
  <c r="U17" i="7" s="1"/>
  <c r="F17" i="1" s="1"/>
  <c r="F15" i="10" s="1"/>
  <c r="L17" i="7"/>
  <c r="V17" i="7" s="1"/>
  <c r="G17" i="1" s="1"/>
  <c r="G15" i="10" s="1"/>
  <c r="M17" i="7"/>
  <c r="N17" i="7" s="1"/>
  <c r="M38" i="7"/>
  <c r="N38" i="7" s="1"/>
  <c r="O38" i="7" s="1"/>
  <c r="K38" i="7"/>
  <c r="U38" i="7" s="1"/>
  <c r="F38" i="1" s="1"/>
  <c r="F36" i="10" s="1"/>
  <c r="L38" i="7"/>
  <c r="V38" i="7" s="1"/>
  <c r="G38" i="1" s="1"/>
  <c r="G36" i="10" s="1"/>
  <c r="M112" i="7"/>
  <c r="N112" i="7" s="1"/>
  <c r="K112" i="7"/>
  <c r="U112" i="7" s="1"/>
  <c r="L112" i="7"/>
  <c r="V112" i="7" s="1"/>
  <c r="T23" i="7"/>
  <c r="E23" i="1" s="1"/>
  <c r="E21" i="10" s="1"/>
  <c r="K23" i="7"/>
  <c r="L23" i="7"/>
  <c r="V23" i="7" s="1"/>
  <c r="G23" i="1" s="1"/>
  <c r="G21" i="10" s="1"/>
  <c r="M23" i="7"/>
  <c r="M74" i="7"/>
  <c r="N74" i="7" s="1"/>
  <c r="K74" i="7"/>
  <c r="L74" i="7"/>
  <c r="V74" i="7" s="1"/>
  <c r="G74" i="1" s="1"/>
  <c r="G72" i="10" s="1"/>
  <c r="T85" i="7"/>
  <c r="E85" i="1" s="1"/>
  <c r="E83" i="10" s="1"/>
  <c r="K85" i="7"/>
  <c r="U85" i="7" s="1"/>
  <c r="F85" i="1" s="1"/>
  <c r="F83" i="10" s="1"/>
  <c r="L85" i="7"/>
  <c r="V85" i="7" s="1"/>
  <c r="G85" i="1" s="1"/>
  <c r="G83" i="10" s="1"/>
  <c r="M85" i="7"/>
  <c r="K39" i="7"/>
  <c r="U39" i="7" s="1"/>
  <c r="F39" i="1" s="1"/>
  <c r="F37" i="10" s="1"/>
  <c r="L39" i="7"/>
  <c r="M39" i="7"/>
  <c r="T27" i="7"/>
  <c r="E27" i="1" s="1"/>
  <c r="E25" i="10" s="1"/>
  <c r="K27" i="7"/>
  <c r="U27" i="7" s="1"/>
  <c r="F27" i="1" s="1"/>
  <c r="F25" i="10" s="1"/>
  <c r="L27" i="7"/>
  <c r="V27" i="7" s="1"/>
  <c r="G27" i="1" s="1"/>
  <c r="G25" i="10" s="1"/>
  <c r="M27" i="7"/>
  <c r="M92" i="7"/>
  <c r="N92" i="7" s="1"/>
  <c r="O92" i="7" s="1"/>
  <c r="K92" i="7"/>
  <c r="U92" i="7" s="1"/>
  <c r="F92" i="1" s="1"/>
  <c r="F90" i="10" s="1"/>
  <c r="L92" i="7"/>
  <c r="V92" i="7" s="1"/>
  <c r="G92" i="1" s="1"/>
  <c r="G90" i="10" s="1"/>
  <c r="K83" i="7"/>
  <c r="U83" i="7" s="1"/>
  <c r="F83" i="1" s="1"/>
  <c r="F81" i="10" s="1"/>
  <c r="L83" i="7"/>
  <c r="V83" i="7" s="1"/>
  <c r="G83" i="1" s="1"/>
  <c r="G81" i="10" s="1"/>
  <c r="M83" i="7"/>
  <c r="K103" i="7"/>
  <c r="U103" i="7" s="1"/>
  <c r="F103" i="1" s="1"/>
  <c r="F101" i="10" s="1"/>
  <c r="L103" i="7"/>
  <c r="V103" i="7" s="1"/>
  <c r="G103" i="1" s="1"/>
  <c r="G101" i="10" s="1"/>
  <c r="M103" i="7"/>
  <c r="T49" i="7"/>
  <c r="E49" i="1" s="1"/>
  <c r="E47" i="10" s="1"/>
  <c r="K49" i="7"/>
  <c r="U49" i="7" s="1"/>
  <c r="F49" i="1" s="1"/>
  <c r="F47" i="10" s="1"/>
  <c r="L49" i="7"/>
  <c r="M49" i="7"/>
  <c r="M46" i="7"/>
  <c r="T46" i="7"/>
  <c r="E46" i="1" s="1"/>
  <c r="E44" i="10" s="1"/>
  <c r="K46" i="7"/>
  <c r="U46" i="7" s="1"/>
  <c r="F46" i="1" s="1"/>
  <c r="F44" i="10" s="1"/>
  <c r="L46" i="7"/>
  <c r="V46" i="7" s="1"/>
  <c r="G46" i="1" s="1"/>
  <c r="G44" i="10" s="1"/>
  <c r="M90" i="7"/>
  <c r="T90" i="7"/>
  <c r="E90" i="1" s="1"/>
  <c r="E88" i="10" s="1"/>
  <c r="K90" i="7"/>
  <c r="U90" i="7" s="1"/>
  <c r="F90" i="1" s="1"/>
  <c r="F88" i="10" s="1"/>
  <c r="L90" i="7"/>
  <c r="V90" i="7" s="1"/>
  <c r="G90" i="1" s="1"/>
  <c r="G88" i="10" s="1"/>
  <c r="M2" i="7"/>
  <c r="L2" i="7"/>
  <c r="V2" i="7" s="1"/>
  <c r="G2" i="1" s="1"/>
  <c r="K2" i="7"/>
  <c r="U2" i="7" s="1"/>
  <c r="F2" i="1" s="1"/>
  <c r="T7" i="7"/>
  <c r="E7" i="1" s="1"/>
  <c r="E5" i="10" s="1"/>
  <c r="K7" i="7"/>
  <c r="U7" i="7" s="1"/>
  <c r="F7" i="1" s="1"/>
  <c r="F5" i="10" s="1"/>
  <c r="L7" i="7"/>
  <c r="V7" i="7" s="1"/>
  <c r="G7" i="1" s="1"/>
  <c r="G5" i="10" s="1"/>
  <c r="M7" i="7"/>
  <c r="K13" i="7"/>
  <c r="U13" i="7" s="1"/>
  <c r="F13" i="1" s="1"/>
  <c r="F11" i="10" s="1"/>
  <c r="L13" i="7"/>
  <c r="V13" i="7" s="1"/>
  <c r="G13" i="1" s="1"/>
  <c r="G11" i="10" s="1"/>
  <c r="M13" i="7"/>
  <c r="M94" i="7"/>
  <c r="N94" i="7" s="1"/>
  <c r="T94" i="7"/>
  <c r="E94" i="1" s="1"/>
  <c r="E92" i="10" s="1"/>
  <c r="K94" i="7"/>
  <c r="U94" i="7" s="1"/>
  <c r="F94" i="1" s="1"/>
  <c r="F92" i="10" s="1"/>
  <c r="L94" i="7"/>
  <c r="V94" i="7" s="1"/>
  <c r="G94" i="1" s="1"/>
  <c r="G92" i="10" s="1"/>
  <c r="M42" i="7"/>
  <c r="K42" i="7"/>
  <c r="U42" i="7" s="1"/>
  <c r="F42" i="1" s="1"/>
  <c r="F40" i="10" s="1"/>
  <c r="L42" i="7"/>
  <c r="V42" i="7" s="1"/>
  <c r="G42" i="1" s="1"/>
  <c r="G40" i="10" s="1"/>
  <c r="M56" i="7"/>
  <c r="T56" i="7"/>
  <c r="E56" i="1" s="1"/>
  <c r="E54" i="10" s="1"/>
  <c r="K56" i="7"/>
  <c r="U56" i="7" s="1"/>
  <c r="F56" i="1" s="1"/>
  <c r="F54" i="10" s="1"/>
  <c r="L56" i="7"/>
  <c r="V56" i="7" s="1"/>
  <c r="G56" i="1" s="1"/>
  <c r="G54" i="10" s="1"/>
  <c r="G42" i="7"/>
  <c r="T73" i="7"/>
  <c r="E73" i="1" s="1"/>
  <c r="E71" i="10" s="1"/>
  <c r="K73" i="7"/>
  <c r="U73" i="7" s="1"/>
  <c r="F73" i="1" s="1"/>
  <c r="F71" i="10" s="1"/>
  <c r="L73" i="7"/>
  <c r="V73" i="7" s="1"/>
  <c r="G73" i="1" s="1"/>
  <c r="G71" i="10" s="1"/>
  <c r="M73" i="7"/>
  <c r="K29" i="7"/>
  <c r="U29" i="7" s="1"/>
  <c r="F29" i="1" s="1"/>
  <c r="F27" i="10" s="1"/>
  <c r="L29" i="7"/>
  <c r="V29" i="7" s="1"/>
  <c r="G29" i="1" s="1"/>
  <c r="G27" i="10" s="1"/>
  <c r="M29" i="7"/>
  <c r="T111" i="7"/>
  <c r="K111" i="7"/>
  <c r="U111" i="7" s="1"/>
  <c r="L111" i="7"/>
  <c r="V111" i="7" s="1"/>
  <c r="M111" i="7"/>
  <c r="T47" i="7"/>
  <c r="E47" i="1" s="1"/>
  <c r="E45" i="10" s="1"/>
  <c r="K47" i="7"/>
  <c r="U47" i="7" s="1"/>
  <c r="F47" i="1" s="1"/>
  <c r="F45" i="10" s="1"/>
  <c r="L47" i="7"/>
  <c r="V47" i="7" s="1"/>
  <c r="G47" i="1" s="1"/>
  <c r="G45" i="10" s="1"/>
  <c r="M47" i="7"/>
  <c r="K63" i="7"/>
  <c r="U63" i="7" s="1"/>
  <c r="F63" i="1" s="1"/>
  <c r="F61" i="10" s="1"/>
  <c r="L63" i="7"/>
  <c r="V63" i="7" s="1"/>
  <c r="G63" i="1" s="1"/>
  <c r="G61" i="10" s="1"/>
  <c r="M63" i="7"/>
  <c r="M102" i="7"/>
  <c r="N102" i="7" s="1"/>
  <c r="T102" i="7"/>
  <c r="E102" i="1" s="1"/>
  <c r="E100" i="10" s="1"/>
  <c r="K102" i="7"/>
  <c r="U102" i="7" s="1"/>
  <c r="F102" i="1" s="1"/>
  <c r="F100" i="10" s="1"/>
  <c r="L102" i="7"/>
  <c r="V102" i="7" s="1"/>
  <c r="G102" i="1" s="1"/>
  <c r="G100" i="10" s="1"/>
  <c r="M6" i="7"/>
  <c r="N6" i="7" s="1"/>
  <c r="T6" i="7"/>
  <c r="E6" i="1" s="1"/>
  <c r="E4" i="10" s="1"/>
  <c r="K6" i="7"/>
  <c r="U6" i="7" s="1"/>
  <c r="F6" i="1" s="1"/>
  <c r="F4" i="10" s="1"/>
  <c r="L6" i="7"/>
  <c r="V6" i="7" s="1"/>
  <c r="G6" i="1" s="1"/>
  <c r="G4" i="10" s="1"/>
  <c r="T55" i="7"/>
  <c r="E55" i="1" s="1"/>
  <c r="E53" i="10" s="1"/>
  <c r="K55" i="7"/>
  <c r="U55" i="7" s="1"/>
  <c r="F55" i="1" s="1"/>
  <c r="F53" i="10" s="1"/>
  <c r="L55" i="7"/>
  <c r="V55" i="7" s="1"/>
  <c r="G55" i="1" s="1"/>
  <c r="G53" i="10" s="1"/>
  <c r="M55" i="7"/>
  <c r="K67" i="7"/>
  <c r="U67" i="7" s="1"/>
  <c r="F67" i="1" s="1"/>
  <c r="F65" i="10" s="1"/>
  <c r="L67" i="7"/>
  <c r="V67" i="7" s="1"/>
  <c r="G67" i="1" s="1"/>
  <c r="G65" i="10" s="1"/>
  <c r="M67" i="7"/>
  <c r="T15" i="7"/>
  <c r="E15" i="1" s="1"/>
  <c r="E13" i="10" s="1"/>
  <c r="K15" i="7"/>
  <c r="U15" i="7" s="1"/>
  <c r="F15" i="1" s="1"/>
  <c r="F13" i="10" s="1"/>
  <c r="L15" i="7"/>
  <c r="V15" i="7" s="1"/>
  <c r="G15" i="1" s="1"/>
  <c r="G13" i="10" s="1"/>
  <c r="M15" i="7"/>
  <c r="M98" i="7"/>
  <c r="N98" i="7" s="1"/>
  <c r="T98" i="7"/>
  <c r="E98" i="1" s="1"/>
  <c r="E96" i="10" s="1"/>
  <c r="K98" i="7"/>
  <c r="U98" i="7" s="1"/>
  <c r="F98" i="1" s="1"/>
  <c r="F96" i="10" s="1"/>
  <c r="L98" i="7"/>
  <c r="V98" i="7" s="1"/>
  <c r="G98" i="1" s="1"/>
  <c r="G96" i="10" s="1"/>
  <c r="T101" i="7"/>
  <c r="E101" i="1" s="1"/>
  <c r="E99" i="10" s="1"/>
  <c r="K101" i="7"/>
  <c r="U101" i="7" s="1"/>
  <c r="F101" i="1" s="1"/>
  <c r="F99" i="10" s="1"/>
  <c r="L101" i="7"/>
  <c r="V101" i="7" s="1"/>
  <c r="G101" i="1" s="1"/>
  <c r="G99" i="10" s="1"/>
  <c r="M101" i="7"/>
  <c r="M22" i="7"/>
  <c r="T22" i="7"/>
  <c r="E22" i="1" s="1"/>
  <c r="E20" i="10" s="1"/>
  <c r="K22" i="7"/>
  <c r="U22" i="7" s="1"/>
  <c r="F22" i="1" s="1"/>
  <c r="F20" i="10" s="1"/>
  <c r="L22" i="7"/>
  <c r="V22" i="7" s="1"/>
  <c r="G22" i="1" s="1"/>
  <c r="G20" i="10" s="1"/>
  <c r="K87" i="7"/>
  <c r="U87" i="7" s="1"/>
  <c r="F87" i="1" s="1"/>
  <c r="F85" i="10" s="1"/>
  <c r="L87" i="7"/>
  <c r="V87" i="7" s="1"/>
  <c r="G87" i="1" s="1"/>
  <c r="G85" i="10" s="1"/>
  <c r="M87" i="7"/>
  <c r="M50" i="7"/>
  <c r="T50" i="7"/>
  <c r="E50" i="1" s="1"/>
  <c r="E48" i="10" s="1"/>
  <c r="K50" i="7"/>
  <c r="U50" i="7" s="1"/>
  <c r="F50" i="1" s="1"/>
  <c r="F48" i="10" s="1"/>
  <c r="L50" i="7"/>
  <c r="V50" i="7" s="1"/>
  <c r="G50" i="1" s="1"/>
  <c r="G48" i="10" s="1"/>
  <c r="T105" i="7"/>
  <c r="E105" i="1" s="1"/>
  <c r="E103" i="10" s="1"/>
  <c r="K105" i="7"/>
  <c r="U105" i="7" s="1"/>
  <c r="F105" i="1" s="1"/>
  <c r="F103" i="10" s="1"/>
  <c r="L105" i="7"/>
  <c r="V105" i="7" s="1"/>
  <c r="G105" i="1" s="1"/>
  <c r="G103" i="10" s="1"/>
  <c r="M105" i="7"/>
  <c r="T57" i="7"/>
  <c r="E57" i="1" s="1"/>
  <c r="E55" i="10" s="1"/>
  <c r="K57" i="7"/>
  <c r="U57" i="7" s="1"/>
  <c r="F57" i="1" s="1"/>
  <c r="F55" i="10" s="1"/>
  <c r="L57" i="7"/>
  <c r="V57" i="7" s="1"/>
  <c r="G57" i="1" s="1"/>
  <c r="G55" i="10" s="1"/>
  <c r="M57" i="7"/>
  <c r="T61" i="7"/>
  <c r="E61" i="1" s="1"/>
  <c r="E59" i="10" s="1"/>
  <c r="K61" i="7"/>
  <c r="U61" i="7" s="1"/>
  <c r="F61" i="1" s="1"/>
  <c r="F59" i="10" s="1"/>
  <c r="L61" i="7"/>
  <c r="V61" i="7" s="1"/>
  <c r="G61" i="1" s="1"/>
  <c r="G59" i="10" s="1"/>
  <c r="M61" i="7"/>
  <c r="T89" i="7"/>
  <c r="E89" i="1" s="1"/>
  <c r="E87" i="10" s="1"/>
  <c r="K89" i="7"/>
  <c r="U89" i="7" s="1"/>
  <c r="F89" i="1" s="1"/>
  <c r="F87" i="10" s="1"/>
  <c r="L89" i="7"/>
  <c r="V89" i="7" s="1"/>
  <c r="G89" i="1" s="1"/>
  <c r="G87" i="10" s="1"/>
  <c r="M89" i="7"/>
  <c r="M78" i="7"/>
  <c r="T78" i="7"/>
  <c r="E78" i="1" s="1"/>
  <c r="E76" i="10" s="1"/>
  <c r="K78" i="7"/>
  <c r="U78" i="7" s="1"/>
  <c r="F78" i="1" s="1"/>
  <c r="F76" i="10" s="1"/>
  <c r="L78" i="7"/>
  <c r="V78" i="7" s="1"/>
  <c r="G78" i="1" s="1"/>
  <c r="G76" i="10" s="1"/>
  <c r="T11" i="7"/>
  <c r="E11" i="1" s="1"/>
  <c r="E9" i="10" s="1"/>
  <c r="K11" i="7"/>
  <c r="U11" i="7" s="1"/>
  <c r="F11" i="1" s="1"/>
  <c r="F9" i="10" s="1"/>
  <c r="L11" i="7"/>
  <c r="V11" i="7" s="1"/>
  <c r="G11" i="1" s="1"/>
  <c r="G9" i="10" s="1"/>
  <c r="M11" i="7"/>
  <c r="N11" i="7" s="1"/>
  <c r="O11" i="7" s="1"/>
  <c r="T77" i="7"/>
  <c r="E77" i="1" s="1"/>
  <c r="E75" i="10" s="1"/>
  <c r="K77" i="7"/>
  <c r="U77" i="7" s="1"/>
  <c r="F77" i="1" s="1"/>
  <c r="F75" i="10" s="1"/>
  <c r="L77" i="7"/>
  <c r="V77" i="7" s="1"/>
  <c r="G77" i="1" s="1"/>
  <c r="G75" i="10" s="1"/>
  <c r="M77" i="7"/>
  <c r="M30" i="7"/>
  <c r="N30" i="7" s="1"/>
  <c r="T30" i="7"/>
  <c r="E30" i="1" s="1"/>
  <c r="E28" i="10" s="1"/>
  <c r="K30" i="7"/>
  <c r="U30" i="7" s="1"/>
  <c r="F30" i="1" s="1"/>
  <c r="F28" i="10" s="1"/>
  <c r="L30" i="7"/>
  <c r="V30" i="7" s="1"/>
  <c r="G30" i="1" s="1"/>
  <c r="G28" i="10" s="1"/>
  <c r="T75" i="7"/>
  <c r="E75" i="1" s="1"/>
  <c r="E73" i="10" s="1"/>
  <c r="K75" i="7"/>
  <c r="U75" i="7" s="1"/>
  <c r="F75" i="1" s="1"/>
  <c r="F73" i="10" s="1"/>
  <c r="L75" i="7"/>
  <c r="V75" i="7" s="1"/>
  <c r="G75" i="1" s="1"/>
  <c r="G73" i="10" s="1"/>
  <c r="M75" i="7"/>
  <c r="M18" i="7"/>
  <c r="T18" i="7"/>
  <c r="E18" i="1" s="1"/>
  <c r="E16" i="10" s="1"/>
  <c r="K18" i="7"/>
  <c r="U18" i="7" s="1"/>
  <c r="F18" i="1" s="1"/>
  <c r="F16" i="10" s="1"/>
  <c r="L18" i="7"/>
  <c r="V18" i="7" s="1"/>
  <c r="G18" i="1" s="1"/>
  <c r="G16" i="10" s="1"/>
  <c r="T99" i="7"/>
  <c r="E99" i="1" s="1"/>
  <c r="E97" i="10" s="1"/>
  <c r="K99" i="7"/>
  <c r="U99" i="7" s="1"/>
  <c r="F99" i="1" s="1"/>
  <c r="F97" i="10" s="1"/>
  <c r="L99" i="7"/>
  <c r="V99" i="7" s="1"/>
  <c r="G99" i="1" s="1"/>
  <c r="G97" i="10" s="1"/>
  <c r="M99" i="7"/>
  <c r="M84" i="7"/>
  <c r="T84" i="7"/>
  <c r="E84" i="1" s="1"/>
  <c r="E82" i="10" s="1"/>
  <c r="K84" i="7"/>
  <c r="U84" i="7" s="1"/>
  <c r="F84" i="1" s="1"/>
  <c r="F82" i="10" s="1"/>
  <c r="L84" i="7"/>
  <c r="V84" i="7" s="1"/>
  <c r="G84" i="1" s="1"/>
  <c r="G82" i="10" s="1"/>
  <c r="M64" i="7"/>
  <c r="T64" i="7"/>
  <c r="E64" i="1" s="1"/>
  <c r="E62" i="10" s="1"/>
  <c r="K64" i="7"/>
  <c r="U64" i="7" s="1"/>
  <c r="F64" i="1" s="1"/>
  <c r="F62" i="10" s="1"/>
  <c r="L64" i="7"/>
  <c r="V64" i="7" s="1"/>
  <c r="G64" i="1" s="1"/>
  <c r="G62" i="10" s="1"/>
  <c r="M28" i="7"/>
  <c r="T28" i="7"/>
  <c r="E28" i="1" s="1"/>
  <c r="E26" i="10" s="1"/>
  <c r="K28" i="7"/>
  <c r="U28" i="7" s="1"/>
  <c r="F28" i="1" s="1"/>
  <c r="F26" i="10" s="1"/>
  <c r="L28" i="7"/>
  <c r="V28" i="7" s="1"/>
  <c r="G28" i="1" s="1"/>
  <c r="G26" i="10" s="1"/>
  <c r="T33" i="7"/>
  <c r="E33" i="1" s="1"/>
  <c r="E31" i="10" s="1"/>
  <c r="K33" i="7"/>
  <c r="U33" i="7" s="1"/>
  <c r="F33" i="1" s="1"/>
  <c r="F31" i="10" s="1"/>
  <c r="L33" i="7"/>
  <c r="V33" i="7" s="1"/>
  <c r="G33" i="1" s="1"/>
  <c r="G31" i="10" s="1"/>
  <c r="M33" i="7"/>
  <c r="M20" i="7"/>
  <c r="T20" i="7"/>
  <c r="E20" i="1" s="1"/>
  <c r="E18" i="10" s="1"/>
  <c r="K20" i="7"/>
  <c r="U20" i="7" s="1"/>
  <c r="F20" i="1" s="1"/>
  <c r="F18" i="10" s="1"/>
  <c r="L20" i="7"/>
  <c r="V20" i="7" s="1"/>
  <c r="G20" i="1" s="1"/>
  <c r="G18" i="10" s="1"/>
  <c r="T93" i="7"/>
  <c r="E93" i="1" s="1"/>
  <c r="E91" i="10" s="1"/>
  <c r="K93" i="7"/>
  <c r="U93" i="7" s="1"/>
  <c r="F93" i="1" s="1"/>
  <c r="F91" i="10" s="1"/>
  <c r="L93" i="7"/>
  <c r="V93" i="7" s="1"/>
  <c r="G93" i="1" s="1"/>
  <c r="G91" i="10" s="1"/>
  <c r="M93" i="7"/>
  <c r="T95" i="7"/>
  <c r="E95" i="1" s="1"/>
  <c r="E93" i="10" s="1"/>
  <c r="K95" i="7"/>
  <c r="U95" i="7" s="1"/>
  <c r="F95" i="1" s="1"/>
  <c r="F93" i="10" s="1"/>
  <c r="L95" i="7"/>
  <c r="V95" i="7" s="1"/>
  <c r="G95" i="1" s="1"/>
  <c r="G93" i="10" s="1"/>
  <c r="M95" i="7"/>
  <c r="T53" i="7"/>
  <c r="E53" i="1" s="1"/>
  <c r="E51" i="10" s="1"/>
  <c r="K53" i="7"/>
  <c r="U53" i="7" s="1"/>
  <c r="F53" i="1" s="1"/>
  <c r="F51" i="10" s="1"/>
  <c r="L53" i="7"/>
  <c r="V53" i="7" s="1"/>
  <c r="G53" i="1" s="1"/>
  <c r="G51" i="10" s="1"/>
  <c r="M53" i="7"/>
  <c r="M76" i="7"/>
  <c r="T76" i="7"/>
  <c r="E76" i="1" s="1"/>
  <c r="E74" i="10" s="1"/>
  <c r="K76" i="7"/>
  <c r="U76" i="7" s="1"/>
  <c r="F76" i="1" s="1"/>
  <c r="F74" i="10" s="1"/>
  <c r="L76" i="7"/>
  <c r="V76" i="7" s="1"/>
  <c r="G76" i="1" s="1"/>
  <c r="G74" i="10" s="1"/>
  <c r="M4" i="7"/>
  <c r="T4" i="7"/>
  <c r="E4" i="1" s="1"/>
  <c r="E2" i="10" s="1"/>
  <c r="K4" i="7"/>
  <c r="U4" i="7" s="1"/>
  <c r="F4" i="1" s="1"/>
  <c r="F2" i="10" s="1"/>
  <c r="L4" i="7"/>
  <c r="V4" i="7" s="1"/>
  <c r="G4" i="1" s="1"/>
  <c r="G2" i="10" s="1"/>
  <c r="M68" i="7"/>
  <c r="T68" i="7"/>
  <c r="E68" i="1" s="1"/>
  <c r="E66" i="10" s="1"/>
  <c r="K68" i="7"/>
  <c r="U68" i="7" s="1"/>
  <c r="F68" i="1" s="1"/>
  <c r="F66" i="10" s="1"/>
  <c r="L68" i="7"/>
  <c r="V68" i="7" s="1"/>
  <c r="G68" i="1" s="1"/>
  <c r="G66" i="10" s="1"/>
  <c r="M12" i="7"/>
  <c r="T12" i="7"/>
  <c r="E12" i="1" s="1"/>
  <c r="E10" i="10" s="1"/>
  <c r="K12" i="7"/>
  <c r="U12" i="7" s="1"/>
  <c r="F12" i="1" s="1"/>
  <c r="F10" i="10" s="1"/>
  <c r="L12" i="7"/>
  <c r="V12" i="7" s="1"/>
  <c r="G12" i="1" s="1"/>
  <c r="G10" i="10" s="1"/>
  <c r="T21" i="7"/>
  <c r="E21" i="1" s="1"/>
  <c r="E19" i="10" s="1"/>
  <c r="K21" i="7"/>
  <c r="U21" i="7" s="1"/>
  <c r="F21" i="1" s="1"/>
  <c r="F19" i="10" s="1"/>
  <c r="L21" i="7"/>
  <c r="V21" i="7" s="1"/>
  <c r="G21" i="1" s="1"/>
  <c r="G19" i="10" s="1"/>
  <c r="M21" i="7"/>
  <c r="T51" i="7"/>
  <c r="E51" i="1" s="1"/>
  <c r="E49" i="10" s="1"/>
  <c r="K51" i="7"/>
  <c r="U51" i="7" s="1"/>
  <c r="F51" i="1" s="1"/>
  <c r="F49" i="10" s="1"/>
  <c r="L51" i="7"/>
  <c r="V51" i="7" s="1"/>
  <c r="G51" i="1" s="1"/>
  <c r="G49" i="10" s="1"/>
  <c r="M51" i="7"/>
  <c r="T31" i="7"/>
  <c r="E31" i="1" s="1"/>
  <c r="E29" i="10" s="1"/>
  <c r="K31" i="7"/>
  <c r="U31" i="7" s="1"/>
  <c r="F31" i="1" s="1"/>
  <c r="F29" i="10" s="1"/>
  <c r="L31" i="7"/>
  <c r="V31" i="7" s="1"/>
  <c r="G31" i="1" s="1"/>
  <c r="G29" i="10" s="1"/>
  <c r="M31" i="7"/>
  <c r="T79" i="7"/>
  <c r="E79" i="1" s="1"/>
  <c r="E77" i="10" s="1"/>
  <c r="K79" i="7"/>
  <c r="U79" i="7" s="1"/>
  <c r="F79" i="1" s="1"/>
  <c r="F77" i="10" s="1"/>
  <c r="L79" i="7"/>
  <c r="V79" i="7" s="1"/>
  <c r="G79" i="1" s="1"/>
  <c r="G77" i="10" s="1"/>
  <c r="M79" i="7"/>
  <c r="T109" i="7"/>
  <c r="K109" i="7"/>
  <c r="U109" i="7" s="1"/>
  <c r="L109" i="7"/>
  <c r="V109" i="7" s="1"/>
  <c r="M109" i="7"/>
  <c r="M108" i="7"/>
  <c r="T108" i="7"/>
  <c r="E108" i="1" s="1"/>
  <c r="E106" i="10" s="1"/>
  <c r="K108" i="7"/>
  <c r="U108" i="7" s="1"/>
  <c r="F108" i="1" s="1"/>
  <c r="F106" i="10" s="1"/>
  <c r="L108" i="7"/>
  <c r="V108" i="7" s="1"/>
  <c r="G108" i="1" s="1"/>
  <c r="G106" i="10" s="1"/>
  <c r="T69" i="7"/>
  <c r="E69" i="1" s="1"/>
  <c r="E67" i="10" s="1"/>
  <c r="K69" i="7"/>
  <c r="U69" i="7" s="1"/>
  <c r="F69" i="1" s="1"/>
  <c r="F67" i="10" s="1"/>
  <c r="L69" i="7"/>
  <c r="V69" i="7" s="1"/>
  <c r="G69" i="1" s="1"/>
  <c r="G67" i="10" s="1"/>
  <c r="M69" i="7"/>
  <c r="T87" i="7"/>
  <c r="E87" i="1" s="1"/>
  <c r="E85" i="10" s="1"/>
  <c r="O10" i="7"/>
  <c r="T67" i="7"/>
  <c r="E67" i="1" s="1"/>
  <c r="E65" i="10" s="1"/>
  <c r="G99" i="7"/>
  <c r="G74" i="7"/>
  <c r="V49" i="7"/>
  <c r="G49" i="1" s="1"/>
  <c r="G47" i="10" s="1"/>
  <c r="U23" i="7"/>
  <c r="F23" i="1" s="1"/>
  <c r="F21" i="10" s="1"/>
  <c r="V45" i="7"/>
  <c r="G45" i="1" s="1"/>
  <c r="G43" i="10" s="1"/>
  <c r="U45" i="7"/>
  <c r="F45" i="1" s="1"/>
  <c r="F43" i="10" s="1"/>
  <c r="H70" i="7"/>
  <c r="I70" i="7" s="1"/>
  <c r="J70" i="7" s="1"/>
  <c r="V39" i="7"/>
  <c r="G39" i="1" s="1"/>
  <c r="G37" i="10" s="1"/>
  <c r="H96" i="7"/>
  <c r="I96" i="7" s="1"/>
  <c r="J96" i="7" s="1"/>
  <c r="U74" i="7"/>
  <c r="F74" i="1" s="1"/>
  <c r="F72" i="10" s="1"/>
  <c r="G11" i="7"/>
  <c r="H52" i="7"/>
  <c r="I52" i="7" s="1"/>
  <c r="J52" i="7" s="1"/>
  <c r="G64" i="7"/>
  <c r="G38" i="7"/>
  <c r="H65" i="7"/>
  <c r="I65" i="7" s="1"/>
  <c r="J65" i="7" s="1"/>
  <c r="H106" i="7"/>
  <c r="I106" i="7" s="1"/>
  <c r="J106" i="7" s="1"/>
  <c r="H36" i="7"/>
  <c r="I36" i="7" s="1"/>
  <c r="J36" i="7" s="1"/>
  <c r="H25" i="7"/>
  <c r="I25" i="7" s="1"/>
  <c r="J25" i="7" s="1"/>
  <c r="H59" i="7"/>
  <c r="I59" i="7" s="1"/>
  <c r="J59" i="7" s="1"/>
  <c r="G23" i="7"/>
  <c r="G62" i="7"/>
  <c r="H60" i="7"/>
  <c r="I60" i="7" s="1"/>
  <c r="J60" i="7" s="1"/>
  <c r="T92" i="7"/>
  <c r="E92" i="1" s="1"/>
  <c r="E90" i="10" s="1"/>
  <c r="T38" i="7"/>
  <c r="E38" i="1" s="1"/>
  <c r="E36" i="10" s="1"/>
  <c r="T63" i="7"/>
  <c r="E63" i="1" s="1"/>
  <c r="E61" i="10" s="1"/>
  <c r="T45" i="7"/>
  <c r="E45" i="1" s="1"/>
  <c r="E43" i="10" s="1"/>
  <c r="O66" i="7"/>
  <c r="T66" i="7"/>
  <c r="E66" i="1" s="1"/>
  <c r="E64" i="10" s="1"/>
  <c r="T112" i="7"/>
  <c r="O74" i="7"/>
  <c r="T74" i="7"/>
  <c r="E74" i="1" s="1"/>
  <c r="E72" i="10" s="1"/>
  <c r="T42" i="7"/>
  <c r="E42" i="1" s="1"/>
  <c r="E40" i="10" s="1"/>
  <c r="T32" i="7"/>
  <c r="E32" i="1" s="1"/>
  <c r="E30" i="10" s="1"/>
  <c r="O17" i="7"/>
  <c r="T17" i="7"/>
  <c r="E17" i="1" s="1"/>
  <c r="E15" i="10" s="1"/>
  <c r="T110" i="7"/>
  <c r="T83" i="7"/>
  <c r="E83" i="1" s="1"/>
  <c r="E81" i="10" s="1"/>
  <c r="H8" i="7"/>
  <c r="I8" i="7" s="1"/>
  <c r="J8" i="7" s="1"/>
  <c r="T13" i="7"/>
  <c r="E13" i="1" s="1"/>
  <c r="E11" i="10" s="1"/>
  <c r="O98" i="7"/>
  <c r="T29" i="7"/>
  <c r="E29" i="1" s="1"/>
  <c r="E27" i="10" s="1"/>
  <c r="T103" i="7"/>
  <c r="E103" i="1" s="1"/>
  <c r="E101" i="10" s="1"/>
  <c r="T62" i="7"/>
  <c r="E62" i="1" s="1"/>
  <c r="E60" i="10" s="1"/>
  <c r="T10" i="7"/>
  <c r="E10" i="1" s="1"/>
  <c r="E8" i="10" s="1"/>
  <c r="G66" i="7"/>
  <c r="H41" i="7"/>
  <c r="I41" i="7" s="1"/>
  <c r="J41" i="7" s="1"/>
  <c r="H26" i="7"/>
  <c r="I26" i="7" s="1"/>
  <c r="J26" i="7" s="1"/>
  <c r="H54" i="7"/>
  <c r="I54" i="7" s="1"/>
  <c r="J54" i="7" s="1"/>
  <c r="G55" i="7"/>
  <c r="G6" i="7"/>
  <c r="G89" i="7"/>
  <c r="H86" i="7"/>
  <c r="I86" i="7" s="1"/>
  <c r="J86" i="7" s="1"/>
  <c r="G2" i="7"/>
  <c r="G28" i="7"/>
  <c r="H24" i="7"/>
  <c r="I24" i="7" s="1"/>
  <c r="J24" i="7" s="1"/>
  <c r="H14" i="7"/>
  <c r="I14" i="7" s="1"/>
  <c r="J14" i="7" s="1"/>
  <c r="G67" i="7"/>
  <c r="G68" i="7"/>
  <c r="G50" i="7"/>
  <c r="G98" i="7"/>
  <c r="G17" i="7"/>
  <c r="G33" i="7"/>
  <c r="G78" i="7"/>
  <c r="G47" i="7"/>
  <c r="H34" i="7"/>
  <c r="I34" i="7" s="1"/>
  <c r="J34" i="7" s="1"/>
  <c r="H71" i="7"/>
  <c r="I71" i="7" s="1"/>
  <c r="J71" i="7" s="1"/>
  <c r="G29" i="7"/>
  <c r="H97" i="7"/>
  <c r="I97" i="7" s="1"/>
  <c r="J97" i="7" s="1"/>
  <c r="H58" i="7"/>
  <c r="I58" i="7" s="1"/>
  <c r="J58" i="7" s="1"/>
  <c r="H37" i="7"/>
  <c r="I37" i="7" s="1"/>
  <c r="J37" i="7" s="1"/>
  <c r="H5" i="7"/>
  <c r="I5" i="7" s="1"/>
  <c r="J5" i="7" s="1"/>
  <c r="H35" i="7"/>
  <c r="I35" i="7" s="1"/>
  <c r="J35" i="7" s="1"/>
  <c r="G27" i="7"/>
  <c r="G46" i="7"/>
  <c r="H16" i="7"/>
  <c r="I16" i="7" s="1"/>
  <c r="J16" i="7" s="1"/>
  <c r="G49" i="7"/>
  <c r="G57" i="7"/>
  <c r="H19" i="7"/>
  <c r="I19" i="7" s="1"/>
  <c r="J19" i="7" s="1"/>
  <c r="H88" i="7"/>
  <c r="I88" i="7" s="1"/>
  <c r="J88" i="7" s="1"/>
  <c r="G73" i="7"/>
  <c r="G94" i="7"/>
  <c r="G18" i="7"/>
  <c r="H100" i="7"/>
  <c r="I100" i="7" s="1"/>
  <c r="J100" i="7" s="1"/>
  <c r="G110" i="7"/>
  <c r="H3" i="7"/>
  <c r="I3" i="7" s="1"/>
  <c r="J3" i="7" s="1"/>
  <c r="H43" i="7"/>
  <c r="I43" i="7" s="1"/>
  <c r="J43" i="7" s="1"/>
  <c r="G63" i="7"/>
  <c r="G79" i="7"/>
  <c r="H72" i="7"/>
  <c r="I72" i="7" s="1"/>
  <c r="J72" i="7" s="1"/>
  <c r="G32" i="7"/>
  <c r="H44" i="7"/>
  <c r="I44" i="7" s="1"/>
  <c r="J44" i="7" s="1"/>
  <c r="H81" i="7"/>
  <c r="I81" i="7" s="1"/>
  <c r="J81" i="7" s="1"/>
  <c r="H9" i="7"/>
  <c r="I9" i="7" s="1"/>
  <c r="J9" i="7" s="1"/>
  <c r="G109" i="7"/>
  <c r="G108" i="7"/>
  <c r="G105" i="7"/>
  <c r="G90" i="7"/>
  <c r="G10" i="7"/>
  <c r="H40" i="7"/>
  <c r="I40" i="7" s="1"/>
  <c r="J40" i="7" s="1"/>
  <c r="G101" i="7"/>
  <c r="H82" i="7"/>
  <c r="I82" i="7" s="1"/>
  <c r="J82" i="7" s="1"/>
  <c r="H91" i="7"/>
  <c r="I91" i="7" s="1"/>
  <c r="J91" i="7" s="1"/>
  <c r="G80" i="7"/>
  <c r="H80" i="7"/>
  <c r="I80" i="7" s="1"/>
  <c r="J80" i="7" s="1"/>
  <c r="G92" i="7"/>
  <c r="G48" i="7"/>
  <c r="H48" i="7"/>
  <c r="I48" i="7" s="1"/>
  <c r="J48" i="7" s="1"/>
  <c r="P104" i="7"/>
  <c r="Q104" i="7" s="1"/>
  <c r="R104" i="7" s="1"/>
  <c r="H107" i="7"/>
  <c r="I107" i="7" s="1"/>
  <c r="J107" i="7" s="1"/>
  <c r="G107" i="7"/>
  <c r="T39" i="7"/>
  <c r="E39" i="1" s="1"/>
  <c r="E37" i="10" s="1"/>
  <c r="N63" i="7" l="1"/>
  <c r="O63" i="7" s="1"/>
  <c r="S63" i="7" s="1"/>
  <c r="H63" i="1" s="1"/>
  <c r="N108" i="7"/>
  <c r="O108" i="7" s="1"/>
  <c r="S108" i="7" s="1"/>
  <c r="H108" i="1" s="1"/>
  <c r="N12" i="7"/>
  <c r="O12" i="7" s="1"/>
  <c r="S12" i="7" s="1"/>
  <c r="H12" i="1" s="1"/>
  <c r="N4" i="7"/>
  <c r="O4" i="7" s="1"/>
  <c r="S4" i="7" s="1"/>
  <c r="H4" i="1" s="1"/>
  <c r="N64" i="7"/>
  <c r="O64" i="7" s="1"/>
  <c r="S64" i="7" s="1"/>
  <c r="H64" i="1" s="1"/>
  <c r="N78" i="7"/>
  <c r="O78" i="7" s="1"/>
  <c r="S78" i="7" s="1"/>
  <c r="H78" i="1" s="1"/>
  <c r="N67" i="7"/>
  <c r="P67" i="7" s="1"/>
  <c r="Q67" i="7" s="1"/>
  <c r="R67" i="7" s="1"/>
  <c r="N42" i="7"/>
  <c r="P42" i="7" s="1"/>
  <c r="Q42" i="7" s="1"/>
  <c r="R42" i="7" s="1"/>
  <c r="N7" i="7"/>
  <c r="O7" i="7" s="1"/>
  <c r="S7" i="7" s="1"/>
  <c r="H7" i="1" s="1"/>
  <c r="N39" i="7"/>
  <c r="O39" i="7" s="1"/>
  <c r="S39" i="7" s="1"/>
  <c r="H39" i="1" s="1"/>
  <c r="N45" i="7"/>
  <c r="P45" i="7" s="1"/>
  <c r="Q45" i="7" s="1"/>
  <c r="R45" i="7" s="1"/>
  <c r="N32" i="7"/>
  <c r="P32" i="7" s="1"/>
  <c r="Q32" i="7" s="1"/>
  <c r="R32" i="7" s="1"/>
  <c r="N69" i="7"/>
  <c r="O69" i="7" s="1"/>
  <c r="S69" i="7" s="1"/>
  <c r="H69" i="1" s="1"/>
  <c r="H67" i="10" s="1"/>
  <c r="N109" i="7"/>
  <c r="O109" i="7" s="1"/>
  <c r="S109" i="7" s="1"/>
  <c r="N31" i="7"/>
  <c r="O31" i="7" s="1"/>
  <c r="S31" i="7" s="1"/>
  <c r="H31" i="1" s="1"/>
  <c r="N21" i="7"/>
  <c r="O21" i="7" s="1"/>
  <c r="S21" i="7" s="1"/>
  <c r="H21" i="1" s="1"/>
  <c r="N95" i="7"/>
  <c r="O95" i="7" s="1"/>
  <c r="S95" i="7" s="1"/>
  <c r="H95" i="1" s="1"/>
  <c r="N89" i="7"/>
  <c r="O89" i="7" s="1"/>
  <c r="S89" i="7" s="1"/>
  <c r="H89" i="1" s="1"/>
  <c r="N57" i="7"/>
  <c r="P57" i="7" s="1"/>
  <c r="Q57" i="7" s="1"/>
  <c r="R57" i="7" s="1"/>
  <c r="N90" i="7"/>
  <c r="P90" i="7" s="1"/>
  <c r="Q90" i="7" s="1"/>
  <c r="R90" i="7" s="1"/>
  <c r="N23" i="7"/>
  <c r="O23" i="7" s="1"/>
  <c r="S23" i="7" s="1"/>
  <c r="H23" i="1" s="1"/>
  <c r="N22" i="7"/>
  <c r="O22" i="7" s="1"/>
  <c r="S22" i="7" s="1"/>
  <c r="H22" i="1" s="1"/>
  <c r="N103" i="7"/>
  <c r="O103" i="7" s="1"/>
  <c r="S103" i="7" s="1"/>
  <c r="H103" i="1" s="1"/>
  <c r="N85" i="7"/>
  <c r="P85" i="7" s="1"/>
  <c r="Q85" i="7" s="1"/>
  <c r="R85" i="7" s="1"/>
  <c r="N68" i="7"/>
  <c r="O68" i="7" s="1"/>
  <c r="S68" i="7" s="1"/>
  <c r="H68" i="1" s="1"/>
  <c r="N76" i="7"/>
  <c r="O76" i="7" s="1"/>
  <c r="S76" i="7" s="1"/>
  <c r="H76" i="1" s="1"/>
  <c r="N20" i="7"/>
  <c r="P20" i="7" s="1"/>
  <c r="Q20" i="7" s="1"/>
  <c r="R20" i="7" s="1"/>
  <c r="N28" i="7"/>
  <c r="O28" i="7" s="1"/>
  <c r="S28" i="7" s="1"/>
  <c r="H28" i="1" s="1"/>
  <c r="N84" i="7"/>
  <c r="O84" i="7" s="1"/>
  <c r="S84" i="7" s="1"/>
  <c r="H84" i="1" s="1"/>
  <c r="N18" i="7"/>
  <c r="O18" i="7" s="1"/>
  <c r="S18" i="7" s="1"/>
  <c r="H18" i="1" s="1"/>
  <c r="N50" i="7"/>
  <c r="P50" i="7" s="1"/>
  <c r="Q50" i="7" s="1"/>
  <c r="R50" i="7" s="1"/>
  <c r="N101" i="7"/>
  <c r="O101" i="7" s="1"/>
  <c r="S101" i="7" s="1"/>
  <c r="H101" i="1" s="1"/>
  <c r="N15" i="7"/>
  <c r="O15" i="7" s="1"/>
  <c r="S15" i="7" s="1"/>
  <c r="H15" i="1" s="1"/>
  <c r="N27" i="7"/>
  <c r="O27" i="7" s="1"/>
  <c r="S27" i="7" s="1"/>
  <c r="H27" i="1" s="1"/>
  <c r="N49" i="7"/>
  <c r="O49" i="7" s="1"/>
  <c r="S49" i="7" s="1"/>
  <c r="H49" i="1" s="1"/>
  <c r="N47" i="7"/>
  <c r="O47" i="7" s="1"/>
  <c r="S47" i="7" s="1"/>
  <c r="H47" i="1" s="1"/>
  <c r="N55" i="7"/>
  <c r="O55" i="7" s="1"/>
  <c r="S55" i="7" s="1"/>
  <c r="H55" i="1" s="1"/>
  <c r="N79" i="7"/>
  <c r="O79" i="7" s="1"/>
  <c r="S79" i="7" s="1"/>
  <c r="H79" i="1" s="1"/>
  <c r="N51" i="7"/>
  <c r="P51" i="7" s="1"/>
  <c r="Q51" i="7" s="1"/>
  <c r="R51" i="7" s="1"/>
  <c r="N53" i="7"/>
  <c r="P53" i="7" s="1"/>
  <c r="Q53" i="7" s="1"/>
  <c r="R53" i="7" s="1"/>
  <c r="N93" i="7"/>
  <c r="O93" i="7" s="1"/>
  <c r="S93" i="7" s="1"/>
  <c r="H93" i="1" s="1"/>
  <c r="N33" i="7"/>
  <c r="O33" i="7" s="1"/>
  <c r="S33" i="7" s="1"/>
  <c r="H33" i="1" s="1"/>
  <c r="N99" i="7"/>
  <c r="O99" i="7" s="1"/>
  <c r="S99" i="7" s="1"/>
  <c r="H99" i="1" s="1"/>
  <c r="H97" i="10" s="1"/>
  <c r="N75" i="7"/>
  <c r="O75" i="7" s="1"/>
  <c r="S75" i="7" s="1"/>
  <c r="H75" i="1" s="1"/>
  <c r="N77" i="7"/>
  <c r="O77" i="7" s="1"/>
  <c r="S77" i="7" s="1"/>
  <c r="H77" i="1" s="1"/>
  <c r="N61" i="7"/>
  <c r="O61" i="7" s="1"/>
  <c r="S61" i="7" s="1"/>
  <c r="H61" i="1" s="1"/>
  <c r="N105" i="7"/>
  <c r="O105" i="7" s="1"/>
  <c r="S105" i="7" s="1"/>
  <c r="H105" i="1" s="1"/>
  <c r="N87" i="7"/>
  <c r="P87" i="7" s="1"/>
  <c r="Q87" i="7" s="1"/>
  <c r="R87" i="7" s="1"/>
  <c r="N73" i="7"/>
  <c r="O73" i="7" s="1"/>
  <c r="S73" i="7" s="1"/>
  <c r="H73" i="1" s="1"/>
  <c r="N56" i="7"/>
  <c r="O56" i="7" s="1"/>
  <c r="S56" i="7" s="1"/>
  <c r="H56" i="1" s="1"/>
  <c r="N13" i="7"/>
  <c r="P13" i="7" s="1"/>
  <c r="Q13" i="7" s="1"/>
  <c r="R13" i="7" s="1"/>
  <c r="N62" i="7"/>
  <c r="P62" i="7" s="1"/>
  <c r="Q62" i="7" s="1"/>
  <c r="R62" i="7" s="1"/>
  <c r="N29" i="7"/>
  <c r="O29" i="7" s="1"/>
  <c r="S29" i="7" s="1"/>
  <c r="H29" i="1" s="1"/>
  <c r="N111" i="7"/>
  <c r="O111" i="7" s="1"/>
  <c r="S111" i="7" s="1"/>
  <c r="N2" i="7"/>
  <c r="P2" i="7" s="1"/>
  <c r="Q2" i="7" s="1"/>
  <c r="R2" i="7" s="1"/>
  <c r="N46" i="7"/>
  <c r="P46" i="7" s="1"/>
  <c r="Q46" i="7" s="1"/>
  <c r="R46" i="7" s="1"/>
  <c r="N83" i="7"/>
  <c r="O83" i="7" s="1"/>
  <c r="S83" i="7" s="1"/>
  <c r="H83" i="1" s="1"/>
  <c r="D104" i="1"/>
  <c r="H102" i="10"/>
  <c r="K37" i="7"/>
  <c r="L37" i="7"/>
  <c r="V37" i="7" s="1"/>
  <c r="G37" i="1" s="1"/>
  <c r="G35" i="10" s="1"/>
  <c r="M37" i="7"/>
  <c r="N37" i="7" s="1"/>
  <c r="M48" i="7"/>
  <c r="T48" i="7"/>
  <c r="E48" i="1" s="1"/>
  <c r="E46" i="10" s="1"/>
  <c r="K48" i="7"/>
  <c r="U48" i="7" s="1"/>
  <c r="F48" i="1" s="1"/>
  <c r="F46" i="10" s="1"/>
  <c r="L48" i="7"/>
  <c r="V48" i="7" s="1"/>
  <c r="G48" i="1" s="1"/>
  <c r="G46" i="10" s="1"/>
  <c r="M40" i="7"/>
  <c r="K40" i="7"/>
  <c r="U40" i="7" s="1"/>
  <c r="F40" i="1" s="1"/>
  <c r="F38" i="10" s="1"/>
  <c r="L40" i="7"/>
  <c r="V40" i="7" s="1"/>
  <c r="G40" i="1" s="1"/>
  <c r="G38" i="10" s="1"/>
  <c r="M44" i="7"/>
  <c r="N44" i="7" s="1"/>
  <c r="K44" i="7"/>
  <c r="U44" i="7" s="1"/>
  <c r="F44" i="1" s="1"/>
  <c r="F42" i="10" s="1"/>
  <c r="L44" i="7"/>
  <c r="V44" i="7" s="1"/>
  <c r="G44" i="1" s="1"/>
  <c r="G42" i="10" s="1"/>
  <c r="K5" i="7"/>
  <c r="U5" i="7" s="1"/>
  <c r="F5" i="1" s="1"/>
  <c r="F3" i="10" s="1"/>
  <c r="L5" i="7"/>
  <c r="V5" i="7" s="1"/>
  <c r="G5" i="1" s="1"/>
  <c r="G3" i="10" s="1"/>
  <c r="M5" i="7"/>
  <c r="N5" i="7" s="1"/>
  <c r="M14" i="7"/>
  <c r="N14" i="7" s="1"/>
  <c r="T14" i="7"/>
  <c r="E14" i="1" s="1"/>
  <c r="E12" i="10" s="1"/>
  <c r="K14" i="7"/>
  <c r="U14" i="7" s="1"/>
  <c r="F14" i="1" s="1"/>
  <c r="F12" i="10" s="1"/>
  <c r="L14" i="7"/>
  <c r="V14" i="7" s="1"/>
  <c r="G14" i="1" s="1"/>
  <c r="G12" i="10" s="1"/>
  <c r="M54" i="7"/>
  <c r="N54" i="7" s="1"/>
  <c r="K54" i="7"/>
  <c r="U54" i="7" s="1"/>
  <c r="F54" i="1" s="1"/>
  <c r="F52" i="10" s="1"/>
  <c r="L54" i="7"/>
  <c r="V54" i="7" s="1"/>
  <c r="G54" i="1" s="1"/>
  <c r="G52" i="10" s="1"/>
  <c r="M8" i="7"/>
  <c r="N8" i="7" s="1"/>
  <c r="T8" i="7"/>
  <c r="E8" i="1" s="1"/>
  <c r="E6" i="10" s="1"/>
  <c r="K8" i="7"/>
  <c r="U8" i="7" s="1"/>
  <c r="F8" i="1" s="1"/>
  <c r="F6" i="10" s="1"/>
  <c r="L8" i="7"/>
  <c r="V8" i="7" s="1"/>
  <c r="G8" i="1" s="1"/>
  <c r="G6" i="10" s="1"/>
  <c r="M36" i="7"/>
  <c r="N36" i="7" s="1"/>
  <c r="K36" i="7"/>
  <c r="U36" i="7" s="1"/>
  <c r="F36" i="1" s="1"/>
  <c r="F34" i="10" s="1"/>
  <c r="L36" i="7"/>
  <c r="V36" i="7" s="1"/>
  <c r="G36" i="1" s="1"/>
  <c r="G34" i="10" s="1"/>
  <c r="T107" i="7"/>
  <c r="E107" i="1" s="1"/>
  <c r="E105" i="10" s="1"/>
  <c r="K107" i="7"/>
  <c r="U107" i="7" s="1"/>
  <c r="F107" i="1" s="1"/>
  <c r="F105" i="10" s="1"/>
  <c r="L107" i="7"/>
  <c r="V107" i="7" s="1"/>
  <c r="G107" i="1" s="1"/>
  <c r="G105" i="10" s="1"/>
  <c r="M107" i="7"/>
  <c r="M72" i="7"/>
  <c r="N72" i="7" s="1"/>
  <c r="O72" i="7" s="1"/>
  <c r="K72" i="7"/>
  <c r="U72" i="7" s="1"/>
  <c r="F72" i="1" s="1"/>
  <c r="F70" i="10" s="1"/>
  <c r="L72" i="7"/>
  <c r="V72" i="7" s="1"/>
  <c r="G72" i="1" s="1"/>
  <c r="G70" i="10" s="1"/>
  <c r="M58" i="7"/>
  <c r="N58" i="7" s="1"/>
  <c r="T58" i="7"/>
  <c r="E58" i="1" s="1"/>
  <c r="E56" i="10" s="1"/>
  <c r="K58" i="7"/>
  <c r="U58" i="7" s="1"/>
  <c r="F58" i="1" s="1"/>
  <c r="F56" i="10" s="1"/>
  <c r="L58" i="7"/>
  <c r="V58" i="7" s="1"/>
  <c r="G58" i="1" s="1"/>
  <c r="G56" i="10" s="1"/>
  <c r="K41" i="7"/>
  <c r="U41" i="7" s="1"/>
  <c r="F41" i="1" s="1"/>
  <c r="F39" i="10" s="1"/>
  <c r="L41" i="7"/>
  <c r="V41" i="7" s="1"/>
  <c r="G41" i="1" s="1"/>
  <c r="G39" i="10" s="1"/>
  <c r="M41" i="7"/>
  <c r="N41" i="7" s="1"/>
  <c r="T65" i="7"/>
  <c r="E65" i="1" s="1"/>
  <c r="E63" i="10" s="1"/>
  <c r="K65" i="7"/>
  <c r="U65" i="7" s="1"/>
  <c r="F65" i="1" s="1"/>
  <c r="F63" i="10" s="1"/>
  <c r="L65" i="7"/>
  <c r="V65" i="7" s="1"/>
  <c r="G65" i="1" s="1"/>
  <c r="G63" i="10" s="1"/>
  <c r="M65" i="7"/>
  <c r="N65" i="7" s="1"/>
  <c r="M16" i="7"/>
  <c r="N16" i="7" s="1"/>
  <c r="O16" i="7" s="1"/>
  <c r="K16" i="7"/>
  <c r="U16" i="7" s="1"/>
  <c r="F16" i="1" s="1"/>
  <c r="F14" i="10" s="1"/>
  <c r="L16" i="7"/>
  <c r="V16" i="7" s="1"/>
  <c r="G16" i="1" s="1"/>
  <c r="G14" i="10" s="1"/>
  <c r="M24" i="7"/>
  <c r="N24" i="7" s="1"/>
  <c r="T24" i="7"/>
  <c r="E24" i="1" s="1"/>
  <c r="E22" i="10" s="1"/>
  <c r="K24" i="7"/>
  <c r="U24" i="7" s="1"/>
  <c r="F24" i="1" s="1"/>
  <c r="F22" i="10" s="1"/>
  <c r="L24" i="7"/>
  <c r="V24" i="7" s="1"/>
  <c r="G24" i="1" s="1"/>
  <c r="G22" i="10" s="1"/>
  <c r="M106" i="7"/>
  <c r="N106" i="7" s="1"/>
  <c r="K106" i="7"/>
  <c r="U106" i="7" s="1"/>
  <c r="F106" i="1" s="1"/>
  <c r="F104" i="10" s="1"/>
  <c r="L106" i="7"/>
  <c r="V106" i="7" s="1"/>
  <c r="G106" i="1" s="1"/>
  <c r="G104" i="10" s="1"/>
  <c r="M52" i="7"/>
  <c r="N52" i="7" s="1"/>
  <c r="O52" i="7" s="1"/>
  <c r="S52" i="7" s="1"/>
  <c r="H52" i="1" s="1"/>
  <c r="H50" i="10" s="1"/>
  <c r="K52" i="7"/>
  <c r="U52" i="7" s="1"/>
  <c r="F52" i="1" s="1"/>
  <c r="F50" i="10" s="1"/>
  <c r="L52" i="7"/>
  <c r="V52" i="7" s="1"/>
  <c r="G52" i="1" s="1"/>
  <c r="G50" i="10" s="1"/>
  <c r="M96" i="7"/>
  <c r="N96" i="7" s="1"/>
  <c r="T96" i="7"/>
  <c r="E96" i="1" s="1"/>
  <c r="E94" i="10" s="1"/>
  <c r="K96" i="7"/>
  <c r="U96" i="7" s="1"/>
  <c r="F96" i="1" s="1"/>
  <c r="F94" i="10" s="1"/>
  <c r="L96" i="7"/>
  <c r="V96" i="7" s="1"/>
  <c r="G96" i="1" s="1"/>
  <c r="G94" i="10" s="1"/>
  <c r="M70" i="7"/>
  <c r="K70" i="7"/>
  <c r="U70" i="7" s="1"/>
  <c r="F70" i="1" s="1"/>
  <c r="F68" i="10" s="1"/>
  <c r="L70" i="7"/>
  <c r="V70" i="7" s="1"/>
  <c r="G70" i="1" s="1"/>
  <c r="G68" i="10" s="1"/>
  <c r="M60" i="7"/>
  <c r="N60" i="7" s="1"/>
  <c r="T60" i="7"/>
  <c r="E60" i="1" s="1"/>
  <c r="E58" i="10" s="1"/>
  <c r="K60" i="7"/>
  <c r="U60" i="7" s="1"/>
  <c r="F60" i="1" s="1"/>
  <c r="F58" i="10" s="1"/>
  <c r="L60" i="7"/>
  <c r="V60" i="7" s="1"/>
  <c r="G60" i="1" s="1"/>
  <c r="G58" i="10" s="1"/>
  <c r="K35" i="7"/>
  <c r="U35" i="7" s="1"/>
  <c r="F35" i="1" s="1"/>
  <c r="F33" i="10" s="1"/>
  <c r="L35" i="7"/>
  <c r="V35" i="7" s="1"/>
  <c r="G35" i="1" s="1"/>
  <c r="G33" i="10" s="1"/>
  <c r="M35" i="7"/>
  <c r="N35" i="7" s="1"/>
  <c r="T59" i="7"/>
  <c r="E59" i="1" s="1"/>
  <c r="E57" i="10" s="1"/>
  <c r="K59" i="7"/>
  <c r="U59" i="7" s="1"/>
  <c r="F59" i="1" s="1"/>
  <c r="F57" i="10" s="1"/>
  <c r="L59" i="7"/>
  <c r="V59" i="7" s="1"/>
  <c r="G59" i="1" s="1"/>
  <c r="G57" i="10" s="1"/>
  <c r="M59" i="7"/>
  <c r="M100" i="7"/>
  <c r="N100" i="7" s="1"/>
  <c r="K100" i="7"/>
  <c r="U100" i="7" s="1"/>
  <c r="F100" i="1" s="1"/>
  <c r="F98" i="10" s="1"/>
  <c r="L100" i="7"/>
  <c r="V100" i="7" s="1"/>
  <c r="G100" i="1" s="1"/>
  <c r="G98" i="10" s="1"/>
  <c r="M26" i="7"/>
  <c r="N26" i="7" s="1"/>
  <c r="T26" i="7"/>
  <c r="E26" i="1" s="1"/>
  <c r="E24" i="10" s="1"/>
  <c r="K26" i="7"/>
  <c r="U26" i="7" s="1"/>
  <c r="F26" i="1" s="1"/>
  <c r="F24" i="10" s="1"/>
  <c r="L26" i="7"/>
  <c r="V26" i="7" s="1"/>
  <c r="G26" i="1" s="1"/>
  <c r="G24" i="10" s="1"/>
  <c r="M80" i="7"/>
  <c r="K80" i="7"/>
  <c r="U80" i="7" s="1"/>
  <c r="F80" i="1" s="1"/>
  <c r="F78" i="10" s="1"/>
  <c r="L80" i="7"/>
  <c r="V80" i="7" s="1"/>
  <c r="G80" i="1" s="1"/>
  <c r="G78" i="10" s="1"/>
  <c r="T97" i="7"/>
  <c r="E97" i="1" s="1"/>
  <c r="E95" i="10" s="1"/>
  <c r="K97" i="7"/>
  <c r="U97" i="7" s="1"/>
  <c r="F97" i="1" s="1"/>
  <c r="F95" i="10" s="1"/>
  <c r="L97" i="7"/>
  <c r="V97" i="7" s="1"/>
  <c r="G97" i="1" s="1"/>
  <c r="G95" i="10" s="1"/>
  <c r="M97" i="7"/>
  <c r="N97" i="7" s="1"/>
  <c r="M86" i="7"/>
  <c r="N86" i="7" s="1"/>
  <c r="K86" i="7"/>
  <c r="U86" i="7" s="1"/>
  <c r="F86" i="1" s="1"/>
  <c r="F84" i="10" s="1"/>
  <c r="L86" i="7"/>
  <c r="V86" i="7" s="1"/>
  <c r="G86" i="1" s="1"/>
  <c r="G84" i="10" s="1"/>
  <c r="T91" i="7"/>
  <c r="E91" i="1" s="1"/>
  <c r="E89" i="10" s="1"/>
  <c r="K91" i="7"/>
  <c r="U91" i="7" s="1"/>
  <c r="F91" i="1" s="1"/>
  <c r="F89" i="10" s="1"/>
  <c r="L91" i="7"/>
  <c r="V91" i="7" s="1"/>
  <c r="G91" i="1" s="1"/>
  <c r="G89" i="10" s="1"/>
  <c r="M91" i="7"/>
  <c r="M88" i="7"/>
  <c r="N88" i="7" s="1"/>
  <c r="K88" i="7"/>
  <c r="U88" i="7" s="1"/>
  <c r="F88" i="1" s="1"/>
  <c r="F86" i="10" s="1"/>
  <c r="L88" i="7"/>
  <c r="V88" i="7" s="1"/>
  <c r="G88" i="1" s="1"/>
  <c r="G86" i="10" s="1"/>
  <c r="M82" i="7"/>
  <c r="N82" i="7" s="1"/>
  <c r="K82" i="7"/>
  <c r="U82" i="7" s="1"/>
  <c r="F82" i="1" s="1"/>
  <c r="F80" i="10" s="1"/>
  <c r="L82" i="7"/>
  <c r="V82" i="7" s="1"/>
  <c r="G82" i="1" s="1"/>
  <c r="G80" i="10" s="1"/>
  <c r="T9" i="7"/>
  <c r="E9" i="1" s="1"/>
  <c r="E7" i="10" s="1"/>
  <c r="K9" i="7"/>
  <c r="U9" i="7" s="1"/>
  <c r="F9" i="1" s="1"/>
  <c r="F7" i="10" s="1"/>
  <c r="L9" i="7"/>
  <c r="V9" i="7" s="1"/>
  <c r="G9" i="1" s="1"/>
  <c r="G7" i="10" s="1"/>
  <c r="M9" i="7"/>
  <c r="N9" i="7" s="1"/>
  <c r="K43" i="7"/>
  <c r="U43" i="7" s="1"/>
  <c r="F43" i="1" s="1"/>
  <c r="F41" i="10" s="1"/>
  <c r="L43" i="7"/>
  <c r="V43" i="7" s="1"/>
  <c r="G43" i="1" s="1"/>
  <c r="G41" i="10" s="1"/>
  <c r="M43" i="7"/>
  <c r="T19" i="7"/>
  <c r="E19" i="1" s="1"/>
  <c r="E17" i="10" s="1"/>
  <c r="K19" i="7"/>
  <c r="U19" i="7" s="1"/>
  <c r="F19" i="1" s="1"/>
  <c r="F17" i="10" s="1"/>
  <c r="L19" i="7"/>
  <c r="V19" i="7" s="1"/>
  <c r="G19" i="1" s="1"/>
  <c r="G17" i="10" s="1"/>
  <c r="M19" i="7"/>
  <c r="N19" i="7" s="1"/>
  <c r="K71" i="7"/>
  <c r="U71" i="7" s="1"/>
  <c r="F71" i="1" s="1"/>
  <c r="F69" i="10" s="1"/>
  <c r="L71" i="7"/>
  <c r="V71" i="7" s="1"/>
  <c r="G71" i="1" s="1"/>
  <c r="G69" i="10" s="1"/>
  <c r="M71" i="7"/>
  <c r="N71" i="7" s="1"/>
  <c r="T81" i="7"/>
  <c r="E81" i="1" s="1"/>
  <c r="E79" i="10" s="1"/>
  <c r="K81" i="7"/>
  <c r="U81" i="7" s="1"/>
  <c r="F81" i="1" s="1"/>
  <c r="F79" i="10" s="1"/>
  <c r="L81" i="7"/>
  <c r="V81" i="7" s="1"/>
  <c r="G81" i="1" s="1"/>
  <c r="G79" i="10" s="1"/>
  <c r="M81" i="7"/>
  <c r="N81" i="7" s="1"/>
  <c r="K3" i="7"/>
  <c r="U3" i="7" s="1"/>
  <c r="F3" i="1" s="1"/>
  <c r="L3" i="7"/>
  <c r="V3" i="7" s="1"/>
  <c r="G3" i="1" s="1"/>
  <c r="M3" i="7"/>
  <c r="M34" i="7"/>
  <c r="T34" i="7"/>
  <c r="E34" i="1" s="1"/>
  <c r="E32" i="10" s="1"/>
  <c r="K34" i="7"/>
  <c r="U34" i="7" s="1"/>
  <c r="F34" i="1" s="1"/>
  <c r="F32" i="10" s="1"/>
  <c r="L34" i="7"/>
  <c r="V34" i="7" s="1"/>
  <c r="G34" i="1" s="1"/>
  <c r="G32" i="10" s="1"/>
  <c r="K25" i="7"/>
  <c r="U25" i="7" s="1"/>
  <c r="F25" i="1" s="1"/>
  <c r="F23" i="10" s="1"/>
  <c r="L25" i="7"/>
  <c r="V25" i="7" s="1"/>
  <c r="G25" i="1" s="1"/>
  <c r="G23" i="10" s="1"/>
  <c r="M25" i="7"/>
  <c r="N25" i="7" s="1"/>
  <c r="P30" i="7"/>
  <c r="Q30" i="7" s="1"/>
  <c r="R30" i="7" s="1"/>
  <c r="O30" i="7"/>
  <c r="S30" i="7" s="1"/>
  <c r="H30" i="1" s="1"/>
  <c r="O112" i="7"/>
  <c r="S112" i="7" s="1"/>
  <c r="O110" i="7"/>
  <c r="S110" i="7" s="1"/>
  <c r="O102" i="7"/>
  <c r="S102" i="7" s="1"/>
  <c r="H102" i="1" s="1"/>
  <c r="H100" i="10" s="1"/>
  <c r="T52" i="7"/>
  <c r="E52" i="1" s="1"/>
  <c r="E50" i="10" s="1"/>
  <c r="U37" i="7"/>
  <c r="F37" i="1" s="1"/>
  <c r="F35" i="10" s="1"/>
  <c r="O6" i="7"/>
  <c r="S6" i="7" s="1"/>
  <c r="H6" i="1" s="1"/>
  <c r="H4" i="10" s="1"/>
  <c r="T40" i="7"/>
  <c r="E40" i="1" s="1"/>
  <c r="E38" i="10" s="1"/>
  <c r="O94" i="7"/>
  <c r="S94" i="7" s="1"/>
  <c r="H94" i="1" s="1"/>
  <c r="T70" i="7"/>
  <c r="E70" i="1" s="1"/>
  <c r="E68" i="10" s="1"/>
  <c r="T25" i="7"/>
  <c r="E25" i="1" s="1"/>
  <c r="E23" i="10" s="1"/>
  <c r="T36" i="7"/>
  <c r="E36" i="1" s="1"/>
  <c r="E34" i="10" s="1"/>
  <c r="T2" i="7"/>
  <c r="E2" i="1" s="1"/>
  <c r="T106" i="7"/>
  <c r="E106" i="1" s="1"/>
  <c r="E104" i="10" s="1"/>
  <c r="K104" i="1"/>
  <c r="P99" i="7"/>
  <c r="Q99" i="7" s="1"/>
  <c r="R99" i="7" s="1"/>
  <c r="P69" i="7"/>
  <c r="Q69" i="7" s="1"/>
  <c r="R69" i="7" s="1"/>
  <c r="T82" i="7"/>
  <c r="E82" i="1" s="1"/>
  <c r="E80" i="10" s="1"/>
  <c r="T72" i="7"/>
  <c r="E72" i="1" s="1"/>
  <c r="E70" i="10" s="1"/>
  <c r="T41" i="7"/>
  <c r="E41" i="1" s="1"/>
  <c r="E39" i="10" s="1"/>
  <c r="T100" i="7"/>
  <c r="E100" i="1" s="1"/>
  <c r="E98" i="10" s="1"/>
  <c r="T54" i="7"/>
  <c r="E54" i="1" s="1"/>
  <c r="E52" i="10" s="1"/>
  <c r="T16" i="7"/>
  <c r="E16" i="1" s="1"/>
  <c r="E14" i="10" s="1"/>
  <c r="T71" i="7"/>
  <c r="E71" i="1" s="1"/>
  <c r="E69" i="10" s="1"/>
  <c r="T35" i="7"/>
  <c r="E35" i="1" s="1"/>
  <c r="E33" i="10" s="1"/>
  <c r="T80" i="7"/>
  <c r="E80" i="1" s="1"/>
  <c r="E78" i="10" s="1"/>
  <c r="T43" i="7"/>
  <c r="E43" i="1" s="1"/>
  <c r="E41" i="10" s="1"/>
  <c r="T88" i="7"/>
  <c r="E88" i="1" s="1"/>
  <c r="E86" i="10" s="1"/>
  <c r="T5" i="7"/>
  <c r="E5" i="1" s="1"/>
  <c r="E3" i="10" s="1"/>
  <c r="T86" i="7"/>
  <c r="E86" i="1" s="1"/>
  <c r="E84" i="10" s="1"/>
  <c r="T44" i="7"/>
  <c r="E44" i="1" s="1"/>
  <c r="E42" i="10" s="1"/>
  <c r="T37" i="7"/>
  <c r="E37" i="1" s="1"/>
  <c r="E35" i="10" s="1"/>
  <c r="T3" i="7"/>
  <c r="E3" i="1" s="1"/>
  <c r="P6" i="7"/>
  <c r="Q6" i="7" s="1"/>
  <c r="R6" i="7" s="1"/>
  <c r="C104" i="1"/>
  <c r="C102" i="10" s="1"/>
  <c r="P94" i="7"/>
  <c r="Q94" i="7" s="1"/>
  <c r="R94" i="7" s="1"/>
  <c r="P112" i="7"/>
  <c r="Q112" i="7" s="1"/>
  <c r="R112" i="7" s="1"/>
  <c r="P110" i="7"/>
  <c r="Q110" i="7" s="1"/>
  <c r="R110" i="7" s="1"/>
  <c r="P102" i="7"/>
  <c r="Q102" i="7" s="1"/>
  <c r="R102" i="7" s="1"/>
  <c r="P38" i="7"/>
  <c r="Q38" i="7" s="1"/>
  <c r="R38" i="7" s="1"/>
  <c r="S38" i="7"/>
  <c r="H38" i="1" s="1"/>
  <c r="P78" i="7"/>
  <c r="Q78" i="7" s="1"/>
  <c r="R78" i="7" s="1"/>
  <c r="P95" i="7"/>
  <c r="Q95" i="7" s="1"/>
  <c r="R95" i="7" s="1"/>
  <c r="P93" i="7"/>
  <c r="Q93" i="7" s="1"/>
  <c r="R93" i="7" s="1"/>
  <c r="P22" i="7"/>
  <c r="Q22" i="7" s="1"/>
  <c r="R22" i="7" s="1"/>
  <c r="P73" i="7"/>
  <c r="Q73" i="7" s="1"/>
  <c r="R73" i="7" s="1"/>
  <c r="P76" i="7"/>
  <c r="Q76" i="7" s="1"/>
  <c r="R76" i="7" s="1"/>
  <c r="P18" i="7"/>
  <c r="Q18" i="7" s="1"/>
  <c r="R18" i="7" s="1"/>
  <c r="P17" i="7"/>
  <c r="Q17" i="7" s="1"/>
  <c r="R17" i="7" s="1"/>
  <c r="S17" i="7"/>
  <c r="H17" i="1" s="1"/>
  <c r="P55" i="7"/>
  <c r="Q55" i="7" s="1"/>
  <c r="R55" i="7" s="1"/>
  <c r="P23" i="7"/>
  <c r="Q23" i="7" s="1"/>
  <c r="R23" i="7" s="1"/>
  <c r="P27" i="7"/>
  <c r="Q27" i="7" s="1"/>
  <c r="R27" i="7" s="1"/>
  <c r="P74" i="7"/>
  <c r="Q74" i="7" s="1"/>
  <c r="R74" i="7" s="1"/>
  <c r="S74" i="7"/>
  <c r="H74" i="1" s="1"/>
  <c r="P68" i="7"/>
  <c r="Q68" i="7" s="1"/>
  <c r="R68" i="7" s="1"/>
  <c r="P66" i="7"/>
  <c r="Q66" i="7" s="1"/>
  <c r="R66" i="7" s="1"/>
  <c r="S66" i="7"/>
  <c r="H66" i="1" s="1"/>
  <c r="P64" i="7"/>
  <c r="Q64" i="7" s="1"/>
  <c r="R64" i="7" s="1"/>
  <c r="P10" i="7"/>
  <c r="Q10" i="7" s="1"/>
  <c r="R10" i="7" s="1"/>
  <c r="S10" i="7"/>
  <c r="H10" i="1" s="1"/>
  <c r="P33" i="7"/>
  <c r="Q33" i="7" s="1"/>
  <c r="R33" i="7" s="1"/>
  <c r="P98" i="7"/>
  <c r="Q98" i="7" s="1"/>
  <c r="R98" i="7" s="1"/>
  <c r="S98" i="7"/>
  <c r="H98" i="1" s="1"/>
  <c r="P103" i="7"/>
  <c r="Q103" i="7" s="1"/>
  <c r="R103" i="7" s="1"/>
  <c r="P15" i="7"/>
  <c r="Q15" i="7" s="1"/>
  <c r="R15" i="7" s="1"/>
  <c r="P111" i="7"/>
  <c r="Q111" i="7" s="1"/>
  <c r="R111" i="7" s="1"/>
  <c r="P12" i="7"/>
  <c r="Q12" i="7" s="1"/>
  <c r="R12" i="7" s="1"/>
  <c r="P92" i="7"/>
  <c r="Q92" i="7" s="1"/>
  <c r="R92" i="7" s="1"/>
  <c r="S92" i="7"/>
  <c r="H92" i="1" s="1"/>
  <c r="P61" i="7"/>
  <c r="Q61" i="7" s="1"/>
  <c r="R61" i="7" s="1"/>
  <c r="P31" i="7"/>
  <c r="Q31" i="7" s="1"/>
  <c r="R31" i="7" s="1"/>
  <c r="P109" i="7"/>
  <c r="Q109" i="7" s="1"/>
  <c r="R109" i="7" s="1"/>
  <c r="P11" i="7"/>
  <c r="Q11" i="7" s="1"/>
  <c r="R11" i="7" s="1"/>
  <c r="S11" i="7"/>
  <c r="H11" i="1" s="1"/>
  <c r="P7" i="7"/>
  <c r="Q7" i="7" s="1"/>
  <c r="R7" i="7" s="1"/>
  <c r="P89" i="7"/>
  <c r="Q89" i="7" s="1"/>
  <c r="R89" i="7" s="1"/>
  <c r="P79" i="7"/>
  <c r="Q79" i="7" s="1"/>
  <c r="R79" i="7" s="1"/>
  <c r="P39" i="7"/>
  <c r="Q39" i="7" s="1"/>
  <c r="R39" i="7" s="1"/>
  <c r="P105" i="7"/>
  <c r="Q105" i="7" s="1"/>
  <c r="R105" i="7" s="1"/>
  <c r="P29" i="7"/>
  <c r="Q29" i="7" s="1"/>
  <c r="R29" i="7" s="1"/>
  <c r="P77" i="7"/>
  <c r="Q77" i="7" s="1"/>
  <c r="R77" i="7" s="1"/>
  <c r="P56" i="7"/>
  <c r="Q56" i="7" s="1"/>
  <c r="R56" i="7" s="1"/>
  <c r="P63" i="7"/>
  <c r="Q63" i="7" s="1"/>
  <c r="R63" i="7" s="1"/>
  <c r="P49" i="7"/>
  <c r="Q49" i="7" s="1"/>
  <c r="R49" i="7" s="1"/>
  <c r="P83" i="7"/>
  <c r="Q83" i="7" s="1"/>
  <c r="R83" i="7" s="1"/>
  <c r="P84" i="7"/>
  <c r="Q84" i="7" s="1"/>
  <c r="R84" i="7" s="1"/>
  <c r="P108" i="7"/>
  <c r="Q108" i="7" s="1"/>
  <c r="R108" i="7" s="1"/>
  <c r="P47" i="7" l="1"/>
  <c r="Q47" i="7" s="1"/>
  <c r="R47" i="7" s="1"/>
  <c r="O2" i="7"/>
  <c r="S2" i="7" s="1"/>
  <c r="H2" i="1" s="1"/>
  <c r="O13" i="7"/>
  <c r="S13" i="7" s="1"/>
  <c r="H13" i="1" s="1"/>
  <c r="O51" i="7"/>
  <c r="S51" i="7" s="1"/>
  <c r="H51" i="1" s="1"/>
  <c r="D51" i="1" s="1"/>
  <c r="C51" i="1" s="1"/>
  <c r="C49" i="10" s="1"/>
  <c r="O50" i="7"/>
  <c r="S50" i="7" s="1"/>
  <c r="H50" i="1" s="1"/>
  <c r="D50" i="1" s="1"/>
  <c r="C50" i="1" s="1"/>
  <c r="C48" i="10" s="1"/>
  <c r="O20" i="7"/>
  <c r="S20" i="7" s="1"/>
  <c r="H20" i="1" s="1"/>
  <c r="K20" i="1" s="1"/>
  <c r="O57" i="7"/>
  <c r="S57" i="7" s="1"/>
  <c r="H57" i="1" s="1"/>
  <c r="D57" i="1" s="1"/>
  <c r="C57" i="1" s="1"/>
  <c r="C55" i="10" s="1"/>
  <c r="O45" i="7"/>
  <c r="S45" i="7" s="1"/>
  <c r="H45" i="1" s="1"/>
  <c r="K45" i="1" s="1"/>
  <c r="O67" i="7"/>
  <c r="S67" i="7" s="1"/>
  <c r="H67" i="1" s="1"/>
  <c r="P4" i="7"/>
  <c r="Q4" i="7" s="1"/>
  <c r="R4" i="7" s="1"/>
  <c r="O62" i="7"/>
  <c r="S62" i="7" s="1"/>
  <c r="H62" i="1" s="1"/>
  <c r="O85" i="7"/>
  <c r="S85" i="7" s="1"/>
  <c r="H85" i="1" s="1"/>
  <c r="K85" i="1" s="1"/>
  <c r="O32" i="7"/>
  <c r="S32" i="7" s="1"/>
  <c r="H32" i="1" s="1"/>
  <c r="K32" i="1" s="1"/>
  <c r="N70" i="7"/>
  <c r="O70" i="7" s="1"/>
  <c r="S70" i="7" s="1"/>
  <c r="H70" i="1" s="1"/>
  <c r="N107" i="7"/>
  <c r="P107" i="7" s="1"/>
  <c r="Q107" i="7" s="1"/>
  <c r="R107" i="7" s="1"/>
  <c r="N40" i="7"/>
  <c r="O40" i="7" s="1"/>
  <c r="S40" i="7" s="1"/>
  <c r="H40" i="1" s="1"/>
  <c r="O53" i="7"/>
  <c r="S53" i="7" s="1"/>
  <c r="H53" i="1" s="1"/>
  <c r="K53" i="1" s="1"/>
  <c r="P101" i="7"/>
  <c r="Q101" i="7" s="1"/>
  <c r="R101" i="7" s="1"/>
  <c r="N34" i="7"/>
  <c r="P34" i="7" s="1"/>
  <c r="Q34" i="7" s="1"/>
  <c r="R34" i="7" s="1"/>
  <c r="P21" i="7"/>
  <c r="Q21" i="7" s="1"/>
  <c r="R21" i="7" s="1"/>
  <c r="P75" i="7"/>
  <c r="Q75" i="7" s="1"/>
  <c r="R75" i="7" s="1"/>
  <c r="N3" i="7"/>
  <c r="O3" i="7" s="1"/>
  <c r="S3" i="7" s="1"/>
  <c r="H3" i="1" s="1"/>
  <c r="N80" i="7"/>
  <c r="O80" i="7" s="1"/>
  <c r="S80" i="7" s="1"/>
  <c r="H80" i="1" s="1"/>
  <c r="N59" i="7"/>
  <c r="P59" i="7" s="1"/>
  <c r="Q59" i="7" s="1"/>
  <c r="R59" i="7" s="1"/>
  <c r="N91" i="7"/>
  <c r="O91" i="7" s="1"/>
  <c r="S91" i="7" s="1"/>
  <c r="H91" i="1" s="1"/>
  <c r="N48" i="7"/>
  <c r="O48" i="7" s="1"/>
  <c r="S48" i="7" s="1"/>
  <c r="H48" i="1" s="1"/>
  <c r="O46" i="7"/>
  <c r="S46" i="7" s="1"/>
  <c r="H46" i="1" s="1"/>
  <c r="D46" i="1" s="1"/>
  <c r="C46" i="1" s="1"/>
  <c r="C44" i="10" s="1"/>
  <c r="O90" i="7"/>
  <c r="S90" i="7" s="1"/>
  <c r="H90" i="1" s="1"/>
  <c r="D90" i="1" s="1"/>
  <c r="C90" i="1" s="1"/>
  <c r="C88" i="10" s="1"/>
  <c r="N43" i="7"/>
  <c r="O43" i="7" s="1"/>
  <c r="S43" i="7" s="1"/>
  <c r="H43" i="1" s="1"/>
  <c r="P28" i="7"/>
  <c r="Q28" i="7" s="1"/>
  <c r="R28" i="7" s="1"/>
  <c r="O87" i="7"/>
  <c r="S87" i="7" s="1"/>
  <c r="H87" i="1" s="1"/>
  <c r="O42" i="7"/>
  <c r="S42" i="7" s="1"/>
  <c r="H42" i="1" s="1"/>
  <c r="H40" i="10" s="1"/>
  <c r="D89" i="1"/>
  <c r="H87" i="10"/>
  <c r="D87" i="1"/>
  <c r="C87" i="1" s="1"/>
  <c r="C85" i="10" s="1"/>
  <c r="H85" i="10"/>
  <c r="D4" i="1"/>
  <c r="C4" i="1" s="1"/>
  <c r="C2" i="10" s="1"/>
  <c r="H2" i="10"/>
  <c r="D7" i="1"/>
  <c r="C7" i="1" s="1"/>
  <c r="C5" i="10" s="1"/>
  <c r="H5" i="10"/>
  <c r="D98" i="1"/>
  <c r="H96" i="10"/>
  <c r="D47" i="1"/>
  <c r="H45" i="10"/>
  <c r="D63" i="1"/>
  <c r="C63" i="1" s="1"/>
  <c r="C61" i="10" s="1"/>
  <c r="H61" i="10"/>
  <c r="D101" i="1"/>
  <c r="C101" i="1" s="1"/>
  <c r="C99" i="10" s="1"/>
  <c r="H99" i="10"/>
  <c r="D103" i="1"/>
  <c r="H101" i="10"/>
  <c r="D84" i="1"/>
  <c r="H82" i="10"/>
  <c r="D21" i="1"/>
  <c r="C21" i="1" s="1"/>
  <c r="C19" i="10" s="1"/>
  <c r="H19" i="10"/>
  <c r="D29" i="1"/>
  <c r="C29" i="1" s="1"/>
  <c r="C27" i="10" s="1"/>
  <c r="H27" i="10"/>
  <c r="D79" i="1"/>
  <c r="C79" i="1" s="1"/>
  <c r="C77" i="10" s="1"/>
  <c r="H77" i="10"/>
  <c r="D11" i="1"/>
  <c r="C11" i="1" s="1"/>
  <c r="C9" i="10" s="1"/>
  <c r="H9" i="10"/>
  <c r="D61" i="1"/>
  <c r="C61" i="1" s="1"/>
  <c r="C59" i="10" s="1"/>
  <c r="H59" i="10"/>
  <c r="D68" i="1"/>
  <c r="C68" i="1" s="1"/>
  <c r="C66" i="10" s="1"/>
  <c r="H66" i="10"/>
  <c r="D27" i="1"/>
  <c r="C27" i="1" s="1"/>
  <c r="C25" i="10" s="1"/>
  <c r="H25" i="10"/>
  <c r="D17" i="1"/>
  <c r="H15" i="10"/>
  <c r="D75" i="1"/>
  <c r="C75" i="1" s="1"/>
  <c r="C73" i="10" s="1"/>
  <c r="H73" i="10"/>
  <c r="D93" i="1"/>
  <c r="H91" i="10"/>
  <c r="D38" i="1"/>
  <c r="C38" i="1" s="1"/>
  <c r="C36" i="10" s="1"/>
  <c r="H36" i="10"/>
  <c r="D56" i="1"/>
  <c r="H54" i="10"/>
  <c r="D23" i="1"/>
  <c r="C23" i="1" s="1"/>
  <c r="C21" i="10" s="1"/>
  <c r="H21" i="10"/>
  <c r="D18" i="1"/>
  <c r="C18" i="1" s="1"/>
  <c r="C16" i="10" s="1"/>
  <c r="H16" i="10"/>
  <c r="D76" i="1"/>
  <c r="C76" i="1" s="1"/>
  <c r="C74" i="10" s="1"/>
  <c r="H74" i="10"/>
  <c r="D94" i="1"/>
  <c r="C94" i="1" s="1"/>
  <c r="C92" i="10" s="1"/>
  <c r="H92" i="10"/>
  <c r="D49" i="1"/>
  <c r="C49" i="1" s="1"/>
  <c r="C47" i="10" s="1"/>
  <c r="H47" i="10"/>
  <c r="D62" i="1"/>
  <c r="C62" i="1" s="1"/>
  <c r="C60" i="10" s="1"/>
  <c r="H60" i="10"/>
  <c r="D13" i="1"/>
  <c r="C13" i="1" s="1"/>
  <c r="C11" i="10" s="1"/>
  <c r="H11" i="10"/>
  <c r="D83" i="1"/>
  <c r="H81" i="10"/>
  <c r="D67" i="1"/>
  <c r="C67" i="1" s="1"/>
  <c r="C65" i="10" s="1"/>
  <c r="H65" i="10"/>
  <c r="D10" i="1"/>
  <c r="C10" i="1" s="1"/>
  <c r="C8" i="10" s="1"/>
  <c r="H8" i="10"/>
  <c r="D28" i="1"/>
  <c r="C28" i="1" s="1"/>
  <c r="C26" i="10" s="1"/>
  <c r="H26" i="10"/>
  <c r="D12" i="1"/>
  <c r="H10" i="10"/>
  <c r="D64" i="1"/>
  <c r="C64" i="1" s="1"/>
  <c r="C62" i="10" s="1"/>
  <c r="H62" i="10"/>
  <c r="D73" i="1"/>
  <c r="C73" i="1" s="1"/>
  <c r="C71" i="10" s="1"/>
  <c r="H71" i="10"/>
  <c r="D95" i="1"/>
  <c r="H93" i="10"/>
  <c r="D108" i="1"/>
  <c r="H106" i="10"/>
  <c r="D39" i="1"/>
  <c r="C39" i="1" s="1"/>
  <c r="C37" i="10" s="1"/>
  <c r="H37" i="10"/>
  <c r="D33" i="1"/>
  <c r="C33" i="1" s="1"/>
  <c r="C31" i="10" s="1"/>
  <c r="H31" i="10"/>
  <c r="D66" i="1"/>
  <c r="C66" i="1" s="1"/>
  <c r="C64" i="10" s="1"/>
  <c r="H64" i="10"/>
  <c r="D74" i="1"/>
  <c r="C74" i="1" s="1"/>
  <c r="C72" i="10" s="1"/>
  <c r="H72" i="10"/>
  <c r="D53" i="1"/>
  <c r="C53" i="1" s="1"/>
  <c r="C51" i="10" s="1"/>
  <c r="H51" i="10"/>
  <c r="D22" i="1"/>
  <c r="C22" i="1" s="1"/>
  <c r="C20" i="10" s="1"/>
  <c r="H20" i="10"/>
  <c r="D78" i="1"/>
  <c r="C78" i="1" s="1"/>
  <c r="C76" i="10" s="1"/>
  <c r="H76" i="10"/>
  <c r="D30" i="1"/>
  <c r="C30" i="1" s="1"/>
  <c r="C28" i="10" s="1"/>
  <c r="H28" i="10"/>
  <c r="D20" i="1"/>
  <c r="C20" i="1" s="1"/>
  <c r="C18" i="10" s="1"/>
  <c r="D92" i="1"/>
  <c r="C92" i="1" s="1"/>
  <c r="C90" i="10" s="1"/>
  <c r="H90" i="10"/>
  <c r="D105" i="1"/>
  <c r="C105" i="1" s="1"/>
  <c r="C103" i="10" s="1"/>
  <c r="H103" i="10"/>
  <c r="D15" i="1"/>
  <c r="C15" i="1" s="1"/>
  <c r="C13" i="10" s="1"/>
  <c r="H13" i="10"/>
  <c r="D55" i="1"/>
  <c r="C55" i="1" s="1"/>
  <c r="C53" i="10" s="1"/>
  <c r="H53" i="10"/>
  <c r="D77" i="1"/>
  <c r="C77" i="1" s="1"/>
  <c r="C75" i="10" s="1"/>
  <c r="H75" i="10"/>
  <c r="D31" i="1"/>
  <c r="C31" i="1" s="1"/>
  <c r="C29" i="10" s="1"/>
  <c r="H29" i="10"/>
  <c r="L104" i="1"/>
  <c r="D102" i="10"/>
  <c r="O60" i="7"/>
  <c r="S60" i="7" s="1"/>
  <c r="H60" i="1" s="1"/>
  <c r="H58" i="10" s="1"/>
  <c r="P60" i="7"/>
  <c r="Q60" i="7" s="1"/>
  <c r="R60" i="7" s="1"/>
  <c r="O24" i="7"/>
  <c r="S24" i="7" s="1"/>
  <c r="H24" i="1" s="1"/>
  <c r="H22" i="10" s="1"/>
  <c r="O88" i="7"/>
  <c r="S88" i="7" s="1"/>
  <c r="H88" i="1" s="1"/>
  <c r="H86" i="10" s="1"/>
  <c r="K6" i="1"/>
  <c r="D6" i="1"/>
  <c r="D4" i="10" s="1"/>
  <c r="D102" i="1"/>
  <c r="C102" i="1" s="1"/>
  <c r="C100" i="10" s="1"/>
  <c r="K102" i="1"/>
  <c r="O26" i="7"/>
  <c r="S26" i="7" s="1"/>
  <c r="H26" i="1" s="1"/>
  <c r="H24" i="10" s="1"/>
  <c r="O37" i="7"/>
  <c r="S37" i="7" s="1"/>
  <c r="H37" i="1" s="1"/>
  <c r="O14" i="7"/>
  <c r="S14" i="7" s="1"/>
  <c r="H14" i="1" s="1"/>
  <c r="H12" i="10" s="1"/>
  <c r="O35" i="7"/>
  <c r="S35" i="7" s="1"/>
  <c r="H35" i="1" s="1"/>
  <c r="H33" i="10" s="1"/>
  <c r="O8" i="7"/>
  <c r="S8" i="7" s="1"/>
  <c r="H8" i="1" s="1"/>
  <c r="H6" i="10" s="1"/>
  <c r="O81" i="7"/>
  <c r="S81" i="7" s="1"/>
  <c r="H81" i="1" s="1"/>
  <c r="H79" i="10" s="1"/>
  <c r="O19" i="7"/>
  <c r="S19" i="7" s="1"/>
  <c r="H19" i="1" s="1"/>
  <c r="H17" i="10" s="1"/>
  <c r="O25" i="7"/>
  <c r="S25" i="7" s="1"/>
  <c r="H25" i="1" s="1"/>
  <c r="H23" i="10" s="1"/>
  <c r="O96" i="7"/>
  <c r="S96" i="7" s="1"/>
  <c r="H96" i="1" s="1"/>
  <c r="H94" i="10" s="1"/>
  <c r="O65" i="7"/>
  <c r="S65" i="7" s="1"/>
  <c r="H65" i="1" s="1"/>
  <c r="O71" i="7"/>
  <c r="S71" i="7" s="1"/>
  <c r="H71" i="1" s="1"/>
  <c r="H69" i="10" s="1"/>
  <c r="O58" i="7"/>
  <c r="S58" i="7" s="1"/>
  <c r="H58" i="1" s="1"/>
  <c r="H56" i="10" s="1"/>
  <c r="O97" i="7"/>
  <c r="S97" i="7" s="1"/>
  <c r="H97" i="1" s="1"/>
  <c r="H95" i="10" s="1"/>
  <c r="O82" i="7"/>
  <c r="S82" i="7" s="1"/>
  <c r="H82" i="1" s="1"/>
  <c r="H80" i="10" s="1"/>
  <c r="O5" i="7"/>
  <c r="S5" i="7" s="1"/>
  <c r="H5" i="1" s="1"/>
  <c r="H3" i="10" s="1"/>
  <c r="O9" i="7"/>
  <c r="S9" i="7" s="1"/>
  <c r="H9" i="1" s="1"/>
  <c r="H7" i="10" s="1"/>
  <c r="O100" i="7"/>
  <c r="S100" i="7" s="1"/>
  <c r="H100" i="1" s="1"/>
  <c r="H98" i="10" s="1"/>
  <c r="O36" i="7"/>
  <c r="S36" i="7" s="1"/>
  <c r="H36" i="1" s="1"/>
  <c r="O106" i="7"/>
  <c r="S106" i="7" s="1"/>
  <c r="H106" i="1" s="1"/>
  <c r="H104" i="10" s="1"/>
  <c r="O44" i="7"/>
  <c r="S44" i="7" s="1"/>
  <c r="H44" i="1" s="1"/>
  <c r="H42" i="10" s="1"/>
  <c r="O86" i="7"/>
  <c r="S86" i="7" s="1"/>
  <c r="H86" i="1" s="1"/>
  <c r="H84" i="10" s="1"/>
  <c r="P54" i="7"/>
  <c r="Q54" i="7" s="1"/>
  <c r="R54" i="7" s="1"/>
  <c r="O54" i="7"/>
  <c r="S54" i="7" s="1"/>
  <c r="H54" i="1" s="1"/>
  <c r="O41" i="7"/>
  <c r="S41" i="7" s="1"/>
  <c r="H41" i="1" s="1"/>
  <c r="H39" i="10" s="1"/>
  <c r="K94" i="1"/>
  <c r="P96" i="7"/>
  <c r="Q96" i="7" s="1"/>
  <c r="R96" i="7" s="1"/>
  <c r="P52" i="7"/>
  <c r="Q52" i="7" s="1"/>
  <c r="R52" i="7" s="1"/>
  <c r="P65" i="7"/>
  <c r="Q65" i="7" s="1"/>
  <c r="R65" i="7" s="1"/>
  <c r="P36" i="7"/>
  <c r="Q36" i="7" s="1"/>
  <c r="R36" i="7" s="1"/>
  <c r="P25" i="7"/>
  <c r="Q25" i="7" s="1"/>
  <c r="R25" i="7" s="1"/>
  <c r="P14" i="7"/>
  <c r="Q14" i="7" s="1"/>
  <c r="R14" i="7" s="1"/>
  <c r="P106" i="7"/>
  <c r="Q106" i="7" s="1"/>
  <c r="R106" i="7" s="1"/>
  <c r="D52" i="1"/>
  <c r="D2" i="1"/>
  <c r="D69" i="1"/>
  <c r="K99" i="1"/>
  <c r="D99" i="1"/>
  <c r="P24" i="7"/>
  <c r="Q24" i="7" s="1"/>
  <c r="R24" i="7" s="1"/>
  <c r="P26" i="7"/>
  <c r="Q26" i="7" s="1"/>
  <c r="R26" i="7" s="1"/>
  <c r="P41" i="7"/>
  <c r="Q41" i="7" s="1"/>
  <c r="R41" i="7" s="1"/>
  <c r="K13" i="1"/>
  <c r="K21" i="1"/>
  <c r="K49" i="1"/>
  <c r="K23" i="1"/>
  <c r="K47" i="1"/>
  <c r="K61" i="1"/>
  <c r="K92" i="1"/>
  <c r="K66" i="1"/>
  <c r="K17" i="1"/>
  <c r="K105" i="1"/>
  <c r="K62" i="1"/>
  <c r="K74" i="1"/>
  <c r="K78" i="1"/>
  <c r="K30" i="1"/>
  <c r="K18" i="1"/>
  <c r="K64" i="1"/>
  <c r="K12" i="1"/>
  <c r="K73" i="1"/>
  <c r="K69" i="1"/>
  <c r="K15" i="1"/>
  <c r="K2" i="1"/>
  <c r="K7" i="1"/>
  <c r="K31" i="1"/>
  <c r="K63" i="1"/>
  <c r="K28" i="1"/>
  <c r="K108" i="1"/>
  <c r="K84" i="1"/>
  <c r="K22" i="1"/>
  <c r="K52" i="1"/>
  <c r="K79" i="1"/>
  <c r="K10" i="1"/>
  <c r="K39" i="1"/>
  <c r="K93" i="1"/>
  <c r="K11" i="1"/>
  <c r="K89" i="1"/>
  <c r="K68" i="1"/>
  <c r="K56" i="1"/>
  <c r="K87" i="1"/>
  <c r="K101" i="1"/>
  <c r="K33" i="1"/>
  <c r="K4" i="1"/>
  <c r="K55" i="1"/>
  <c r="K77" i="1"/>
  <c r="K95" i="1"/>
  <c r="K83" i="1"/>
  <c r="K27" i="1"/>
  <c r="K67" i="1"/>
  <c r="K46" i="1"/>
  <c r="K76" i="1"/>
  <c r="K57" i="1"/>
  <c r="K75" i="1"/>
  <c r="K29" i="1"/>
  <c r="K103" i="1"/>
  <c r="K98" i="1"/>
  <c r="K38" i="1"/>
  <c r="P8" i="7"/>
  <c r="Q8" i="7" s="1"/>
  <c r="R8" i="7" s="1"/>
  <c r="P86" i="7"/>
  <c r="Q86" i="7" s="1"/>
  <c r="R86" i="7" s="1"/>
  <c r="P81" i="7"/>
  <c r="Q81" i="7" s="1"/>
  <c r="R81" i="7" s="1"/>
  <c r="C17" i="1"/>
  <c r="C15" i="10" s="1"/>
  <c r="C12" i="1"/>
  <c r="C10" i="10" s="1"/>
  <c r="C108" i="1"/>
  <c r="C106" i="10" s="1"/>
  <c r="C95" i="1"/>
  <c r="C93" i="10" s="1"/>
  <c r="C98" i="1"/>
  <c r="C96" i="10" s="1"/>
  <c r="C93" i="1"/>
  <c r="C91" i="10" s="1"/>
  <c r="P35" i="7"/>
  <c r="Q35" i="7" s="1"/>
  <c r="R35" i="7" s="1"/>
  <c r="C84" i="1"/>
  <c r="C82" i="10" s="1"/>
  <c r="C56" i="1"/>
  <c r="C54" i="10" s="1"/>
  <c r="C83" i="1"/>
  <c r="C81" i="10" s="1"/>
  <c r="C89" i="1"/>
  <c r="C87" i="10" s="1"/>
  <c r="C103" i="1"/>
  <c r="C101" i="10" s="1"/>
  <c r="C47" i="1"/>
  <c r="C45" i="10" s="1"/>
  <c r="P44" i="7"/>
  <c r="Q44" i="7" s="1"/>
  <c r="R44" i="7" s="1"/>
  <c r="P19" i="7"/>
  <c r="Q19" i="7" s="1"/>
  <c r="R19" i="7" s="1"/>
  <c r="P9" i="7"/>
  <c r="Q9" i="7" s="1"/>
  <c r="R9" i="7" s="1"/>
  <c r="P58" i="7"/>
  <c r="Q58" i="7" s="1"/>
  <c r="R58" i="7" s="1"/>
  <c r="P5" i="7"/>
  <c r="Q5" i="7" s="1"/>
  <c r="R5" i="7" s="1"/>
  <c r="P37" i="7"/>
  <c r="Q37" i="7" s="1"/>
  <c r="R37" i="7" s="1"/>
  <c r="P100" i="7"/>
  <c r="Q100" i="7" s="1"/>
  <c r="R100" i="7" s="1"/>
  <c r="P82" i="7"/>
  <c r="Q82" i="7" s="1"/>
  <c r="R82" i="7" s="1"/>
  <c r="P71" i="7"/>
  <c r="Q71" i="7" s="1"/>
  <c r="R71" i="7" s="1"/>
  <c r="P88" i="7"/>
  <c r="Q88" i="7" s="1"/>
  <c r="R88" i="7" s="1"/>
  <c r="P97" i="7"/>
  <c r="Q97" i="7" s="1"/>
  <c r="R97" i="7" s="1"/>
  <c r="P16" i="7"/>
  <c r="Q16" i="7" s="1"/>
  <c r="R16" i="7" s="1"/>
  <c r="S16" i="7"/>
  <c r="H16" i="1" s="1"/>
  <c r="P72" i="7"/>
  <c r="Q72" i="7" s="1"/>
  <c r="R72" i="7" s="1"/>
  <c r="S72" i="7"/>
  <c r="H72" i="1" s="1"/>
  <c r="P91" i="7"/>
  <c r="Q91" i="7" s="1"/>
  <c r="R91" i="7" s="1"/>
  <c r="K42" i="1" l="1"/>
  <c r="H18" i="10"/>
  <c r="D42" i="1"/>
  <c r="C42" i="1" s="1"/>
  <c r="C40" i="10" s="1"/>
  <c r="P40" i="7"/>
  <c r="Q40" i="7" s="1"/>
  <c r="R40" i="7" s="1"/>
  <c r="P43" i="7"/>
  <c r="Q43" i="7" s="1"/>
  <c r="R43" i="7" s="1"/>
  <c r="P3" i="7"/>
  <c r="Q3" i="7" s="1"/>
  <c r="R3" i="7" s="1"/>
  <c r="P70" i="7"/>
  <c r="Q70" i="7" s="1"/>
  <c r="R70" i="7" s="1"/>
  <c r="O59" i="7"/>
  <c r="S59" i="7" s="1"/>
  <c r="H59" i="1" s="1"/>
  <c r="H57" i="10" s="1"/>
  <c r="H30" i="10"/>
  <c r="O107" i="7"/>
  <c r="S107" i="7" s="1"/>
  <c r="H107" i="1" s="1"/>
  <c r="D85" i="1"/>
  <c r="C85" i="1" s="1"/>
  <c r="C83" i="10" s="1"/>
  <c r="K60" i="1"/>
  <c r="H55" i="10"/>
  <c r="P48" i="7"/>
  <c r="Q48" i="7" s="1"/>
  <c r="R48" i="7" s="1"/>
  <c r="H68" i="10"/>
  <c r="K70" i="1"/>
  <c r="D70" i="1"/>
  <c r="D68" i="10" s="1"/>
  <c r="K51" i="1"/>
  <c r="H49" i="10"/>
  <c r="K50" i="1"/>
  <c r="D32" i="1"/>
  <c r="C32" i="1" s="1"/>
  <c r="C30" i="10" s="1"/>
  <c r="H48" i="10"/>
  <c r="H83" i="10"/>
  <c r="O34" i="7"/>
  <c r="S34" i="7" s="1"/>
  <c r="H34" i="1" s="1"/>
  <c r="H32" i="10" s="1"/>
  <c r="D45" i="1"/>
  <c r="C45" i="1" s="1"/>
  <c r="C43" i="10" s="1"/>
  <c r="P80" i="7"/>
  <c r="Q80" i="7" s="1"/>
  <c r="R80" i="7" s="1"/>
  <c r="H88" i="10"/>
  <c r="H44" i="10"/>
  <c r="H43" i="10"/>
  <c r="K90" i="1"/>
  <c r="D60" i="1"/>
  <c r="C60" i="1" s="1"/>
  <c r="C58" i="10" s="1"/>
  <c r="K65" i="1"/>
  <c r="H63" i="10"/>
  <c r="D37" i="1"/>
  <c r="C37" i="1" s="1"/>
  <c r="C35" i="10" s="1"/>
  <c r="H35" i="10"/>
  <c r="D54" i="1"/>
  <c r="H52" i="10"/>
  <c r="L90" i="1"/>
  <c r="D88" i="10"/>
  <c r="L92" i="1"/>
  <c r="D90" i="10"/>
  <c r="L22" i="1"/>
  <c r="D20" i="10"/>
  <c r="L33" i="1"/>
  <c r="D31" i="10"/>
  <c r="L95" i="1"/>
  <c r="D93" i="10"/>
  <c r="L28" i="1"/>
  <c r="D26" i="10"/>
  <c r="L13" i="1"/>
  <c r="D11" i="10"/>
  <c r="L46" i="1"/>
  <c r="D44" i="10"/>
  <c r="L18" i="1"/>
  <c r="D16" i="10"/>
  <c r="L38" i="1"/>
  <c r="D36" i="10"/>
  <c r="L27" i="1"/>
  <c r="D25" i="10"/>
  <c r="L61" i="1"/>
  <c r="D59" i="10"/>
  <c r="L21" i="1"/>
  <c r="D19" i="10"/>
  <c r="L101" i="1"/>
  <c r="D99" i="10"/>
  <c r="L7" i="1"/>
  <c r="D5" i="10"/>
  <c r="D91" i="1"/>
  <c r="C91" i="1" s="1"/>
  <c r="C89" i="10" s="1"/>
  <c r="H89" i="10"/>
  <c r="L70" i="1"/>
  <c r="L60" i="1"/>
  <c r="D58" i="10"/>
  <c r="L102" i="1"/>
  <c r="D100" i="10"/>
  <c r="L55" i="1"/>
  <c r="D53" i="10"/>
  <c r="L20" i="1"/>
  <c r="D18" i="10"/>
  <c r="L53" i="1"/>
  <c r="D51" i="10"/>
  <c r="L51" i="1"/>
  <c r="D49" i="10"/>
  <c r="L73" i="1"/>
  <c r="D71" i="10"/>
  <c r="L10" i="1"/>
  <c r="D8" i="10"/>
  <c r="L62" i="1"/>
  <c r="D60" i="10"/>
  <c r="L94" i="1"/>
  <c r="D92" i="10"/>
  <c r="L23" i="1"/>
  <c r="D21" i="10"/>
  <c r="L93" i="1"/>
  <c r="D91" i="10"/>
  <c r="L68" i="1"/>
  <c r="D66" i="10"/>
  <c r="L11" i="1"/>
  <c r="D9" i="10"/>
  <c r="L63" i="1"/>
  <c r="D61" i="10"/>
  <c r="L4" i="1"/>
  <c r="D2" i="10"/>
  <c r="L99" i="1"/>
  <c r="D97" i="10"/>
  <c r="D72" i="1"/>
  <c r="H70" i="10"/>
  <c r="D16" i="1"/>
  <c r="C16" i="1" s="1"/>
  <c r="C14" i="10" s="1"/>
  <c r="H14" i="10"/>
  <c r="L69" i="1"/>
  <c r="D67" i="10"/>
  <c r="D43" i="1"/>
  <c r="C43" i="1" s="1"/>
  <c r="C41" i="10" s="1"/>
  <c r="H41" i="10"/>
  <c r="L52" i="1"/>
  <c r="D50" i="10"/>
  <c r="L31" i="1"/>
  <c r="D29" i="10"/>
  <c r="L15" i="1"/>
  <c r="D13" i="10"/>
  <c r="L30" i="1"/>
  <c r="D28" i="10"/>
  <c r="L74" i="1"/>
  <c r="D72" i="10"/>
  <c r="L39" i="1"/>
  <c r="D37" i="10"/>
  <c r="L64" i="1"/>
  <c r="D62" i="10"/>
  <c r="L67" i="1"/>
  <c r="D65" i="10"/>
  <c r="L49" i="1"/>
  <c r="D47" i="10"/>
  <c r="L42" i="1"/>
  <c r="D40" i="10"/>
  <c r="L50" i="1"/>
  <c r="D48" i="10"/>
  <c r="L75" i="1"/>
  <c r="D73" i="10"/>
  <c r="L79" i="1"/>
  <c r="D77" i="10"/>
  <c r="L84" i="1"/>
  <c r="D82" i="10"/>
  <c r="L47" i="1"/>
  <c r="D45" i="10"/>
  <c r="L87" i="1"/>
  <c r="D85" i="10"/>
  <c r="D48" i="1"/>
  <c r="H46" i="10"/>
  <c r="D80" i="1"/>
  <c r="C80" i="1" s="1"/>
  <c r="C78" i="10" s="1"/>
  <c r="H78" i="10"/>
  <c r="D40" i="1"/>
  <c r="C40" i="1" s="1"/>
  <c r="C38" i="10" s="1"/>
  <c r="H38" i="10"/>
  <c r="D59" i="1"/>
  <c r="C59" i="1" s="1"/>
  <c r="C57" i="10" s="1"/>
  <c r="D107" i="1"/>
  <c r="H105" i="10"/>
  <c r="D36" i="1"/>
  <c r="C36" i="1" s="1"/>
  <c r="C34" i="10" s="1"/>
  <c r="H34" i="10"/>
  <c r="L77" i="1"/>
  <c r="D75" i="10"/>
  <c r="L105" i="1"/>
  <c r="D103" i="10"/>
  <c r="L78" i="1"/>
  <c r="D76" i="10"/>
  <c r="L66" i="1"/>
  <c r="D64" i="10"/>
  <c r="L108" i="1"/>
  <c r="D106" i="10"/>
  <c r="L12" i="1"/>
  <c r="D10" i="10"/>
  <c r="L83" i="1"/>
  <c r="D81" i="10"/>
  <c r="L45" i="1"/>
  <c r="D43" i="10"/>
  <c r="L76" i="1"/>
  <c r="D74" i="10"/>
  <c r="L56" i="1"/>
  <c r="D54" i="10"/>
  <c r="L17" i="1"/>
  <c r="D15" i="10"/>
  <c r="L57" i="1"/>
  <c r="D55" i="10"/>
  <c r="L29" i="1"/>
  <c r="D27" i="10"/>
  <c r="L103" i="1"/>
  <c r="D101" i="10"/>
  <c r="L98" i="1"/>
  <c r="D96" i="10"/>
  <c r="L89" i="1"/>
  <c r="D87" i="10"/>
  <c r="C2" i="1"/>
  <c r="D9" i="1"/>
  <c r="C9" i="1" s="1"/>
  <c r="C7" i="10" s="1"/>
  <c r="K9" i="1"/>
  <c r="K81" i="1"/>
  <c r="D81" i="1"/>
  <c r="K100" i="1"/>
  <c r="D100" i="1"/>
  <c r="D86" i="1"/>
  <c r="K86" i="1"/>
  <c r="D44" i="1"/>
  <c r="C44" i="1" s="1"/>
  <c r="C42" i="10" s="1"/>
  <c r="K44" i="1"/>
  <c r="K5" i="1"/>
  <c r="D5" i="1"/>
  <c r="D82" i="1"/>
  <c r="K82" i="1"/>
  <c r="K36" i="1"/>
  <c r="D41" i="1"/>
  <c r="K41" i="1"/>
  <c r="D26" i="1"/>
  <c r="K26" i="1"/>
  <c r="D71" i="1"/>
  <c r="K71" i="1"/>
  <c r="D88" i="1"/>
  <c r="K88" i="1"/>
  <c r="D97" i="1"/>
  <c r="K97" i="1"/>
  <c r="K8" i="1"/>
  <c r="D8" i="1"/>
  <c r="D35" i="1"/>
  <c r="K35" i="1"/>
  <c r="D14" i="1"/>
  <c r="D12" i="10" s="1"/>
  <c r="K14" i="1"/>
  <c r="D96" i="1"/>
  <c r="K96" i="1"/>
  <c r="D25" i="1"/>
  <c r="K25" i="1"/>
  <c r="D19" i="1"/>
  <c r="K19" i="1"/>
  <c r="K106" i="1"/>
  <c r="D106" i="1"/>
  <c r="D58" i="1"/>
  <c r="K58" i="1"/>
  <c r="D24" i="1"/>
  <c r="K24" i="1"/>
  <c r="K37" i="1"/>
  <c r="D65" i="1"/>
  <c r="L6" i="1"/>
  <c r="C6" i="1"/>
  <c r="C4" i="10" s="1"/>
  <c r="K54" i="1"/>
  <c r="C52" i="1"/>
  <c r="C50" i="10" s="1"/>
  <c r="C70" i="1"/>
  <c r="C68" i="10" s="1"/>
  <c r="L2" i="1"/>
  <c r="C99" i="1"/>
  <c r="C97" i="10" s="1"/>
  <c r="C69" i="1"/>
  <c r="C67" i="10" s="1"/>
  <c r="K3" i="1"/>
  <c r="D3" i="1"/>
  <c r="K48" i="1"/>
  <c r="K107" i="1"/>
  <c r="K91" i="1"/>
  <c r="K80" i="1"/>
  <c r="K16" i="1"/>
  <c r="K40" i="1"/>
  <c r="K43" i="1"/>
  <c r="K72" i="1"/>
  <c r="K59" i="1" l="1"/>
  <c r="D83" i="10"/>
  <c r="D34" i="1"/>
  <c r="D30" i="10"/>
  <c r="L85" i="1"/>
  <c r="L32" i="1"/>
  <c r="K34" i="1"/>
  <c r="L19" i="1"/>
  <c r="D17" i="10"/>
  <c r="L35" i="1"/>
  <c r="D33" i="10"/>
  <c r="L71" i="1"/>
  <c r="D69" i="10"/>
  <c r="L5" i="1"/>
  <c r="D3" i="10"/>
  <c r="L81" i="1"/>
  <c r="D79" i="10"/>
  <c r="L48" i="1"/>
  <c r="D46" i="10"/>
  <c r="L16" i="1"/>
  <c r="D14" i="10"/>
  <c r="L72" i="1"/>
  <c r="D70" i="10"/>
  <c r="L91" i="1"/>
  <c r="D89" i="10"/>
  <c r="L54" i="1"/>
  <c r="D52" i="10"/>
  <c r="L8" i="1"/>
  <c r="D6" i="10"/>
  <c r="L96" i="1"/>
  <c r="D94" i="10"/>
  <c r="C48" i="1"/>
  <c r="C46" i="10" s="1"/>
  <c r="L26" i="1"/>
  <c r="D24" i="10"/>
  <c r="L9" i="1"/>
  <c r="D7" i="10"/>
  <c r="L58" i="1"/>
  <c r="D56" i="10"/>
  <c r="L106" i="1"/>
  <c r="D104" i="10"/>
  <c r="L86" i="1"/>
  <c r="D84" i="10"/>
  <c r="L40" i="1"/>
  <c r="D38" i="10"/>
  <c r="L43" i="1"/>
  <c r="D41" i="10"/>
  <c r="L37" i="1"/>
  <c r="D35" i="10"/>
  <c r="L107" i="1"/>
  <c r="D105" i="10"/>
  <c r="L24" i="1"/>
  <c r="D22" i="10"/>
  <c r="L59" i="1"/>
  <c r="D57" i="10"/>
  <c r="C107" i="1"/>
  <c r="C105" i="10" s="1"/>
  <c r="L97" i="1"/>
  <c r="D95" i="10"/>
  <c r="C72" i="1"/>
  <c r="C70" i="10" s="1"/>
  <c r="C54" i="1"/>
  <c r="C52" i="10" s="1"/>
  <c r="L65" i="1"/>
  <c r="D63" i="10"/>
  <c r="L88" i="1"/>
  <c r="D86" i="10"/>
  <c r="L100" i="1"/>
  <c r="D98" i="10"/>
  <c r="L25" i="1"/>
  <c r="D23" i="10"/>
  <c r="L34" i="1"/>
  <c r="D32" i="10"/>
  <c r="L44" i="1"/>
  <c r="D42" i="10"/>
  <c r="L41" i="1"/>
  <c r="D39" i="10"/>
  <c r="C97" i="1"/>
  <c r="C95" i="10" s="1"/>
  <c r="L3" i="1"/>
  <c r="L82" i="1"/>
  <c r="D80" i="10"/>
  <c r="L36" i="1"/>
  <c r="D34" i="10"/>
  <c r="L80" i="1"/>
  <c r="D78" i="10"/>
  <c r="C26" i="1"/>
  <c r="C24" i="10" s="1"/>
  <c r="C81" i="1"/>
  <c r="C79" i="10" s="1"/>
  <c r="C8" i="1"/>
  <c r="C6" i="10" s="1"/>
  <c r="C82" i="1"/>
  <c r="C80" i="10" s="1"/>
  <c r="C65" i="1"/>
  <c r="C63" i="10" s="1"/>
  <c r="C100" i="1"/>
  <c r="C98" i="10" s="1"/>
  <c r="C86" i="1"/>
  <c r="C84" i="10" s="1"/>
  <c r="C5" i="1"/>
  <c r="C3" i="10" s="1"/>
  <c r="C41" i="1"/>
  <c r="C39" i="10" s="1"/>
  <c r="C106" i="1"/>
  <c r="C104" i="10" s="1"/>
  <c r="C96" i="1"/>
  <c r="C94" i="10" s="1"/>
  <c r="C58" i="1"/>
  <c r="C56" i="10" s="1"/>
  <c r="C88" i="1"/>
  <c r="C86" i="10" s="1"/>
  <c r="C71" i="1"/>
  <c r="C69" i="10" s="1"/>
  <c r="C19" i="1"/>
  <c r="C17" i="10" s="1"/>
  <c r="C24" i="1"/>
  <c r="C22" i="10" s="1"/>
  <c r="C35" i="1"/>
  <c r="C33" i="10" s="1"/>
  <c r="C25" i="1"/>
  <c r="C23" i="10" s="1"/>
  <c r="L14" i="1"/>
  <c r="C14" i="1"/>
  <c r="C12" i="10" s="1"/>
  <c r="C3" i="1"/>
  <c r="C34" i="1"/>
  <c r="C32" i="10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206F4-9BC8-C547-B91A-D340C7C6559A}" name="CREATeV-Laminar_T7-VLM2-Elev(g1_0)" type="6" refreshedVersion="8" background="1" saveData="1">
    <textPr sourceFile="/Users/williamkemp/Records/Masters/Projects/0_LinusProject/XFLR_Models/CREATeV-Laminar_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D762DB2-2C1E-4C47-883B-DBB82CE9FA22}" name="T1-VLM2-10mps_CREATeVHStab" type="6" refreshedVersion="8" background="1" saveData="1">
    <textPr sourceFile="/Users/williamkemp/Records/Masters/Projects/0_LinusProject/XFLR_Models/T1-VLM2-10mps_CREATeVHStab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706A8F6-46D2-ED48-A608-EEB40DE35A64}" name="T1-VLM2-10mps_LinusHStab-LaminarN9" type="6" refreshedVersion="8" background="1" saveData="1">
    <textPr sourceFile="/Users/williamkemp/Records/Masters/Projects/0_LinusProject/2-XFLR5_Models/Exports/T1-VLM2-10mps_LinusHStab-LaminarN9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BCAEE5E2-2B52-9F4B-A903-006B93E3AFFD}" name="T2-VLM2-CREATeV-VStabLaminar-WingN9-12_6kg-x0_128m" type="6" refreshedVersion="8" background="1" saveData="1">
    <textPr sourceFile="/Users/williamkemp/Records/Masters/Projects/0_LinusProject/XFLR_Models/T2-VLM2-CREATeV-VStabLaminar-WingN9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F5BA39C-D434-E440-8889-545F509E8F2A}" name="T2-VLM2-CREATeV-WingN9_V2_-12_6kg-x0_128m" type="6" refreshedVersion="8" background="1" saveData="1">
    <textPr sourceFile="/Users/williamkemp/Records/Masters/Projects/0_LinusProject/XFLR_Models/T2-VLM2-CREATeV-WingN9_V2_-12_6kg-x0_128m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46D42B5F-1042-FD4E-B2C9-FF35B00EBEA7}" name="T2-VLM2-Linus-WingN9-1_78kg_0_035xcg" type="6" refreshedVersion="8" background="1" saveData="1">
    <textPr sourceFile="/Users/williamkemp/Records/Masters/Projects/0_LinusProject/2-XFLR5_Models/Exports/T2-VLM2-Linus-WingN9-1_78kg_0_035xc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DF581326-4011-0A4C-8667-E3DA048D96FF}" name="T2-VLM2-Linus-WingTurbulent-1_78kg_0_035xcg" type="6" refreshedVersion="8" background="1" saveData="1">
    <textPr sourceFile="/Users/williamkemp/Records/Masters/Projects/0_LinusProject/2-XFLR5_Models/Exports/T2-VLM2-Linus-WingTurbulent-1_78kg_0_035xcg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CF20276D-04A5-B648-91F6-C05E906E64AB}" name="T7-VLM2-Elev(g1_0)" type="6" refreshedVersion="8" background="1" saveData="1">
    <textPr sourceFile="/Users/williamkemp/Desktop/T7-VLM2-Elev(g1_0)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8FFD443-1D72-4F48-895A-B619DE5273E4}" name="tests" type="6" refreshedVersion="8" background="1" saveData="1">
    <textPr sourceFile="/Users/williamkemp/Records/Masters/Projects/0_LinusProject/XFLR_Models/tes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61DF2E60-0D71-1E48-89C4-64D4A1A56F74}" name="tests2" type="6" refreshedVersion="8" background="1" saveData="1">
    <textPr sourceFile="/Users/williamkemp/Records/Masters/Projects/0_LinusProject/XFLR_Models/tests2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<sst xmlns="http://schemas.openxmlformats.org/spreadsheetml/2006/main" count="223" uniqueCount="110">
  <si>
    <t>Alpha</t>
  </si>
  <si>
    <t>Angle Rad</t>
  </si>
  <si>
    <t>Velocity</t>
  </si>
  <si>
    <t>Dynamic P</t>
  </si>
  <si>
    <t>CD</t>
  </si>
  <si>
    <t>Vehicle Parameters</t>
  </si>
  <si>
    <t>Mass</t>
  </si>
  <si>
    <t>kg</t>
  </si>
  <si>
    <t>m</t>
  </si>
  <si>
    <t>Xcg</t>
  </si>
  <si>
    <t>S Wing</t>
  </si>
  <si>
    <t>m^2</t>
  </si>
  <si>
    <t>S Hstab</t>
  </si>
  <si>
    <t>Chord Wing</t>
  </si>
  <si>
    <t>Chord Hstab</t>
  </si>
  <si>
    <t>LE Wing to LE Tail</t>
  </si>
  <si>
    <t>Xwing AC</t>
  </si>
  <si>
    <t>Xtail AC</t>
  </si>
  <si>
    <t>Assuming it is 1/4 chord</t>
  </si>
  <si>
    <t>xflr5 v6.59</t>
  </si>
  <si>
    <t>Plane name :</t>
  </si>
  <si>
    <t>Polar name :</t>
  </si>
  <si>
    <t>Freestream speed :</t>
  </si>
  <si>
    <t xml:space="preserve"> 10.0 m/s</t>
  </si>
  <si>
    <t>alpha</t>
  </si>
  <si>
    <t xml:space="preserve"> Beta</t>
  </si>
  <si>
    <t xml:space="preserve"> CL</t>
  </si>
  <si>
    <t xml:space="preserve"> CDi</t>
  </si>
  <si>
    <t xml:space="preserve"> CDv</t>
  </si>
  <si>
    <t xml:space="preserve"> CD</t>
  </si>
  <si>
    <t xml:space="preserve"> CY</t>
  </si>
  <si>
    <t xml:space="preserve"> Cl</t>
  </si>
  <si>
    <t xml:space="preserve"> Cm</t>
  </si>
  <si>
    <t xml:space="preserve"> Cn</t>
  </si>
  <si>
    <t xml:space="preserve"> Cni</t>
  </si>
  <si>
    <t xml:space="preserve"> QInf</t>
  </si>
  <si>
    <t xml:space="preserve"> XCP</t>
  </si>
  <si>
    <t>Airspeed</t>
  </si>
  <si>
    <t>Airspeed (m/s)</t>
  </si>
  <si>
    <t>CL Wing</t>
  </si>
  <si>
    <t>Cm Wing</t>
  </si>
  <si>
    <t>CL Trim Tail I0</t>
  </si>
  <si>
    <t>L Tail I0</t>
  </si>
  <si>
    <t>Total L I0</t>
  </si>
  <si>
    <t>dL Wing</t>
  </si>
  <si>
    <t>CL Wing I1</t>
  </si>
  <si>
    <t>Cm Wing I1</t>
  </si>
  <si>
    <t>CL Trim Tail I1</t>
  </si>
  <si>
    <t>L Tail I1</t>
  </si>
  <si>
    <t>Total L I1</t>
  </si>
  <si>
    <t>CD Wing I1</t>
  </si>
  <si>
    <t>CD Trim Tail I1</t>
  </si>
  <si>
    <t>Hstab Drag</t>
  </si>
  <si>
    <t>Wing Drag</t>
  </si>
  <si>
    <t>H Stab Drag</t>
  </si>
  <si>
    <t>V Stab Drag</t>
  </si>
  <si>
    <t>Fuselage Drag</t>
  </si>
  <si>
    <t>Total Drag</t>
  </si>
  <si>
    <t>X_cr</t>
  </si>
  <si>
    <t>A'</t>
  </si>
  <si>
    <t>Fuselage</t>
  </si>
  <si>
    <t>Area Estimation</t>
  </si>
  <si>
    <t>Dimesions</t>
  </si>
  <si>
    <t>L</t>
  </si>
  <si>
    <t>Critical Re</t>
  </si>
  <si>
    <t>mu</t>
  </si>
  <si>
    <t>1.802*10^-5</t>
  </si>
  <si>
    <t>rho</t>
  </si>
  <si>
    <t>CL Total</t>
  </si>
  <si>
    <t>CD Total</t>
  </si>
  <si>
    <t>Y Points</t>
  </si>
  <si>
    <t>Chord Length</t>
  </si>
  <si>
    <t>Re Critical</t>
  </si>
  <si>
    <t>dy</t>
  </si>
  <si>
    <t>Assume fully laminar</t>
  </si>
  <si>
    <t>Area V Stab</t>
  </si>
  <si>
    <t>Area</t>
  </si>
  <si>
    <t>Width</t>
  </si>
  <si>
    <t>Total Area</t>
  </si>
  <si>
    <t>Approximation</t>
  </si>
  <si>
    <t>Length</t>
  </si>
  <si>
    <t>CD Viscous Laminar</t>
  </si>
  <si>
    <t>CL</t>
  </si>
  <si>
    <t xml:space="preserve"> T7-VLM2-Elev(g1.0)-12.6kg-x0.1m</t>
  </si>
  <si>
    <t xml:space="preserve"> T7-VLM2-Elev(g1.0)</t>
  </si>
  <si>
    <t xml:space="preserve"> VStab-Turbulent</t>
  </si>
  <si>
    <t>Done using subtraction between two polars</t>
  </si>
  <si>
    <t>Vtail CD</t>
  </si>
  <si>
    <t>Drag V Stab XFLR5</t>
  </si>
  <si>
    <t>Drag V Stab Flat Plate</t>
  </si>
  <si>
    <t>CD No Fuse</t>
  </si>
  <si>
    <t xml:space="preserve"> CREATeV_farCG XFLR5</t>
  </si>
  <si>
    <t>Wing Induced Drag</t>
  </si>
  <si>
    <t>Wing Profile Drag</t>
  </si>
  <si>
    <t>Cdi Wing I1</t>
  </si>
  <si>
    <t>CDv Wing I1</t>
  </si>
  <si>
    <t>P Required</t>
  </si>
  <si>
    <t xml:space="preserve"> CREATeV-LaminarW-LaminarVstab-LaminarHstab</t>
  </si>
  <si>
    <t>NACA0012</t>
  </si>
  <si>
    <t xml:space="preserve"> Linus-Laminar-VStab-Wing</t>
  </si>
  <si>
    <t xml:space="preserve"> T2-VLM2-1.78kg-x0.035mxcg</t>
  </si>
  <si>
    <t>Body LHS</t>
  </si>
  <si>
    <t>Canopy LHS</t>
  </si>
  <si>
    <t>Nose LHS</t>
  </si>
  <si>
    <t>mm^2</t>
  </si>
  <si>
    <t xml:space="preserve"> Linus-HTail-Turbulent</t>
  </si>
  <si>
    <t xml:space="preserve"> T1-10.0 m/s-VLM2-1.8kg-x0.0m</t>
  </si>
  <si>
    <t xml:space="preserve"> Linus-Tailless-Turbulent</t>
  </si>
  <si>
    <t xml:space="preserve"> T2-VLM2-1.78kg-0.035xcg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</si>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</sst>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Totals!$D$1</c:f>
              <c:strCache>
                <c:ptCount val="1"/>
                <c:pt idx="0">
                  <c:v>Total Drag</c:v>
                </c:pt>
              </c:strCache>
            </c:strRef>
          </c:tx>
          <c:spPr>
            <a:ln w="381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Totals!$D$2:$D$140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8.5117055872174205</c:v>
                </c:pt>
                <c:pt idx="3">
                  <c:v>6.6969500357415823</c:v>
                </c:pt>
                <c:pt idx="4">
                  <c:v>5.5243246095544105</c:v>
                </c:pt>
                <c:pt idx="5">
                  <c:v>4.7087089622943532</c:v>
                </c:pt>
                <c:pt idx="6">
                  <c:v>4.1096682571484084</c:v>
                </c:pt>
                <c:pt idx="7">
                  <c:v>3.651221995162405</c:v>
                </c:pt>
                <c:pt idx="8">
                  <c:v>3.2931741137968054</c:v>
                </c:pt>
                <c:pt idx="9">
                  <c:v>3.0094181286358168</c:v>
                </c:pt>
                <c:pt idx="10">
                  <c:v>2.7778460151135183</c:v>
                </c:pt>
                <c:pt idx="11">
                  <c:v>2.5838345141312207</c:v>
                </c:pt>
                <c:pt idx="12">
                  <c:v>2.4191038089439805</c:v>
                </c:pt>
                <c:pt idx="13">
                  <c:v>2.2788194381890916</c:v>
                </c:pt>
                <c:pt idx="14">
                  <c:v>2.1589194084684089</c:v>
                </c:pt>
                <c:pt idx="15">
                  <c:v>2.0540934981093146</c:v>
                </c:pt>
                <c:pt idx="16">
                  <c:v>1.9617014140242259</c:v>
                </c:pt>
                <c:pt idx="17">
                  <c:v>1.8790640556488905</c:v>
                </c:pt>
                <c:pt idx="18">
                  <c:v>1.8045736327039876</c:v>
                </c:pt>
                <c:pt idx="19">
                  <c:v>1.7370918418762626</c:v>
                </c:pt>
                <c:pt idx="20">
                  <c:v>1.6755282271116658</c:v>
                </c:pt>
                <c:pt idx="21">
                  <c:v>1.6193331235582851</c:v>
                </c:pt>
                <c:pt idx="22">
                  <c:v>1.5675957389242701</c:v>
                </c:pt>
                <c:pt idx="23">
                  <c:v>1.5198380880082689</c:v>
                </c:pt>
                <c:pt idx="24">
                  <c:v>1.4755421966586835</c:v>
                </c:pt>
                <c:pt idx="25">
                  <c:v>1.4341078121811666</c:v>
                </c:pt>
                <c:pt idx="26">
                  <c:v>1.3956318743057374</c:v>
                </c:pt>
                <c:pt idx="27">
                  <c:v>1.3595186268193631</c:v>
                </c:pt>
                <c:pt idx="28">
                  <c:v>1.3256798944755936</c:v>
                </c:pt>
                <c:pt idx="29">
                  <c:v>1.294016249187995</c:v>
                </c:pt>
                <c:pt idx="30">
                  <c:v>1.2641544464938836</c:v>
                </c:pt>
                <c:pt idx="31">
                  <c:v>1.236087487882761</c:v>
                </c:pt>
                <c:pt idx="32">
                  <c:v>1.2098594469086612</c:v>
                </c:pt>
                <c:pt idx="33">
                  <c:v>1.1851865780672424</c:v>
                </c:pt>
                <c:pt idx="34">
                  <c:v>1.1625388570923829</c:v>
                </c:pt>
                <c:pt idx="35">
                  <c:v>1.1415589434118103</c:v>
                </c:pt>
                <c:pt idx="36">
                  <c:v>1.1219946534500931</c:v>
                </c:pt>
                <c:pt idx="37">
                  <c:v>1.103434126693307</c:v>
                </c:pt>
                <c:pt idx="38">
                  <c:v>1.0862980078062439</c:v>
                </c:pt>
                <c:pt idx="39">
                  <c:v>1.070546147212498</c:v>
                </c:pt>
                <c:pt idx="40">
                  <c:v>1.0556350631323139</c:v>
                </c:pt>
                <c:pt idx="41">
                  <c:v>1.0417129064574622</c:v>
                </c:pt>
                <c:pt idx="42">
                  <c:v>1.0285897512654012</c:v>
                </c:pt>
                <c:pt idx="43">
                  <c:v>1.0164484962940206</c:v>
                </c:pt>
                <c:pt idx="44">
                  <c:v>1.0050535123806152</c:v>
                </c:pt>
                <c:pt idx="45">
                  <c:v>0.99420407525670851</c:v>
                </c:pt>
                <c:pt idx="46">
                  <c:v>0.98394880754058289</c:v>
                </c:pt>
                <c:pt idx="47">
                  <c:v>0.9743952830565743</c:v>
                </c:pt>
                <c:pt idx="48">
                  <c:v>0.9654215206280985</c:v>
                </c:pt>
                <c:pt idx="49">
                  <c:v>0.95699356347123521</c:v>
                </c:pt>
                <c:pt idx="50">
                  <c:v>0.94898971096760598</c:v>
                </c:pt>
                <c:pt idx="51">
                  <c:v>0.94151716504122185</c:v>
                </c:pt>
                <c:pt idx="52">
                  <c:v>0.93451941610444067</c:v>
                </c:pt>
                <c:pt idx="53">
                  <c:v>0.92799160610968512</c:v>
                </c:pt>
                <c:pt idx="54">
                  <c:v>0.92186978657941054</c:v>
                </c:pt>
                <c:pt idx="55">
                  <c:v>0.91599737391313985</c:v>
                </c:pt>
                <c:pt idx="56">
                  <c:v>0.91056262395082621</c:v>
                </c:pt>
                <c:pt idx="57">
                  <c:v>0.90546731034606276</c:v>
                </c:pt>
                <c:pt idx="58">
                  <c:v>0.90067010302939032</c:v>
                </c:pt>
                <c:pt idx="59">
                  <c:v>0.89613614506591421</c:v>
                </c:pt>
                <c:pt idx="60">
                  <c:v>0.89186966199864615</c:v>
                </c:pt>
                <c:pt idx="61">
                  <c:v>0.88789662380932022</c:v>
                </c:pt>
                <c:pt idx="62">
                  <c:v>0.88420990298929758</c:v>
                </c:pt>
                <c:pt idx="63">
                  <c:v>0.88081414414479087</c:v>
                </c:pt>
                <c:pt idx="64">
                  <c:v>0.87763341404164286</c:v>
                </c:pt>
                <c:pt idx="65">
                  <c:v>0.87465367218800072</c:v>
                </c:pt>
                <c:pt idx="66">
                  <c:v>0.8719487925751116</c:v>
                </c:pt>
                <c:pt idx="67">
                  <c:v>0.86949773842726596</c:v>
                </c:pt>
                <c:pt idx="68">
                  <c:v>0.8672307956979628</c:v>
                </c:pt>
                <c:pt idx="69">
                  <c:v>0.86513784233659174</c:v>
                </c:pt>
                <c:pt idx="70">
                  <c:v>0.86325519180157129</c:v>
                </c:pt>
                <c:pt idx="71">
                  <c:v>0.86159420633831663</c:v>
                </c:pt>
                <c:pt idx="72">
                  <c:v>0.86020111953619804</c:v>
                </c:pt>
                <c:pt idx="73">
                  <c:v>0.85894242766612061</c:v>
                </c:pt>
                <c:pt idx="74">
                  <c:v>0.8578430452765472</c:v>
                </c:pt>
                <c:pt idx="75">
                  <c:v>0.85691274453797905</c:v>
                </c:pt>
                <c:pt idx="76">
                  <c:v>0.85617626792508972</c:v>
                </c:pt>
                <c:pt idx="77">
                  <c:v>0.85560507720454548</c:v>
                </c:pt>
                <c:pt idx="78">
                  <c:v>0.85522781771965251</c:v>
                </c:pt>
                <c:pt idx="79">
                  <c:v>0.85493412354066878</c:v>
                </c:pt>
                <c:pt idx="80">
                  <c:v>0.85477651541698685</c:v>
                </c:pt>
                <c:pt idx="81">
                  <c:v>0.85488798385610121</c:v>
                </c:pt>
                <c:pt idx="82">
                  <c:v>0.85510728688030369</c:v>
                </c:pt>
                <c:pt idx="83">
                  <c:v>0.85543556506723351</c:v>
                </c:pt>
                <c:pt idx="84">
                  <c:v>0.85583433412694354</c:v>
                </c:pt>
                <c:pt idx="85">
                  <c:v>0.8564318621691398</c:v>
                </c:pt>
                <c:pt idx="86">
                  <c:v>0.85725287022983121</c:v>
                </c:pt>
                <c:pt idx="87">
                  <c:v>0.85818629649897338</c:v>
                </c:pt>
                <c:pt idx="88">
                  <c:v>0.85923647566988648</c:v>
                </c:pt>
                <c:pt idx="89">
                  <c:v>0.86038405617651581</c:v>
                </c:pt>
                <c:pt idx="90">
                  <c:v>0.86173480888031806</c:v>
                </c:pt>
                <c:pt idx="91">
                  <c:v>0.86330272080767589</c:v>
                </c:pt>
                <c:pt idx="92">
                  <c:v>0.86493969155614625</c:v>
                </c:pt>
                <c:pt idx="93">
                  <c:v>0.86666247436217703</c:v>
                </c:pt>
                <c:pt idx="94">
                  <c:v>0.86859873100706575</c:v>
                </c:pt>
                <c:pt idx="95">
                  <c:v>0.87079623201713052</c:v>
                </c:pt>
                <c:pt idx="96">
                  <c:v>0.87310157311026393</c:v>
                </c:pt>
                <c:pt idx="97">
                  <c:v>0.87555293377665211</c:v>
                </c:pt>
                <c:pt idx="98">
                  <c:v>0.87812629641257012</c:v>
                </c:pt>
                <c:pt idx="99">
                  <c:v>0.88105587326826229</c:v>
                </c:pt>
                <c:pt idx="100">
                  <c:v>0.88410254490295004</c:v>
                </c:pt>
                <c:pt idx="101">
                  <c:v>0.88730631319373199</c:v>
                </c:pt>
                <c:pt idx="102">
                  <c:v>0.89072408055843533</c:v>
                </c:pt>
                <c:pt idx="103">
                  <c:v>0.89453192076644006</c:v>
                </c:pt>
                <c:pt idx="104">
                  <c:v>0.89855023519743982</c:v>
                </c:pt>
                <c:pt idx="105">
                  <c:v>0.90278355200835891</c:v>
                </c:pt>
                <c:pt idx="106">
                  <c:v>0.90741059538589364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463-BF43-81FF-D9075C1E5680}"/>
            </c:ext>
          </c:extLst>
        </c:ser>
        <c:ser>
          <c:idx val="4"/>
          <c:order val="1"/>
          <c:tx>
            <c:strRef>
              <c:f>Totals!$G$1</c:f>
              <c:strCache>
                <c:ptCount val="1"/>
                <c:pt idx="0">
                  <c:v>Wing Profile Drag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Totals!$G$2:$G$140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5.6072372075730552</c:v>
                </c:pt>
                <c:pt idx="3">
                  <c:v>4.4257567089155012</c:v>
                </c:pt>
                <c:pt idx="4">
                  <c:v>3.6531451397051291</c:v>
                </c:pt>
                <c:pt idx="5">
                  <c:v>3.1130730800317736</c:v>
                </c:pt>
                <c:pt idx="6">
                  <c:v>2.7152645783571518</c:v>
                </c:pt>
                <c:pt idx="7">
                  <c:v>2.4103147620310468</c:v>
                </c:pt>
                <c:pt idx="8">
                  <c:v>2.173199417919021</c:v>
                </c:pt>
                <c:pt idx="9">
                  <c:v>1.9870976091854065</c:v>
                </c:pt>
                <c:pt idx="10">
                  <c:v>1.8358429106967129</c:v>
                </c:pt>
                <c:pt idx="11">
                  <c:v>1.7089136406872143</c:v>
                </c:pt>
                <c:pt idx="12">
                  <c:v>1.6008986065054958</c:v>
                </c:pt>
                <c:pt idx="13">
                  <c:v>1.5093451240004692</c:v>
                </c:pt>
                <c:pt idx="14">
                  <c:v>1.4314228864299068</c:v>
                </c:pt>
                <c:pt idx="15">
                  <c:v>1.3632346356866947</c:v>
                </c:pt>
                <c:pt idx="16">
                  <c:v>1.3029281306273468</c:v>
                </c:pt>
                <c:pt idx="17">
                  <c:v>1.2487842709116048</c:v>
                </c:pt>
                <c:pt idx="18">
                  <c:v>1.1995847916949338</c:v>
                </c:pt>
                <c:pt idx="19">
                  <c:v>1.1546696281065287</c:v>
                </c:pt>
                <c:pt idx="20">
                  <c:v>1.113409103426011</c:v>
                </c:pt>
                <c:pt idx="21">
                  <c:v>1.0753354233067742</c:v>
                </c:pt>
                <c:pt idx="22">
                  <c:v>1.0400816340897643</c:v>
                </c:pt>
                <c:pt idx="23">
                  <c:v>1.0071839898380743</c:v>
                </c:pt>
                <c:pt idx="24">
                  <c:v>0.97634867610249776</c:v>
                </c:pt>
                <c:pt idx="25">
                  <c:v>0.94726024650402263</c:v>
                </c:pt>
                <c:pt idx="26">
                  <c:v>0.91990101408389136</c:v>
                </c:pt>
                <c:pt idx="27">
                  <c:v>0.89404736400062279</c:v>
                </c:pt>
                <c:pt idx="28">
                  <c:v>0.86955171880787563</c:v>
                </c:pt>
                <c:pt idx="29">
                  <c:v>0.84638100311497322</c:v>
                </c:pt>
                <c:pt idx="30">
                  <c:v>0.82433125970764187</c:v>
                </c:pt>
                <c:pt idx="31">
                  <c:v>0.80353164920862463</c:v>
                </c:pt>
                <c:pt idx="32">
                  <c:v>0.78383451581926555</c:v>
                </c:pt>
                <c:pt idx="33">
                  <c:v>0.76526368703274894</c:v>
                </c:pt>
                <c:pt idx="34">
                  <c:v>0.74813368869129315</c:v>
                </c:pt>
                <c:pt idx="35">
                  <c:v>0.73227292958302626</c:v>
                </c:pt>
                <c:pt idx="36">
                  <c:v>0.71731563258624387</c:v>
                </c:pt>
                <c:pt idx="37">
                  <c:v>0.70304029052313022</c:v>
                </c:pt>
                <c:pt idx="38">
                  <c:v>0.68984256909862662</c:v>
                </c:pt>
                <c:pt idx="39">
                  <c:v>0.67765213206700381</c:v>
                </c:pt>
                <c:pt idx="40">
                  <c:v>0.66605953068108747</c:v>
                </c:pt>
                <c:pt idx="41">
                  <c:v>0.65509114999254747</c:v>
                </c:pt>
                <c:pt idx="42">
                  <c:v>0.64471346911677507</c:v>
                </c:pt>
                <c:pt idx="43">
                  <c:v>0.63506336906494554</c:v>
                </c:pt>
                <c:pt idx="44">
                  <c:v>0.62586411249516816</c:v>
                </c:pt>
                <c:pt idx="45">
                  <c:v>0.61707604782494574</c:v>
                </c:pt>
                <c:pt idx="46">
                  <c:v>0.60862211471862349</c:v>
                </c:pt>
                <c:pt idx="47">
                  <c:v>0.6006802361492074</c:v>
                </c:pt>
                <c:pt idx="48">
                  <c:v>0.59317689216408176</c:v>
                </c:pt>
                <c:pt idx="49">
                  <c:v>0.58600389177625212</c:v>
                </c:pt>
                <c:pt idx="50">
                  <c:v>0.57912650722957726</c:v>
                </c:pt>
                <c:pt idx="51">
                  <c:v>0.57260361830268758</c:v>
                </c:pt>
                <c:pt idx="52">
                  <c:v>0.56645706333230306</c:v>
                </c:pt>
                <c:pt idx="53">
                  <c:v>0.56062859649363961</c:v>
                </c:pt>
                <c:pt idx="54">
                  <c:v>0.55504623495494332</c:v>
                </c:pt>
                <c:pt idx="55">
                  <c:v>0.54965991022028127</c:v>
                </c:pt>
                <c:pt idx="56">
                  <c:v>0.54452346271689223</c:v>
                </c:pt>
                <c:pt idx="57">
                  <c:v>0.53965750991834083</c:v>
                </c:pt>
                <c:pt idx="58">
                  <c:v>0.53499118309082305</c:v>
                </c:pt>
                <c:pt idx="59">
                  <c:v>0.53047102010531555</c:v>
                </c:pt>
                <c:pt idx="60">
                  <c:v>0.52612723929576077</c:v>
                </c:pt>
                <c:pt idx="61">
                  <c:v>0.52200063036201116</c:v>
                </c:pt>
                <c:pt idx="62">
                  <c:v>0.51808518239982082</c:v>
                </c:pt>
                <c:pt idx="63">
                  <c:v>0.51433545688925364</c:v>
                </c:pt>
                <c:pt idx="64">
                  <c:v>0.51075367888547396</c:v>
                </c:pt>
                <c:pt idx="65">
                  <c:v>0.50729868052156613</c:v>
                </c:pt>
                <c:pt idx="66">
                  <c:v>0.50404316136324767</c:v>
                </c:pt>
                <c:pt idx="67">
                  <c:v>0.50098755206765277</c:v>
                </c:pt>
                <c:pt idx="68">
                  <c:v>0.49804346324119753</c:v>
                </c:pt>
                <c:pt idx="69">
                  <c:v>0.49522795280199133</c:v>
                </c:pt>
                <c:pt idx="70">
                  <c:v>0.4925386689270641</c:v>
                </c:pt>
                <c:pt idx="71">
                  <c:v>0.49002844073070845</c:v>
                </c:pt>
                <c:pt idx="72">
                  <c:v>0.4877207271170827</c:v>
                </c:pt>
                <c:pt idx="73">
                  <c:v>0.48552156327003426</c:v>
                </c:pt>
                <c:pt idx="74">
                  <c:v>0.48340955560396387</c:v>
                </c:pt>
                <c:pt idx="75">
                  <c:v>0.48142193447584253</c:v>
                </c:pt>
                <c:pt idx="76">
                  <c:v>0.47961178767848955</c:v>
                </c:pt>
                <c:pt idx="77">
                  <c:v>0.47792752465730193</c:v>
                </c:pt>
                <c:pt idx="78">
                  <c:v>0.47634940731006126</c:v>
                </c:pt>
                <c:pt idx="79">
                  <c:v>0.4748222736073141</c:v>
                </c:pt>
                <c:pt idx="80">
                  <c:v>0.47343221949998798</c:v>
                </c:pt>
                <c:pt idx="81">
                  <c:v>0.47223562785168383</c:v>
                </c:pt>
                <c:pt idx="82">
                  <c:v>0.47113193396401049</c:v>
                </c:pt>
                <c:pt idx="83">
                  <c:v>0.47008997105686323</c:v>
                </c:pt>
                <c:pt idx="84">
                  <c:v>0.46910306717672884</c:v>
                </c:pt>
                <c:pt idx="85">
                  <c:v>0.46826220131573681</c:v>
                </c:pt>
                <c:pt idx="86">
                  <c:v>0.46763806150209614</c:v>
                </c:pt>
                <c:pt idx="87">
                  <c:v>0.46709480827004429</c:v>
                </c:pt>
                <c:pt idx="88">
                  <c:v>0.4665948472570241</c:v>
                </c:pt>
                <c:pt idx="89">
                  <c:v>0.46619087878654958</c:v>
                </c:pt>
                <c:pt idx="90">
                  <c:v>0.46598453479996371</c:v>
                </c:pt>
                <c:pt idx="91">
                  <c:v>0.46595118119893669</c:v>
                </c:pt>
                <c:pt idx="92">
                  <c:v>0.46597064712008807</c:v>
                </c:pt>
                <c:pt idx="93">
                  <c:v>0.46605515800967262</c:v>
                </c:pt>
                <c:pt idx="94">
                  <c:v>0.46632449164669032</c:v>
                </c:pt>
                <c:pt idx="95">
                  <c:v>0.46684132293115327</c:v>
                </c:pt>
                <c:pt idx="96">
                  <c:v>0.46743866993161548</c:v>
                </c:pt>
                <c:pt idx="97">
                  <c:v>0.46812922148303759</c:v>
                </c:pt>
                <c:pt idx="98">
                  <c:v>0.46898131164159429</c:v>
                </c:pt>
                <c:pt idx="99">
                  <c:v>0.47011533571929376</c:v>
                </c:pt>
                <c:pt idx="100">
                  <c:v>0.47139753708647381</c:v>
                </c:pt>
                <c:pt idx="101">
                  <c:v>0.47278154093557462</c:v>
                </c:pt>
                <c:pt idx="102">
                  <c:v>0.47437996545343064</c:v>
                </c:pt>
                <c:pt idx="103">
                  <c:v>0.47633993668026253</c:v>
                </c:pt>
                <c:pt idx="104">
                  <c:v>0.47852748074511414</c:v>
                </c:pt>
                <c:pt idx="105">
                  <c:v>0.4808933480718553</c:v>
                </c:pt>
                <c:pt idx="106">
                  <c:v>0.48361695257339432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3-BF43-81FF-D9075C1E5680}"/>
            </c:ext>
          </c:extLst>
        </c:ser>
        <c:ser>
          <c:idx val="1"/>
          <c:order val="2"/>
          <c:tx>
            <c:strRef>
              <c:f>Totals!$F$1</c:f>
              <c:strCache>
                <c:ptCount val="1"/>
                <c:pt idx="0">
                  <c:v>Wing Induced Drag</c:v>
                </c:pt>
              </c:strCache>
            </c:strRef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Totals!$F$2:$F$140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4.6607338634437447E-3</c:v>
                </c:pt>
                <c:pt idx="3">
                  <c:v>6.9667207593975241E-3</c:v>
                </c:pt>
                <c:pt idx="4">
                  <c:v>9.6969309872737344E-3</c:v>
                </c:pt>
                <c:pt idx="5">
                  <c:v>1.2410088790440751E-2</c:v>
                </c:pt>
                <c:pt idx="6">
                  <c:v>1.5292825930759488E-2</c:v>
                </c:pt>
                <c:pt idx="7">
                  <c:v>1.8151365403062551E-2</c:v>
                </c:pt>
                <c:pt idx="8">
                  <c:v>2.0982836510236847E-2</c:v>
                </c:pt>
                <c:pt idx="9">
                  <c:v>2.3844534224610976E-2</c:v>
                </c:pt>
                <c:pt idx="10">
                  <c:v>2.6741846259317952E-2</c:v>
                </c:pt>
                <c:pt idx="11">
                  <c:v>2.9587026032078065E-2</c:v>
                </c:pt>
                <c:pt idx="12">
                  <c:v>3.2457151170687211E-2</c:v>
                </c:pt>
                <c:pt idx="13">
                  <c:v>3.5360952622886778E-2</c:v>
                </c:pt>
                <c:pt idx="14">
                  <c:v>3.8265726673465415E-2</c:v>
                </c:pt>
                <c:pt idx="15">
                  <c:v>4.1208106899341915E-2</c:v>
                </c:pt>
                <c:pt idx="16">
                  <c:v>4.4092834866672981E-2</c:v>
                </c:pt>
                <c:pt idx="17">
                  <c:v>4.7004935641804559E-2</c:v>
                </c:pt>
                <c:pt idx="18">
                  <c:v>4.9917573623072121E-2</c:v>
                </c:pt>
                <c:pt idx="19">
                  <c:v>5.2825706344179602E-2</c:v>
                </c:pt>
                <c:pt idx="20">
                  <c:v>5.5704723083084384E-2</c:v>
                </c:pt>
                <c:pt idx="21">
                  <c:v>5.8642734164396852E-2</c:v>
                </c:pt>
                <c:pt idx="22">
                  <c:v>6.1519374572230355E-2</c:v>
                </c:pt>
                <c:pt idx="23">
                  <c:v>6.4445238303834584E-2</c:v>
                </c:pt>
                <c:pt idx="24">
                  <c:v>6.7381061940008161E-2</c:v>
                </c:pt>
                <c:pt idx="25">
                  <c:v>7.0270889974489548E-2</c:v>
                </c:pt>
                <c:pt idx="26">
                  <c:v>7.3227448373486714E-2</c:v>
                </c:pt>
                <c:pt idx="27">
                  <c:v>7.612033019343846E-2</c:v>
                </c:pt>
                <c:pt idx="28">
                  <c:v>7.9042354521798322E-2</c:v>
                </c:pt>
                <c:pt idx="29">
                  <c:v>8.1953303914912873E-2</c:v>
                </c:pt>
                <c:pt idx="30">
                  <c:v>8.4886703521271575E-2</c:v>
                </c:pt>
                <c:pt idx="31">
                  <c:v>8.7761249335952279E-2</c:v>
                </c:pt>
                <c:pt idx="32">
                  <c:v>9.0713081408479126E-2</c:v>
                </c:pt>
                <c:pt idx="33">
                  <c:v>9.3600267364708362E-2</c:v>
                </c:pt>
                <c:pt idx="34">
                  <c:v>9.6519180721320361E-2</c:v>
                </c:pt>
                <c:pt idx="35">
                  <c:v>9.9421489116988407E-2</c:v>
                </c:pt>
                <c:pt idx="36">
                  <c:v>0.10235685742060362</c:v>
                </c:pt>
                <c:pt idx="37">
                  <c:v>0.10527644299551461</c:v>
                </c:pt>
                <c:pt idx="38">
                  <c:v>0.10818033364933549</c:v>
                </c:pt>
                <c:pt idx="39">
                  <c:v>0.11107175170041685</c:v>
                </c:pt>
                <c:pt idx="40">
                  <c:v>0.11398782667392726</c:v>
                </c:pt>
                <c:pt idx="41">
                  <c:v>0.11689312298285114</c:v>
                </c:pt>
                <c:pt idx="42">
                  <c:v>0.11982167332160806</c:v>
                </c:pt>
                <c:pt idx="43">
                  <c:v>0.12274203765090567</c:v>
                </c:pt>
                <c:pt idx="44">
                  <c:v>0.12564731555168526</c:v>
                </c:pt>
                <c:pt idx="45">
                  <c:v>0.12854230082971274</c:v>
                </c:pt>
                <c:pt idx="46">
                  <c:v>0.13145476029130021</c:v>
                </c:pt>
                <c:pt idx="47">
                  <c:v>0.13436161621203979</c:v>
                </c:pt>
                <c:pt idx="48">
                  <c:v>0.13725972097050318</c:v>
                </c:pt>
                <c:pt idx="49">
                  <c:v>0.14017049826993919</c:v>
                </c:pt>
                <c:pt idx="50">
                  <c:v>0.14308081968439026</c:v>
                </c:pt>
                <c:pt idx="51">
                  <c:v>0.14597941855486549</c:v>
                </c:pt>
                <c:pt idx="52">
                  <c:v>0.14886756193561429</c:v>
                </c:pt>
                <c:pt idx="53">
                  <c:v>0.15176949026207318</c:v>
                </c:pt>
                <c:pt idx="54">
                  <c:v>0.15467013293955309</c:v>
                </c:pt>
                <c:pt idx="55">
                  <c:v>0.15756289259269399</c:v>
                </c:pt>
                <c:pt idx="56">
                  <c:v>0.16046460237895704</c:v>
                </c:pt>
                <c:pt idx="57">
                  <c:v>0.16335461489050851</c:v>
                </c:pt>
                <c:pt idx="58">
                  <c:v>0.16623808687657959</c:v>
                </c:pt>
                <c:pt idx="59">
                  <c:v>0.16914009346915768</c:v>
                </c:pt>
                <c:pt idx="60">
                  <c:v>0.1720353398846827</c:v>
                </c:pt>
                <c:pt idx="61">
                  <c:v>0.17492021174288677</c:v>
                </c:pt>
                <c:pt idx="62">
                  <c:v>0.1778147263419379</c:v>
                </c:pt>
                <c:pt idx="63">
                  <c:v>0.18069825120736815</c:v>
                </c:pt>
                <c:pt idx="64">
                  <c:v>0.18357765668711268</c:v>
                </c:pt>
                <c:pt idx="65">
                  <c:v>0.18645902180541055</c:v>
                </c:pt>
                <c:pt idx="66">
                  <c:v>0.18933979619459709</c:v>
                </c:pt>
                <c:pt idx="67">
                  <c:v>0.19220693337084413</c:v>
                </c:pt>
                <c:pt idx="68">
                  <c:v>0.1950833618158965</c:v>
                </c:pt>
                <c:pt idx="69">
                  <c:v>0.19796524960830322</c:v>
                </c:pt>
                <c:pt idx="70">
                  <c:v>0.20084592966574388</c:v>
                </c:pt>
                <c:pt idx="71">
                  <c:v>0.20371146946161395</c:v>
                </c:pt>
                <c:pt idx="72">
                  <c:v>0.20658825820615942</c:v>
                </c:pt>
                <c:pt idx="73">
                  <c:v>0.20946128337662612</c:v>
                </c:pt>
                <c:pt idx="74">
                  <c:v>0.21232813642812184</c:v>
                </c:pt>
                <c:pt idx="75">
                  <c:v>0.21519078954027132</c:v>
                </c:pt>
                <c:pt idx="76">
                  <c:v>0.2180475022594158</c:v>
                </c:pt>
                <c:pt idx="77">
                  <c:v>0.22090014882183934</c:v>
                </c:pt>
                <c:pt idx="78">
                  <c:v>0.22376970147551359</c:v>
                </c:pt>
                <c:pt idx="79">
                  <c:v>0.22663098674448914</c:v>
                </c:pt>
                <c:pt idx="80">
                  <c:v>0.22947264681840696</c:v>
                </c:pt>
                <c:pt idx="81">
                  <c:v>0.23232851934795029</c:v>
                </c:pt>
                <c:pt idx="82">
                  <c:v>0.23518100796600375</c:v>
                </c:pt>
                <c:pt idx="83">
                  <c:v>0.23802543478354082</c:v>
                </c:pt>
                <c:pt idx="84">
                  <c:v>0.24087024229366766</c:v>
                </c:pt>
                <c:pt idx="85">
                  <c:v>0.24373166229005588</c:v>
                </c:pt>
                <c:pt idx="86">
                  <c:v>0.24656684460039818</c:v>
                </c:pt>
                <c:pt idx="87">
                  <c:v>0.2494007454713956</c:v>
                </c:pt>
                <c:pt idx="88">
                  <c:v>0.25225541502786192</c:v>
                </c:pt>
                <c:pt idx="89">
                  <c:v>0.25508385562524344</c:v>
                </c:pt>
                <c:pt idx="90">
                  <c:v>0.25792752038459132</c:v>
                </c:pt>
                <c:pt idx="91">
                  <c:v>0.26074976573096731</c:v>
                </c:pt>
                <c:pt idx="92">
                  <c:v>0.26358235516001932</c:v>
                </c:pt>
                <c:pt idx="93">
                  <c:v>0.26640520256464778</c:v>
                </c:pt>
                <c:pt idx="94">
                  <c:v>0.26923292544434108</c:v>
                </c:pt>
                <c:pt idx="95">
                  <c:v>0.27204941956853929</c:v>
                </c:pt>
                <c:pt idx="96">
                  <c:v>0.2748713074390256</c:v>
                </c:pt>
                <c:pt idx="97">
                  <c:v>0.27770046480819371</c:v>
                </c:pt>
                <c:pt idx="98">
                  <c:v>0.28050707897892641</c:v>
                </c:pt>
                <c:pt idx="99">
                  <c:v>0.28332728440578414</c:v>
                </c:pt>
                <c:pt idx="100">
                  <c:v>0.2861339857814868</c:v>
                </c:pt>
                <c:pt idx="101">
                  <c:v>0.2889369326643158</c:v>
                </c:pt>
                <c:pt idx="102">
                  <c:v>0.29174109213705041</c:v>
                </c:pt>
                <c:pt idx="103">
                  <c:v>0.2945501599973448</c:v>
                </c:pt>
                <c:pt idx="104">
                  <c:v>0.29734424484652205</c:v>
                </c:pt>
                <c:pt idx="105">
                  <c:v>0.30013723463458303</c:v>
                </c:pt>
                <c:pt idx="106">
                  <c:v>0.3029308956466592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463-BF43-81FF-D9075C1E5680}"/>
            </c:ext>
          </c:extLst>
        </c:ser>
        <c:ser>
          <c:idx val="3"/>
          <c:order val="3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1.3113909970278974</c:v>
                </c:pt>
                <c:pt idx="3">
                  <c:v>1.0128349918696407</c:v>
                </c:pt>
                <c:pt idx="4">
                  <c:v>0.82548241929112376</c:v>
                </c:pt>
                <c:pt idx="5">
                  <c:v>0.69698600591034698</c:v>
                </c:pt>
                <c:pt idx="6">
                  <c:v>0.60336138874833556</c:v>
                </c:pt>
                <c:pt idx="7">
                  <c:v>0.53210963523823263</c:v>
                </c:pt>
                <c:pt idx="8">
                  <c:v>0.47607940420667794</c:v>
                </c:pt>
                <c:pt idx="9">
                  <c:v>0.4308764676727217</c:v>
                </c:pt>
                <c:pt idx="10">
                  <c:v>0.3936251641264138</c:v>
                </c:pt>
                <c:pt idx="11">
                  <c:v>0.36239811015298451</c:v>
                </c:pt>
                <c:pt idx="12">
                  <c:v>0.33585977833265285</c:v>
                </c:pt>
                <c:pt idx="13">
                  <c:v>0.31302941711188298</c:v>
                </c:pt>
                <c:pt idx="14">
                  <c:v>0.29317120783121453</c:v>
                </c:pt>
                <c:pt idx="15">
                  <c:v>0.27573964414722718</c:v>
                </c:pt>
                <c:pt idx="16">
                  <c:v>0.26032501134806951</c:v>
                </c:pt>
                <c:pt idx="17">
                  <c:v>0.24659212035637745</c:v>
                </c:pt>
                <c:pt idx="18">
                  <c:v>0.23427829151830126</c:v>
                </c:pt>
                <c:pt idx="19">
                  <c:v>0.22317212297536793</c:v>
                </c:pt>
                <c:pt idx="20">
                  <c:v>0.21312582381383421</c:v>
                </c:pt>
                <c:pt idx="21">
                  <c:v>0.20397694381206063</c:v>
                </c:pt>
                <c:pt idx="22">
                  <c:v>0.19561038683042375</c:v>
                </c:pt>
                <c:pt idx="23">
                  <c:v>0.18793424369791442</c:v>
                </c:pt>
                <c:pt idx="24">
                  <c:v>0.18087069572908543</c:v>
                </c:pt>
                <c:pt idx="25">
                  <c:v>0.17434391065803062</c:v>
                </c:pt>
                <c:pt idx="26">
                  <c:v>0.16829321851139611</c:v>
                </c:pt>
                <c:pt idx="27">
                  <c:v>0.16267389720596925</c:v>
                </c:pt>
                <c:pt idx="28">
                  <c:v>0.15744329276319044</c:v>
                </c:pt>
                <c:pt idx="29">
                  <c:v>0.15255937850983334</c:v>
                </c:pt>
                <c:pt idx="30">
                  <c:v>0.14798640290372669</c:v>
                </c:pt>
                <c:pt idx="31">
                  <c:v>0.14370044599609375</c:v>
                </c:pt>
                <c:pt idx="32">
                  <c:v>0.13967627866968574</c:v>
                </c:pt>
                <c:pt idx="33">
                  <c:v>0.13588693185276804</c:v>
                </c:pt>
                <c:pt idx="34">
                  <c:v>0.13231212544258461</c:v>
                </c:pt>
                <c:pt idx="35">
                  <c:v>0.12894195249223736</c:v>
                </c:pt>
                <c:pt idx="36">
                  <c:v>0.12575778246218633</c:v>
                </c:pt>
                <c:pt idx="37">
                  <c:v>0.12273815374068472</c:v>
                </c:pt>
                <c:pt idx="38">
                  <c:v>0.11987275038110777</c:v>
                </c:pt>
                <c:pt idx="39">
                  <c:v>0.11715766489406024</c:v>
                </c:pt>
                <c:pt idx="40">
                  <c:v>0.1145737604427798</c:v>
                </c:pt>
                <c:pt idx="41">
                  <c:v>0.11211183982490019</c:v>
                </c:pt>
                <c:pt idx="42">
                  <c:v>0.10976433081340083</c:v>
                </c:pt>
                <c:pt idx="43">
                  <c:v>0.10753125236513562</c:v>
                </c:pt>
                <c:pt idx="44">
                  <c:v>0.10539473398196028</c:v>
                </c:pt>
                <c:pt idx="45">
                  <c:v>0.10335280128176612</c:v>
                </c:pt>
                <c:pt idx="46">
                  <c:v>0.10139687401886144</c:v>
                </c:pt>
                <c:pt idx="47">
                  <c:v>9.9525919530772208E-2</c:v>
                </c:pt>
                <c:pt idx="48">
                  <c:v>9.7733347326655451E-2</c:v>
                </c:pt>
                <c:pt idx="49">
                  <c:v>9.6010191954590179E-2</c:v>
                </c:pt>
                <c:pt idx="50">
                  <c:v>9.4356924799076994E-2</c:v>
                </c:pt>
                <c:pt idx="51">
                  <c:v>9.2769747991141002E-2</c:v>
                </c:pt>
                <c:pt idx="52">
                  <c:v>9.1242321912104893E-2</c:v>
                </c:pt>
                <c:pt idx="53">
                  <c:v>8.9772054526671988E-2</c:v>
                </c:pt>
                <c:pt idx="54">
                  <c:v>8.8356654151546921E-2</c:v>
                </c:pt>
                <c:pt idx="55">
                  <c:v>8.6995453970924383E-2</c:v>
                </c:pt>
                <c:pt idx="56">
                  <c:v>8.5681555786461083E-2</c:v>
                </c:pt>
                <c:pt idx="57">
                  <c:v>8.4414139194714508E-2</c:v>
                </c:pt>
                <c:pt idx="58">
                  <c:v>8.3192266389417416E-2</c:v>
                </c:pt>
                <c:pt idx="59">
                  <c:v>8.2012283110895146E-2</c:v>
                </c:pt>
                <c:pt idx="60">
                  <c:v>8.0872483262482225E-2</c:v>
                </c:pt>
                <c:pt idx="61">
                  <c:v>7.9768136724443828E-2</c:v>
                </c:pt>
                <c:pt idx="62">
                  <c:v>7.870557866216879E-2</c:v>
                </c:pt>
                <c:pt idx="63">
                  <c:v>7.7676120442755792E-2</c:v>
                </c:pt>
                <c:pt idx="64">
                  <c:v>7.6679254711475811E-2</c:v>
                </c:pt>
                <c:pt idx="65">
                  <c:v>7.5711771512771087E-2</c:v>
                </c:pt>
                <c:pt idx="66">
                  <c:v>7.4777986592579851E-2</c:v>
                </c:pt>
                <c:pt idx="67">
                  <c:v>7.3871854299989909E-2</c:v>
                </c:pt>
                <c:pt idx="68">
                  <c:v>7.2991442920392682E-2</c:v>
                </c:pt>
                <c:pt idx="69">
                  <c:v>7.2137863626779375E-2</c:v>
                </c:pt>
                <c:pt idx="70">
                  <c:v>7.1310417660728417E-2</c:v>
                </c:pt>
                <c:pt idx="71">
                  <c:v>7.050633880355682E-2</c:v>
                </c:pt>
                <c:pt idx="72">
                  <c:v>6.972419452205629E-2</c:v>
                </c:pt>
                <c:pt idx="73">
                  <c:v>6.8964225315487751E-2</c:v>
                </c:pt>
                <c:pt idx="74">
                  <c:v>6.8228208164183485E-2</c:v>
                </c:pt>
                <c:pt idx="75">
                  <c:v>6.7511766298016529E-2</c:v>
                </c:pt>
                <c:pt idx="76">
                  <c:v>6.6813787330732496E-2</c:v>
                </c:pt>
                <c:pt idx="77">
                  <c:v>6.6133442452820754E-2</c:v>
                </c:pt>
                <c:pt idx="78">
                  <c:v>6.5473909127895621E-2</c:v>
                </c:pt>
                <c:pt idx="79">
                  <c:v>6.4830579604994804E-2</c:v>
                </c:pt>
                <c:pt idx="80">
                  <c:v>6.420380257153839E-2</c:v>
                </c:pt>
                <c:pt idx="81">
                  <c:v>6.3593435961191089E-2</c:v>
                </c:pt>
                <c:pt idx="82">
                  <c:v>6.3000968586286982E-2</c:v>
                </c:pt>
                <c:pt idx="83">
                  <c:v>6.2421496243010813E-2</c:v>
                </c:pt>
                <c:pt idx="84">
                  <c:v>6.1856610289086324E-2</c:v>
                </c:pt>
                <c:pt idx="85">
                  <c:v>6.1307491146965681E-2</c:v>
                </c:pt>
                <c:pt idx="86">
                  <c:v>6.0772872765538062E-2</c:v>
                </c:pt>
                <c:pt idx="87">
                  <c:v>6.0251147733354354E-2</c:v>
                </c:pt>
                <c:pt idx="88">
                  <c:v>5.9742090286371778E-2</c:v>
                </c:pt>
                <c:pt idx="89">
                  <c:v>5.924483459762022E-2</c:v>
                </c:pt>
                <c:pt idx="90">
                  <c:v>5.8760370531445533E-2</c:v>
                </c:pt>
                <c:pt idx="91">
                  <c:v>5.8285786029290292E-2</c:v>
                </c:pt>
                <c:pt idx="92">
                  <c:v>5.7821182440767109E-2</c:v>
                </c:pt>
                <c:pt idx="93">
                  <c:v>5.7369869038091097E-2</c:v>
                </c:pt>
                <c:pt idx="94">
                  <c:v>5.6928436025767089E-2</c:v>
                </c:pt>
                <c:pt idx="95">
                  <c:v>5.6496645809820605E-2</c:v>
                </c:pt>
                <c:pt idx="96">
                  <c:v>5.6073164466120651E-2</c:v>
                </c:pt>
                <c:pt idx="97">
                  <c:v>5.5661695117533723E-2</c:v>
                </c:pt>
                <c:pt idx="98">
                  <c:v>5.5258391895670979E-2</c:v>
                </c:pt>
                <c:pt idx="99">
                  <c:v>5.4864385115147213E-2</c:v>
                </c:pt>
                <c:pt idx="100">
                  <c:v>5.4477467051644586E-2</c:v>
                </c:pt>
                <c:pt idx="101">
                  <c:v>5.4100701372818812E-2</c:v>
                </c:pt>
                <c:pt idx="102">
                  <c:v>5.3730409532552474E-2</c:v>
                </c:pt>
                <c:pt idx="103">
                  <c:v>5.3369419266256664E-2</c:v>
                </c:pt>
                <c:pt idx="104">
                  <c:v>5.301394823278769E-2</c:v>
                </c:pt>
                <c:pt idx="105">
                  <c:v>5.2667747812389309E-2</c:v>
                </c:pt>
                <c:pt idx="106">
                  <c:v>5.2328936004151373E-2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463-BF43-81FF-D9075C1E5680}"/>
            </c:ext>
          </c:extLst>
        </c:ser>
        <c:ser>
          <c:idx val="8"/>
          <c:order val="4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1.0604721676584472</c:v>
                </c:pt>
                <c:pt idx="1">
                  <c:v>0.64731348541281586</c:v>
                </c:pt>
                <c:pt idx="2">
                  <c:v>0.47291630382209759</c:v>
                </c:pt>
                <c:pt idx="3">
                  <c:v>0.37502797245048664</c:v>
                </c:pt>
                <c:pt idx="4">
                  <c:v>0.31225166920296699</c:v>
                </c:pt>
                <c:pt idx="5">
                  <c:v>0.26861797103527657</c:v>
                </c:pt>
                <c:pt idx="6">
                  <c:v>0.23633606351092074</c:v>
                </c:pt>
                <c:pt idx="7">
                  <c:v>0.21133722246553063</c:v>
                </c:pt>
                <c:pt idx="8">
                  <c:v>0.19128834506566156</c:v>
                </c:pt>
                <c:pt idx="9">
                  <c:v>0.17475863591054813</c:v>
                </c:pt>
                <c:pt idx="10">
                  <c:v>0.16097797648634352</c:v>
                </c:pt>
                <c:pt idx="11">
                  <c:v>0.14942616289033289</c:v>
                </c:pt>
                <c:pt idx="12">
                  <c:v>0.13960170376901551</c:v>
                </c:pt>
                <c:pt idx="13">
                  <c:v>0.13089411575398632</c:v>
                </c:pt>
                <c:pt idx="14">
                  <c:v>0.12343761733583489</c:v>
                </c:pt>
                <c:pt idx="15">
                  <c:v>0.1167821223513676</c:v>
                </c:pt>
                <c:pt idx="16">
                  <c:v>0.1109964794349835</c:v>
                </c:pt>
                <c:pt idx="17">
                  <c:v>0.10564456197580918</c:v>
                </c:pt>
                <c:pt idx="18">
                  <c:v>0.10084569121415737</c:v>
                </c:pt>
                <c:pt idx="19">
                  <c:v>9.6517360658502332E-2</c:v>
                </c:pt>
                <c:pt idx="20">
                  <c:v>9.2511144993671232E-2</c:v>
                </c:pt>
                <c:pt idx="21">
                  <c:v>8.8943167507004525E-2</c:v>
                </c:pt>
                <c:pt idx="22">
                  <c:v>8.560304469435967E-2</c:v>
                </c:pt>
                <c:pt idx="23">
                  <c:v>8.2538132606537584E-2</c:v>
                </c:pt>
                <c:pt idx="24">
                  <c:v>7.9714504780231968E-2</c:v>
                </c:pt>
                <c:pt idx="25">
                  <c:v>7.7037058806711689E-2</c:v>
                </c:pt>
                <c:pt idx="26">
                  <c:v>7.4620994642023875E-2</c:v>
                </c:pt>
                <c:pt idx="27">
                  <c:v>7.2311993403671934E-2</c:v>
                </c:pt>
                <c:pt idx="28">
                  <c:v>7.0159550766211415E-2</c:v>
                </c:pt>
                <c:pt idx="29">
                  <c:v>6.8209318506408989E-2</c:v>
                </c:pt>
                <c:pt idx="30">
                  <c:v>6.6325681608883233E-2</c:v>
                </c:pt>
                <c:pt idx="31">
                  <c:v>6.4502690865866671E-2</c:v>
                </c:pt>
                <c:pt idx="32">
                  <c:v>6.2843314120113875E-2</c:v>
                </c:pt>
                <c:pt idx="33">
                  <c:v>6.1228386912990783E-2</c:v>
                </c:pt>
                <c:pt idx="34">
                  <c:v>5.9755855338437927E-2</c:v>
                </c:pt>
                <c:pt idx="35">
                  <c:v>5.8314415164718025E-2</c:v>
                </c:pt>
                <c:pt idx="36">
                  <c:v>5.6999082558776781E-2</c:v>
                </c:pt>
                <c:pt idx="37">
                  <c:v>5.570472444925037E-2</c:v>
                </c:pt>
                <c:pt idx="38">
                  <c:v>5.4476388993838817E-2</c:v>
                </c:pt>
                <c:pt idx="39">
                  <c:v>5.3354389116746857E-2</c:v>
                </c:pt>
                <c:pt idx="40">
                  <c:v>5.2198662987989038E-2</c:v>
                </c:pt>
                <c:pt idx="41">
                  <c:v>5.1182796056464794E-2</c:v>
                </c:pt>
                <c:pt idx="42">
                  <c:v>5.0130839059481819E-2</c:v>
                </c:pt>
                <c:pt idx="43">
                  <c:v>4.9126891024901718E-2</c:v>
                </c:pt>
                <c:pt idx="44">
                  <c:v>4.8246036388076487E-2</c:v>
                </c:pt>
                <c:pt idx="45">
                  <c:v>4.7326352597720389E-2</c:v>
                </c:pt>
                <c:pt idx="46">
                  <c:v>4.6483085114905058E-2</c:v>
                </c:pt>
                <c:pt idx="47">
                  <c:v>4.56743719568743E-2</c:v>
                </c:pt>
                <c:pt idx="48">
                  <c:v>4.4863034130362904E-2</c:v>
                </c:pt>
                <c:pt idx="49">
                  <c:v>4.4119009918274915E-2</c:v>
                </c:pt>
                <c:pt idx="50">
                  <c:v>4.3369269523583547E-2</c:v>
                </c:pt>
                <c:pt idx="51">
                  <c:v>4.2682382326039756E-2</c:v>
                </c:pt>
                <c:pt idx="52">
                  <c:v>4.1987493010138564E-2</c:v>
                </c:pt>
                <c:pt idx="53">
                  <c:v>4.1318689581443545E-2</c:v>
                </c:pt>
                <c:pt idx="54">
                  <c:v>4.0706208652214332E-2</c:v>
                </c:pt>
                <c:pt idx="55">
                  <c:v>4.0051684632440181E-2</c:v>
                </c:pt>
                <c:pt idx="56">
                  <c:v>3.9482982441869478E-2</c:v>
                </c:pt>
                <c:pt idx="57">
                  <c:v>3.8903511030882201E-2</c:v>
                </c:pt>
                <c:pt idx="58">
                  <c:v>3.8343082992318138E-2</c:v>
                </c:pt>
                <c:pt idx="59">
                  <c:v>3.7800782863789351E-2</c:v>
                </c:pt>
                <c:pt idx="60">
                  <c:v>3.7277018741894874E-2</c:v>
                </c:pt>
                <c:pt idx="61">
                  <c:v>3.6769601257418807E-2</c:v>
                </c:pt>
                <c:pt idx="62">
                  <c:v>3.6250399189573616E-2</c:v>
                </c:pt>
                <c:pt idx="63">
                  <c:v>3.580297625750653E-2</c:v>
                </c:pt>
                <c:pt idx="64">
                  <c:v>3.5342092914455586E-2</c:v>
                </c:pt>
                <c:pt idx="65">
                  <c:v>3.4894864520699995E-2</c:v>
                </c:pt>
                <c:pt idx="66">
                  <c:v>3.4461131216538848E-2</c:v>
                </c:pt>
                <c:pt idx="67">
                  <c:v>3.4040109693292617E-2</c:v>
                </c:pt>
                <c:pt idx="68">
                  <c:v>3.3631032582349743E-2</c:v>
                </c:pt>
                <c:pt idx="69">
                  <c:v>3.3208646806783204E-2</c:v>
                </c:pt>
                <c:pt idx="70">
                  <c:v>3.2822805281064557E-2</c:v>
                </c:pt>
                <c:pt idx="71">
                  <c:v>3.244790399125573E-2</c:v>
                </c:pt>
                <c:pt idx="72">
                  <c:v>3.2083216765008783E-2</c:v>
                </c:pt>
                <c:pt idx="73">
                  <c:v>3.1704271083549417E-2</c:v>
                </c:pt>
                <c:pt idx="74">
                  <c:v>3.1359417798535967E-2</c:v>
                </c:pt>
                <c:pt idx="75">
                  <c:v>3.1023867439268184E-2</c:v>
                </c:pt>
                <c:pt idx="76">
                  <c:v>3.0673496753033779E-2</c:v>
                </c:pt>
                <c:pt idx="77">
                  <c:v>3.0331652728152591E-2</c:v>
                </c:pt>
                <c:pt idx="78">
                  <c:v>3.00216849137824E-2</c:v>
                </c:pt>
                <c:pt idx="79">
                  <c:v>2.9719490682897916E-2</c:v>
                </c:pt>
                <c:pt idx="80">
                  <c:v>2.9402710231465637E-2</c:v>
                </c:pt>
                <c:pt idx="81">
                  <c:v>2.9115539188504215E-2</c:v>
                </c:pt>
                <c:pt idx="82">
                  <c:v>2.881359018356364E-2</c:v>
                </c:pt>
                <c:pt idx="83">
                  <c:v>2.8540001964950917E-2</c:v>
                </c:pt>
                <c:pt idx="84">
                  <c:v>2.8252023790818395E-2</c:v>
                </c:pt>
                <c:pt idx="85">
                  <c:v>2.7970765351953728E-2</c:v>
                </c:pt>
                <c:pt idx="86">
                  <c:v>2.7695584956820573E-2</c:v>
                </c:pt>
                <c:pt idx="87">
                  <c:v>2.7426999155690333E-2</c:v>
                </c:pt>
                <c:pt idx="88">
                  <c:v>2.7185262504782572E-2</c:v>
                </c:pt>
                <c:pt idx="89">
                  <c:v>2.694841259451379E-2</c:v>
                </c:pt>
                <c:pt idx="90">
                  <c:v>2.6677226590291047E-2</c:v>
                </c:pt>
                <c:pt idx="91">
                  <c:v>2.6451039422695652E-2</c:v>
                </c:pt>
                <c:pt idx="92">
                  <c:v>2.6210168970873849E-2</c:v>
                </c:pt>
                <c:pt idx="93">
                  <c:v>2.5975009979975955E-2</c:v>
                </c:pt>
                <c:pt idx="94">
                  <c:v>2.5744393231829348E-2</c:v>
                </c:pt>
                <c:pt idx="95">
                  <c:v>2.5518838371180009E-2</c:v>
                </c:pt>
                <c:pt idx="96">
                  <c:v>2.5297747197873432E-2</c:v>
                </c:pt>
                <c:pt idx="97">
                  <c:v>2.5100119705998861E-2</c:v>
                </c:pt>
                <c:pt idx="98">
                  <c:v>2.4869362292917929E-2</c:v>
                </c:pt>
                <c:pt idx="99">
                  <c:v>2.4680114185717916E-2</c:v>
                </c:pt>
                <c:pt idx="100">
                  <c:v>2.4458395462177814E-2</c:v>
                </c:pt>
                <c:pt idx="101">
                  <c:v>2.4276856966822941E-2</c:v>
                </c:pt>
                <c:pt idx="102">
                  <c:v>2.4080543014367978E-2</c:v>
                </c:pt>
                <c:pt idx="103">
                  <c:v>2.3889003174186772E-2</c:v>
                </c:pt>
                <c:pt idx="104">
                  <c:v>2.3683302931201612E-2</c:v>
                </c:pt>
                <c:pt idx="105">
                  <c:v>2.3498668206687275E-2</c:v>
                </c:pt>
                <c:pt idx="106">
                  <c:v>2.3334593577279045E-2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463-BF43-81FF-D9075C1E5680}"/>
            </c:ext>
          </c:extLst>
        </c:ser>
        <c:ser>
          <c:idx val="9"/>
          <c:order val="5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2.5729392599287251</c:v>
                </c:pt>
                <c:pt idx="1">
                  <c:v>1.5467581601863465</c:v>
                </c:pt>
                <c:pt idx="2">
                  <c:v>1.1155003449309249</c:v>
                </c:pt>
                <c:pt idx="3">
                  <c:v>0.8763636417465569</c:v>
                </c:pt>
                <c:pt idx="4">
                  <c:v>0.72374845036791724</c:v>
                </c:pt>
                <c:pt idx="5">
                  <c:v>0.61762181652651449</c:v>
                </c:pt>
                <c:pt idx="6">
                  <c:v>0.5394134006012411</c:v>
                </c:pt>
                <c:pt idx="7">
                  <c:v>0.47930901002453252</c:v>
                </c:pt>
                <c:pt idx="8">
                  <c:v>0.43162411009520818</c:v>
                </c:pt>
                <c:pt idx="9">
                  <c:v>0.39284088164252934</c:v>
                </c:pt>
                <c:pt idx="10">
                  <c:v>0.36065811754472998</c:v>
                </c:pt>
                <c:pt idx="11">
                  <c:v>0.33350957436861112</c:v>
                </c:pt>
                <c:pt idx="12">
                  <c:v>0.31028656916612896</c:v>
                </c:pt>
                <c:pt idx="13">
                  <c:v>0.29018982869986637</c:v>
                </c:pt>
                <c:pt idx="14">
                  <c:v>0.27262197019798728</c:v>
                </c:pt>
                <c:pt idx="15">
                  <c:v>0.25712898902468312</c:v>
                </c:pt>
                <c:pt idx="16">
                  <c:v>0.24335895774715319</c:v>
                </c:pt>
                <c:pt idx="17">
                  <c:v>0.2310381667632945</c:v>
                </c:pt>
                <c:pt idx="18">
                  <c:v>0.21994728465352306</c:v>
                </c:pt>
                <c:pt idx="19">
                  <c:v>0.20990702379168405</c:v>
                </c:pt>
                <c:pt idx="20">
                  <c:v>0.2007774317950651</c:v>
                </c:pt>
                <c:pt idx="21">
                  <c:v>0.19243485476804872</c:v>
                </c:pt>
                <c:pt idx="22">
                  <c:v>0.18478129873749191</c:v>
                </c:pt>
                <c:pt idx="23">
                  <c:v>0.17773648356190816</c:v>
                </c:pt>
                <c:pt idx="24">
                  <c:v>0.17122725810686043</c:v>
                </c:pt>
                <c:pt idx="25">
                  <c:v>0.16519570623791194</c:v>
                </c:pt>
                <c:pt idx="26">
                  <c:v>0.15958919869493948</c:v>
                </c:pt>
                <c:pt idx="27">
                  <c:v>0.15436504201566056</c:v>
                </c:pt>
                <c:pt idx="28">
                  <c:v>0.14948297761651796</c:v>
                </c:pt>
                <c:pt idx="29">
                  <c:v>0.14491324514186665</c:v>
                </c:pt>
                <c:pt idx="30">
                  <c:v>0.14062439875236013</c:v>
                </c:pt>
                <c:pt idx="31">
                  <c:v>0.13659145247622373</c:v>
                </c:pt>
                <c:pt idx="32">
                  <c:v>0.13279225689111684</c:v>
                </c:pt>
                <c:pt idx="33">
                  <c:v>0.12920730490402627</c:v>
                </c:pt>
                <c:pt idx="34">
                  <c:v>0.12581800689874678</c:v>
                </c:pt>
                <c:pt idx="35">
                  <c:v>0.12260815705484038</c:v>
                </c:pt>
                <c:pt idx="36">
                  <c:v>0.11956529842228263</c:v>
                </c:pt>
                <c:pt idx="37">
                  <c:v>0.11667451498472702</c:v>
                </c:pt>
                <c:pt idx="38">
                  <c:v>0.1139259656833351</c:v>
                </c:pt>
                <c:pt idx="39">
                  <c:v>0.11131020943427039</c:v>
                </c:pt>
                <c:pt idx="40">
                  <c:v>0.10881528234653047</c:v>
                </c:pt>
                <c:pt idx="41">
                  <c:v>0.10643399760069841</c:v>
                </c:pt>
                <c:pt idx="42">
                  <c:v>0.10415943895413535</c:v>
                </c:pt>
                <c:pt idx="43">
                  <c:v>0.1019849461881321</c:v>
                </c:pt>
                <c:pt idx="44">
                  <c:v>9.990131396372498E-2</c:v>
                </c:pt>
                <c:pt idx="45">
                  <c:v>9.7906572722563479E-2</c:v>
                </c:pt>
                <c:pt idx="46">
                  <c:v>9.5991973396892694E-2</c:v>
                </c:pt>
                <c:pt idx="47">
                  <c:v>9.4153139207680661E-2</c:v>
                </c:pt>
                <c:pt idx="48">
                  <c:v>9.2388526036495194E-2</c:v>
                </c:pt>
                <c:pt idx="49">
                  <c:v>9.0689971552178783E-2</c:v>
                </c:pt>
                <c:pt idx="50">
                  <c:v>8.9056189730977939E-2</c:v>
                </c:pt>
                <c:pt idx="51">
                  <c:v>8.7481997866488068E-2</c:v>
                </c:pt>
                <c:pt idx="52">
                  <c:v>8.5964975914279901E-2</c:v>
                </c:pt>
                <c:pt idx="53">
                  <c:v>8.4502775245856657E-2</c:v>
                </c:pt>
                <c:pt idx="54">
                  <c:v>8.3090555881152856E-2</c:v>
                </c:pt>
                <c:pt idx="55">
                  <c:v>8.1727432496800131E-2</c:v>
                </c:pt>
                <c:pt idx="56">
                  <c:v>8.0410020626646331E-2</c:v>
                </c:pt>
                <c:pt idx="57">
                  <c:v>7.9137535311616672E-2</c:v>
                </c:pt>
                <c:pt idx="58">
                  <c:v>7.7905483680252074E-2</c:v>
                </c:pt>
                <c:pt idx="59">
                  <c:v>7.6711965516756561E-2</c:v>
                </c:pt>
                <c:pt idx="60">
                  <c:v>7.5557580813825548E-2</c:v>
                </c:pt>
                <c:pt idx="61">
                  <c:v>7.4438043722559702E-2</c:v>
                </c:pt>
                <c:pt idx="62">
                  <c:v>7.3354016395796376E-2</c:v>
                </c:pt>
                <c:pt idx="63">
                  <c:v>7.230133934790671E-2</c:v>
                </c:pt>
                <c:pt idx="64">
                  <c:v>7.1280730843124848E-2</c:v>
                </c:pt>
                <c:pt idx="65">
                  <c:v>7.0289333827552994E-2</c:v>
                </c:pt>
                <c:pt idx="66">
                  <c:v>6.9326717208148161E-2</c:v>
                </c:pt>
                <c:pt idx="67">
                  <c:v>6.8391288995486493E-2</c:v>
                </c:pt>
                <c:pt idx="68">
                  <c:v>6.7481495138126291E-2</c:v>
                </c:pt>
                <c:pt idx="69">
                  <c:v>6.6598129492734609E-2</c:v>
                </c:pt>
                <c:pt idx="70">
                  <c:v>6.5737370266970352E-2</c:v>
                </c:pt>
                <c:pt idx="71">
                  <c:v>6.4900053351181694E-2</c:v>
                </c:pt>
                <c:pt idx="72">
                  <c:v>6.4084722925890805E-2</c:v>
                </c:pt>
                <c:pt idx="73">
                  <c:v>6.3291084620423085E-2</c:v>
                </c:pt>
                <c:pt idx="74">
                  <c:v>6.2517727281742028E-2</c:v>
                </c:pt>
                <c:pt idx="75">
                  <c:v>6.176438678458044E-2</c:v>
                </c:pt>
                <c:pt idx="76">
                  <c:v>6.1029693903418031E-2</c:v>
                </c:pt>
                <c:pt idx="77">
                  <c:v>6.0312308544430926E-2</c:v>
                </c:pt>
                <c:pt idx="78">
                  <c:v>5.9613114892399593E-2</c:v>
                </c:pt>
                <c:pt idx="79">
                  <c:v>5.8930792900972771E-2</c:v>
                </c:pt>
                <c:pt idx="80">
                  <c:v>5.8265136295587883E-2</c:v>
                </c:pt>
                <c:pt idx="81">
                  <c:v>5.7614861506771885E-2</c:v>
                </c:pt>
                <c:pt idx="82">
                  <c:v>5.6979786180438759E-2</c:v>
                </c:pt>
                <c:pt idx="83">
                  <c:v>5.6358661018867766E-2</c:v>
                </c:pt>
                <c:pt idx="84">
                  <c:v>5.5752390576642427E-2</c:v>
                </c:pt>
                <c:pt idx="85">
                  <c:v>5.5159742064427635E-2</c:v>
                </c:pt>
                <c:pt idx="86">
                  <c:v>5.4579506404978204E-2</c:v>
                </c:pt>
                <c:pt idx="87">
                  <c:v>5.4012595868488708E-2</c:v>
                </c:pt>
                <c:pt idx="88">
                  <c:v>5.3458860593846094E-2</c:v>
                </c:pt>
                <c:pt idx="89">
                  <c:v>5.2916074572588796E-2</c:v>
                </c:pt>
                <c:pt idx="90">
                  <c:v>5.2385156574026405E-2</c:v>
                </c:pt>
                <c:pt idx="91">
                  <c:v>5.1864948425786032E-2</c:v>
                </c:pt>
                <c:pt idx="92">
                  <c:v>5.1355337864398082E-2</c:v>
                </c:pt>
                <c:pt idx="93">
                  <c:v>5.0857234769789622E-2</c:v>
                </c:pt>
                <c:pt idx="94">
                  <c:v>5.0368484658437893E-2</c:v>
                </c:pt>
                <c:pt idx="95">
                  <c:v>4.9890005336437344E-2</c:v>
                </c:pt>
                <c:pt idx="96">
                  <c:v>4.9420684075628697E-2</c:v>
                </c:pt>
                <c:pt idx="97">
                  <c:v>4.8961432661888259E-2</c:v>
                </c:pt>
                <c:pt idx="98">
                  <c:v>4.8510151603460491E-2</c:v>
                </c:pt>
                <c:pt idx="99">
                  <c:v>4.8068753842319255E-2</c:v>
                </c:pt>
                <c:pt idx="100">
                  <c:v>4.7635159521167071E-2</c:v>
                </c:pt>
                <c:pt idx="101">
                  <c:v>4.7210281254199758E-2</c:v>
                </c:pt>
                <c:pt idx="102">
                  <c:v>4.6792070421033748E-2</c:v>
                </c:pt>
                <c:pt idx="103">
                  <c:v>4.6383401648389298E-2</c:v>
                </c:pt>
                <c:pt idx="104">
                  <c:v>4.5981258441814381E-2</c:v>
                </c:pt>
                <c:pt idx="105">
                  <c:v>4.5586553282844056E-2</c:v>
                </c:pt>
                <c:pt idx="106">
                  <c:v>4.5199217584409666E-2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463-BF43-81FF-D9075C1E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ax val="3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12375275509397"/>
          <c:y val="7.5773125598948818E-2"/>
          <c:w val="0.81154137678487059"/>
          <c:h val="0.84297216925676011"/>
        </c:manualLayout>
      </c:layout>
      <c:scatterChart>
        <c:scatterStyle val="lineMarker"/>
        <c:varyColors val="0"/>
        <c:ser>
          <c:idx val="4"/>
          <c:order val="0"/>
          <c:tx>
            <c:strRef>
              <c:f>Totals!$C$1</c:f>
              <c:strCache>
                <c:ptCount val="1"/>
                <c:pt idx="0">
                  <c:v>CD Total</c:v>
                </c:pt>
              </c:strCache>
            </c:strRef>
          </c:tx>
          <c:spPr>
            <a:ln w="25400"/>
          </c:spPr>
          <c:marker>
            <c:symbol val="none"/>
          </c:marker>
          <c:xVal>
            <c:numRef>
              <c:f>Totals!$C$2:$C$139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1.5892528916364668E-2</c:v>
                </c:pt>
                <c:pt idx="3">
                  <c:v>1.6214338873765447E-2</c:v>
                </c:pt>
                <c:pt idx="4">
                  <c:v>1.6435773026853329E-2</c:v>
                </c:pt>
                <c:pt idx="5">
                  <c:v>1.6617860968314819E-2</c:v>
                </c:pt>
                <c:pt idx="6">
                  <c:v>1.6780468495723087E-2</c:v>
                </c:pt>
                <c:pt idx="7">
                  <c:v>1.6931222590676212E-2</c:v>
                </c:pt>
                <c:pt idx="8">
                  <c:v>1.7095249027732056E-2</c:v>
                </c:pt>
                <c:pt idx="9">
                  <c:v>1.7289307537837074E-2</c:v>
                </c:pt>
                <c:pt idx="10">
                  <c:v>1.7497647322980647E-2</c:v>
                </c:pt>
                <c:pt idx="11">
                  <c:v>1.7706715419121156E-2</c:v>
                </c:pt>
                <c:pt idx="12">
                  <c:v>1.7917785176797034E-2</c:v>
                </c:pt>
                <c:pt idx="13">
                  <c:v>1.8140844918162188E-2</c:v>
                </c:pt>
                <c:pt idx="14">
                  <c:v>1.8381951525579088E-2</c:v>
                </c:pt>
                <c:pt idx="15">
                  <c:v>1.8626866601660904E-2</c:v>
                </c:pt>
                <c:pt idx="16">
                  <c:v>1.8875347405996615E-2</c:v>
                </c:pt>
                <c:pt idx="17">
                  <c:v>1.9120661035871438E-2</c:v>
                </c:pt>
                <c:pt idx="18">
                  <c:v>1.9361746120012766E-2</c:v>
                </c:pt>
                <c:pt idx="19">
                  <c:v>1.9599510418612041E-2</c:v>
                </c:pt>
                <c:pt idx="20">
                  <c:v>1.9832241929475514E-2</c:v>
                </c:pt>
                <c:pt idx="21">
                  <c:v>2.0063430977097778E-2</c:v>
                </c:pt>
                <c:pt idx="22">
                  <c:v>2.0290120344779436E-2</c:v>
                </c:pt>
                <c:pt idx="23">
                  <c:v>2.0512938402814158E-2</c:v>
                </c:pt>
                <c:pt idx="24">
                  <c:v>2.073157532388694E-2</c:v>
                </c:pt>
                <c:pt idx="25">
                  <c:v>2.0942794464048935E-2</c:v>
                </c:pt>
                <c:pt idx="26">
                  <c:v>2.1153023454217733E-2</c:v>
                </c:pt>
                <c:pt idx="27">
                  <c:v>2.1357634983803046E-2</c:v>
                </c:pt>
                <c:pt idx="28">
                  <c:v>2.1559441915998057E-2</c:v>
                </c:pt>
                <c:pt idx="29">
                  <c:v>2.1760027373373753E-2</c:v>
                </c:pt>
                <c:pt idx="30">
                  <c:v>2.1956893424008268E-2</c:v>
                </c:pt>
                <c:pt idx="31">
                  <c:v>2.2152829855794785E-2</c:v>
                </c:pt>
                <c:pt idx="32">
                  <c:v>2.2351571325093078E-2</c:v>
                </c:pt>
                <c:pt idx="33">
                  <c:v>2.2550689852575318E-2</c:v>
                </c:pt>
                <c:pt idx="34">
                  <c:v>2.2762128582956787E-2</c:v>
                </c:pt>
                <c:pt idx="35">
                  <c:v>2.2982142507644014E-2</c:v>
                </c:pt>
                <c:pt idx="36">
                  <c:v>2.320794716394901E-2</c:v>
                </c:pt>
                <c:pt idx="37">
                  <c:v>2.343360612199831E-2</c:v>
                </c:pt>
                <c:pt idx="38">
                  <c:v>2.3669625668688226E-2</c:v>
                </c:pt>
                <c:pt idx="39">
                  <c:v>2.391726395151917E-2</c:v>
                </c:pt>
                <c:pt idx="40">
                  <c:v>2.4166977241033658E-2</c:v>
                </c:pt>
                <c:pt idx="41">
                  <c:v>2.4423352846333259E-2</c:v>
                </c:pt>
                <c:pt idx="42">
                  <c:v>2.4683278676107347E-2</c:v>
                </c:pt>
                <c:pt idx="43">
                  <c:v>2.4952462102868025E-2</c:v>
                </c:pt>
                <c:pt idx="44">
                  <c:v>2.5227353262821071E-2</c:v>
                </c:pt>
                <c:pt idx="45">
                  <c:v>2.5502995289347127E-2</c:v>
                </c:pt>
                <c:pt idx="46">
                  <c:v>2.5782489364074949E-2</c:v>
                </c:pt>
                <c:pt idx="47">
                  <c:v>2.6069565598392897E-2</c:v>
                </c:pt>
                <c:pt idx="48">
                  <c:v>2.6361154248571425E-2</c:v>
                </c:pt>
                <c:pt idx="49">
                  <c:v>2.6658465176004949E-2</c:v>
                </c:pt>
                <c:pt idx="50">
                  <c:v>2.6958151169143445E-2</c:v>
                </c:pt>
                <c:pt idx="51">
                  <c:v>2.7264532872172557E-2</c:v>
                </c:pt>
                <c:pt idx="52">
                  <c:v>2.7576534666497374E-2</c:v>
                </c:pt>
                <c:pt idx="53">
                  <c:v>2.7894533598806396E-2</c:v>
                </c:pt>
                <c:pt idx="54">
                  <c:v>2.8218048108871525E-2</c:v>
                </c:pt>
                <c:pt idx="55">
                  <c:v>2.8542238188844681E-2</c:v>
                </c:pt>
                <c:pt idx="56">
                  <c:v>2.8873816887183844E-2</c:v>
                </c:pt>
                <c:pt idx="57">
                  <c:v>2.9209740827306048E-2</c:v>
                </c:pt>
                <c:pt idx="58">
                  <c:v>2.9550127459442212E-2</c:v>
                </c:pt>
                <c:pt idx="59">
                  <c:v>2.9894293009751612E-2</c:v>
                </c:pt>
                <c:pt idx="60">
                  <c:v>3.0241776054352611E-2</c:v>
                </c:pt>
                <c:pt idx="61">
                  <c:v>3.059497475892348E-2</c:v>
                </c:pt>
                <c:pt idx="62">
                  <c:v>3.0953103744472698E-2</c:v>
                </c:pt>
                <c:pt idx="63">
                  <c:v>3.1317966345360167E-2</c:v>
                </c:pt>
                <c:pt idx="64">
                  <c:v>3.1686302195733623E-2</c:v>
                </c:pt>
                <c:pt idx="65">
                  <c:v>3.2058644218688349E-2</c:v>
                </c:pt>
                <c:pt idx="66">
                  <c:v>3.2437656937529966E-2</c:v>
                </c:pt>
                <c:pt idx="67">
                  <c:v>3.2823178419404318E-2</c:v>
                </c:pt>
                <c:pt idx="68">
                  <c:v>3.3213171856198008E-2</c:v>
                </c:pt>
                <c:pt idx="69">
                  <c:v>3.3606542991876528E-2</c:v>
                </c:pt>
                <c:pt idx="70">
                  <c:v>3.4006507166020918E-2</c:v>
                </c:pt>
                <c:pt idx="71">
                  <c:v>3.4412888170384522E-2</c:v>
                </c:pt>
                <c:pt idx="72">
                  <c:v>3.4828217583724383E-2</c:v>
                </c:pt>
                <c:pt idx="73">
                  <c:v>3.5247115300293369E-2</c:v>
                </c:pt>
                <c:pt idx="74">
                  <c:v>3.5671176621551975E-2</c:v>
                </c:pt>
                <c:pt idx="75">
                  <c:v>3.610075240630789E-2</c:v>
                </c:pt>
                <c:pt idx="76">
                  <c:v>3.6537560218109028E-2</c:v>
                </c:pt>
                <c:pt idx="77">
                  <c:v>3.6981112314201217E-2</c:v>
                </c:pt>
                <c:pt idx="78">
                  <c:v>3.743192148311849E-2</c:v>
                </c:pt>
                <c:pt idx="79">
                  <c:v>3.788585251062148E-2</c:v>
                </c:pt>
                <c:pt idx="80">
                  <c:v>3.8345112234873267E-2</c:v>
                </c:pt>
                <c:pt idx="81">
                  <c:v>3.8816451494877162E-2</c:v>
                </c:pt>
                <c:pt idx="82">
                  <c:v>3.9292640751007663E-2</c:v>
                </c:pt>
                <c:pt idx="83">
                  <c:v>3.9774453983509622E-2</c:v>
                </c:pt>
                <c:pt idx="84">
                  <c:v>4.0259198366679461E-2</c:v>
                </c:pt>
                <c:pt idx="85">
                  <c:v>4.0753650971066577E-2</c:v>
                </c:pt>
                <c:pt idx="86">
                  <c:v>4.1259936477165811E-2</c:v>
                </c:pt>
                <c:pt idx="87">
                  <c:v>4.1771930619264624E-2</c:v>
                </c:pt>
                <c:pt idx="88">
                  <c:v>4.2289766532291294E-2</c:v>
                </c:pt>
                <c:pt idx="89">
                  <c:v>4.2814210866268139E-2</c:v>
                </c:pt>
                <c:pt idx="90">
                  <c:v>4.3349637924441096E-2</c:v>
                </c:pt>
                <c:pt idx="91">
                  <c:v>4.3897789456622795E-2</c:v>
                </c:pt>
                <c:pt idx="92">
                  <c:v>4.4451211505764129E-2</c:v>
                </c:pt>
                <c:pt idx="93">
                  <c:v>4.5009710441530376E-2</c:v>
                </c:pt>
                <c:pt idx="94">
                  <c:v>4.5581842812271213E-2</c:v>
                </c:pt>
                <c:pt idx="95">
                  <c:v>4.6169315577067063E-2</c:v>
                </c:pt>
                <c:pt idx="96">
                  <c:v>4.6765137714075145E-2</c:v>
                </c:pt>
                <c:pt idx="97">
                  <c:v>4.737032723332088E-2</c:v>
                </c:pt>
                <c:pt idx="98">
                  <c:v>4.7985695120317598E-2</c:v>
                </c:pt>
                <c:pt idx="99">
                  <c:v>4.8622064321152923E-2</c:v>
                </c:pt>
                <c:pt idx="100">
                  <c:v>4.926863540849051E-2</c:v>
                </c:pt>
                <c:pt idx="101">
                  <c:v>4.9926579271734162E-2</c:v>
                </c:pt>
                <c:pt idx="102">
                  <c:v>5.0601456182981432E-2</c:v>
                </c:pt>
                <c:pt idx="103">
                  <c:v>5.1300120080952041E-2</c:v>
                </c:pt>
                <c:pt idx="104">
                  <c:v>5.2016071239485026E-2</c:v>
                </c:pt>
                <c:pt idx="105">
                  <c:v>5.2748598601631884E-2</c:v>
                </c:pt>
                <c:pt idx="106">
                  <c:v>5.3508409097244684E-2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38-E045-B792-58022A4B0AFC}"/>
            </c:ext>
          </c:extLst>
        </c:ser>
        <c:ser>
          <c:idx val="7"/>
          <c:order val="1"/>
          <c:tx>
            <c:strRef>
              <c:f>Totals!$O$99</c:f>
              <c:strCache>
                <c:ptCount val="1"/>
                <c:pt idx="0">
                  <c:v> CREATeV_farCG XFLR5</c:v>
                </c:pt>
              </c:strCache>
            </c:strRef>
          </c:tx>
          <c:marker>
            <c:symbol val="none"/>
          </c:marker>
          <c:xVal>
            <c:numRef>
              <c:f>Totals!$S$104:$S$120</c:f>
              <c:numCache>
                <c:formatCode>General</c:formatCode>
                <c:ptCount val="17"/>
                <c:pt idx="0">
                  <c:v>3.2176999999999997E-2</c:v>
                </c:pt>
                <c:pt idx="1">
                  <c:v>3.1057000000000001E-2</c:v>
                </c:pt>
                <c:pt idx="2">
                  <c:v>3.0084E-2</c:v>
                </c:pt>
                <c:pt idx="3">
                  <c:v>2.9034999999999998E-2</c:v>
                </c:pt>
                <c:pt idx="4">
                  <c:v>2.7983000000000001E-2</c:v>
                </c:pt>
                <c:pt idx="5">
                  <c:v>2.6927E-2</c:v>
                </c:pt>
                <c:pt idx="6">
                  <c:v>2.5928E-2</c:v>
                </c:pt>
                <c:pt idx="7">
                  <c:v>2.4989000000000001E-2</c:v>
                </c:pt>
                <c:pt idx="8">
                  <c:v>2.4094999999999998E-2</c:v>
                </c:pt>
                <c:pt idx="9">
                  <c:v>2.3271E-2</c:v>
                </c:pt>
                <c:pt idx="10">
                  <c:v>2.2488999999999999E-2</c:v>
                </c:pt>
                <c:pt idx="11">
                  <c:v>2.1738E-2</c:v>
                </c:pt>
                <c:pt idx="12">
                  <c:v>2.102E-2</c:v>
                </c:pt>
                <c:pt idx="13">
                  <c:v>2.0334999999999999E-2</c:v>
                </c:pt>
                <c:pt idx="14">
                  <c:v>1.9674000000000001E-2</c:v>
                </c:pt>
                <c:pt idx="15">
                  <c:v>1.8967000000000001E-2</c:v>
                </c:pt>
                <c:pt idx="16">
                  <c:v>1.8371999999999999E-2</c:v>
                </c:pt>
              </c:numCache>
            </c:numRef>
          </c:xVal>
          <c:yVal>
            <c:numRef>
              <c:f>Totals!$P$104:$P$120</c:f>
              <c:numCache>
                <c:formatCode>General</c:formatCode>
                <c:ptCount val="17"/>
                <c:pt idx="0">
                  <c:v>0.66491800000000001</c:v>
                </c:pt>
                <c:pt idx="1">
                  <c:v>0.63513799999999998</c:v>
                </c:pt>
                <c:pt idx="2">
                  <c:v>0.60538999999999998</c:v>
                </c:pt>
                <c:pt idx="3">
                  <c:v>0.57568200000000003</c:v>
                </c:pt>
                <c:pt idx="4">
                  <c:v>0.54602300000000004</c:v>
                </c:pt>
                <c:pt idx="5">
                  <c:v>0.51642399999999999</c:v>
                </c:pt>
                <c:pt idx="6">
                  <c:v>0.4869</c:v>
                </c:pt>
                <c:pt idx="7">
                  <c:v>0.45746399999999998</c:v>
                </c:pt>
                <c:pt idx="8">
                  <c:v>0.42813299999999999</c:v>
                </c:pt>
                <c:pt idx="9">
                  <c:v>0.39891799999999999</c:v>
                </c:pt>
                <c:pt idx="10">
                  <c:v>0.36985699999999999</c:v>
                </c:pt>
                <c:pt idx="11">
                  <c:v>0.34102199999999999</c:v>
                </c:pt>
                <c:pt idx="12">
                  <c:v>0.31256200000000001</c:v>
                </c:pt>
                <c:pt idx="13">
                  <c:v>0.28465400000000002</c:v>
                </c:pt>
                <c:pt idx="14">
                  <c:v>0.25734699999999999</c:v>
                </c:pt>
                <c:pt idx="15">
                  <c:v>0.23048299999999999</c:v>
                </c:pt>
                <c:pt idx="16">
                  <c:v>0.20382600000000001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A38-E045-B792-58022A4B0AFC}"/>
            </c:ext>
          </c:extLst>
        </c:ser>
        <c:ser>
          <c:idx val="2"/>
          <c:order val="2"/>
          <c:tx>
            <c:strRef>
              <c:f>Totals!$K$1</c:f>
              <c:strCache>
                <c:ptCount val="1"/>
                <c:pt idx="0">
                  <c:v>CD No Fuse</c:v>
                </c:pt>
              </c:strCache>
            </c:strRef>
          </c:tx>
          <c:marker>
            <c:symbol val="none"/>
          </c:marker>
          <c:xVal>
            <c:numRef>
              <c:f>Totals!$K$2:$K$139</c:f>
              <c:numCache>
                <c:formatCode>General</c:formatCode>
                <c:ptCount val="138"/>
                <c:pt idx="0">
                  <c:v>#N/A</c:v>
                </c:pt>
                <c:pt idx="1">
                  <c:v>#N/A</c:v>
                </c:pt>
                <c:pt idx="2">
                  <c:v>1.3809735837307404E-2</c:v>
                </c:pt>
                <c:pt idx="3">
                  <c:v>1.4092528648500365E-2</c:v>
                </c:pt>
                <c:pt idx="4">
                  <c:v>1.4282502518778788E-2</c:v>
                </c:pt>
                <c:pt idx="5">
                  <c:v>1.4438165098338033E-2</c:v>
                </c:pt>
                <c:pt idx="6">
                  <c:v>1.4577952621305366E-2</c:v>
                </c:pt>
                <c:pt idx="7">
                  <c:v>1.4708600260619546E-2</c:v>
                </c:pt>
                <c:pt idx="8">
                  <c:v>1.4854638178297293E-2</c:v>
                </c:pt>
                <c:pt idx="9">
                  <c:v>1.5032410514613659E-2</c:v>
                </c:pt>
                <c:pt idx="10">
                  <c:v>1.5225862454189099E-2</c:v>
                </c:pt>
                <c:pt idx="11">
                  <c:v>1.5421213352096241E-2</c:v>
                </c:pt>
                <c:pt idx="12">
                  <c:v>1.5619558838179901E-2</c:v>
                </c:pt>
                <c:pt idx="13">
                  <c:v>1.583075023007418E-2</c:v>
                </c:pt>
                <c:pt idx="14">
                  <c:v>1.6060732946816841E-2</c:v>
                </c:pt>
                <c:pt idx="15">
                  <c:v>1.6295177522078499E-2</c:v>
                </c:pt>
                <c:pt idx="16">
                  <c:v>1.6533765328826312E-2</c:v>
                </c:pt>
                <c:pt idx="17">
                  <c:v>1.676970207853851E-2</c:v>
                </c:pt>
                <c:pt idx="18">
                  <c:v>1.7001519982619156E-2</c:v>
                </c:pt>
                <c:pt idx="19">
                  <c:v>1.723047497191427E-2</c:v>
                </c:pt>
                <c:pt idx="20">
                  <c:v>1.7455757584474305E-2</c:v>
                </c:pt>
                <c:pt idx="21">
                  <c:v>1.7679175773484865E-2</c:v>
                </c:pt>
                <c:pt idx="22">
                  <c:v>1.789868407086341E-2</c:v>
                </c:pt>
                <c:pt idx="23">
                  <c:v>1.8114812173231316E-2</c:v>
                </c:pt>
                <c:pt idx="24">
                  <c:v>1.832580827297953E-2</c:v>
                </c:pt>
                <c:pt idx="25">
                  <c:v>1.8530381887603847E-2</c:v>
                </c:pt>
                <c:pt idx="26">
                  <c:v>1.873419501873709E-2</c:v>
                </c:pt>
                <c:pt idx="27">
                  <c:v>1.893260589145215E-2</c:v>
                </c:pt>
                <c:pt idx="28">
                  <c:v>1.9128410422811982E-2</c:v>
                </c:pt>
                <c:pt idx="29">
                  <c:v>1.9323183026921254E-2</c:v>
                </c:pt>
                <c:pt idx="30">
                  <c:v>1.9514411063736203E-2</c:v>
                </c:pt>
                <c:pt idx="31">
                  <c:v>1.9704780667767756E-2</c:v>
                </c:pt>
                <c:pt idx="32">
                  <c:v>1.989737190361137E-2</c:v>
                </c:pt>
                <c:pt idx="33">
                  <c:v>2.0092246672827701E-2</c:v>
                </c:pt>
                <c:pt idx="34">
                  <c:v>2.029868683101247E-2</c:v>
                </c:pt>
                <c:pt idx="35">
                  <c:v>2.0514751876974689E-2</c:v>
                </c:pt>
                <c:pt idx="36">
                  <c:v>2.0734800291627064E-2</c:v>
                </c:pt>
                <c:pt idx="37">
                  <c:v>2.0955792030077254E-2</c:v>
                </c:pt>
                <c:pt idx="38">
                  <c:v>2.1187263607549897E-2</c:v>
                </c:pt>
                <c:pt idx="39">
                  <c:v>2.1430462549757747E-2</c:v>
                </c:pt>
                <c:pt idx="40">
                  <c:v>2.1676748269527375E-2</c:v>
                </c:pt>
                <c:pt idx="41">
                  <c:v>2.1928074978788039E-2</c:v>
                </c:pt>
                <c:pt idx="42">
                  <c:v>2.2183743311994495E-2</c:v>
                </c:pt>
                <c:pt idx="43">
                  <c:v>2.2448014815899125E-2</c:v>
                </c:pt>
                <c:pt idx="44">
                  <c:v>2.2719611602245074E-2</c:v>
                </c:pt>
                <c:pt idx="45">
                  <c:v>2.2992339884798998E-2</c:v>
                </c:pt>
                <c:pt idx="46">
                  <c:v>2.3267412480916912E-2</c:v>
                </c:pt>
                <c:pt idx="47">
                  <c:v>2.3550535096552163E-2</c:v>
                </c:pt>
                <c:pt idx="48">
                  <c:v>2.3838454957528378E-2</c:v>
                </c:pt>
                <c:pt idx="49">
                  <c:v>2.4131431669138857E-2</c:v>
                </c:pt>
                <c:pt idx="50">
                  <c:v>2.4428023707520136E-2</c:v>
                </c:pt>
                <c:pt idx="51">
                  <c:v>2.4731221855532972E-2</c:v>
                </c:pt>
                <c:pt idx="52">
                  <c:v>2.504048248518179E-2</c:v>
                </c:pt>
                <c:pt idx="53">
                  <c:v>2.5354811907864767E-2</c:v>
                </c:pt>
                <c:pt idx="54">
                  <c:v>2.5674680989804664E-2</c:v>
                </c:pt>
                <c:pt idx="55">
                  <c:v>2.5995632804026621E-2</c:v>
                </c:pt>
                <c:pt idx="56">
                  <c:v>2.6323437430967961E-2</c:v>
                </c:pt>
                <c:pt idx="57">
                  <c:v>2.66569560194415E-2</c:v>
                </c:pt>
                <c:pt idx="58">
                  <c:v>2.699457484427573E-2</c:v>
                </c:pt>
                <c:pt idx="59">
                  <c:v>2.7335251074953631E-2</c:v>
                </c:pt>
                <c:pt idx="60">
                  <c:v>2.7679747615062745E-2</c:v>
                </c:pt>
                <c:pt idx="61">
                  <c:v>2.8029515819072745E-2</c:v>
                </c:pt>
                <c:pt idx="62">
                  <c:v>2.8384701928902269E-2</c:v>
                </c:pt>
                <c:pt idx="63">
                  <c:v>2.8746795487173946E-2</c:v>
                </c:pt>
                <c:pt idx="64">
                  <c:v>2.9112189907005037E-2</c:v>
                </c:pt>
                <c:pt idx="65">
                  <c:v>2.9481927180074179E-2</c:v>
                </c:pt>
                <c:pt idx="66">
                  <c:v>2.9857995298224606E-2</c:v>
                </c:pt>
                <c:pt idx="67">
                  <c:v>3.0241435670892637E-2</c:v>
                </c:pt>
                <c:pt idx="68">
                  <c:v>3.0628768135465334E-2</c:v>
                </c:pt>
                <c:pt idx="69">
                  <c:v>3.1019195267876488E-2</c:v>
                </c:pt>
                <c:pt idx="70">
                  <c:v>3.1416195042965306E-2</c:v>
                </c:pt>
                <c:pt idx="71">
                  <c:v>3.1820718606341253E-2</c:v>
                </c:pt>
                <c:pt idx="72">
                  <c:v>3.223326447257862E-2</c:v>
                </c:pt>
                <c:pt idx="73">
                  <c:v>3.2649176170125367E-2</c:v>
                </c:pt>
                <c:pt idx="74">
                  <c:v>3.3071318796844607E-2</c:v>
                </c:pt>
                <c:pt idx="75">
                  <c:v>3.3497889297120893E-2</c:v>
                </c:pt>
                <c:pt idx="76">
                  <c:v>3.3933101066849297E-2</c:v>
                </c:pt>
                <c:pt idx="77">
                  <c:v>3.437412465865259E-2</c:v>
                </c:pt>
                <c:pt idx="78">
                  <c:v>3.4821890964418782E-2</c:v>
                </c:pt>
                <c:pt idx="79">
                  <c:v>3.527437255362334E-2</c:v>
                </c:pt>
                <c:pt idx="80">
                  <c:v>3.573134928006793E-2</c:v>
                </c:pt>
                <c:pt idx="81">
                  <c:v>3.6200431011147775E-2</c:v>
                </c:pt>
                <c:pt idx="82">
                  <c:v>3.667438886284359E-2</c:v>
                </c:pt>
                <c:pt idx="83">
                  <c:v>3.7153993646335086E-2</c:v>
                </c:pt>
                <c:pt idx="84">
                  <c:v>3.7636556972032269E-2</c:v>
                </c:pt>
                <c:pt idx="85">
                  <c:v>3.8128852694582334E-2</c:v>
                </c:pt>
                <c:pt idx="86">
                  <c:v>3.8633002178747287E-2</c:v>
                </c:pt>
                <c:pt idx="87">
                  <c:v>3.9142885601429638E-2</c:v>
                </c:pt>
                <c:pt idx="88">
                  <c:v>3.9658636688980696E-2</c:v>
                </c:pt>
                <c:pt idx="89">
                  <c:v>4.0181014727053307E-2</c:v>
                </c:pt>
                <c:pt idx="90">
                  <c:v>4.0714398467130763E-2</c:v>
                </c:pt>
                <c:pt idx="91">
                  <c:v>4.1260526152223968E-2</c:v>
                </c:pt>
                <c:pt idx="92">
                  <c:v>4.1811097012950084E-2</c:v>
                </c:pt>
                <c:pt idx="93">
                  <c:v>4.2368290181027765E-2</c:v>
                </c:pt>
                <c:pt idx="94">
                  <c:v>4.2938633389513564E-2</c:v>
                </c:pt>
                <c:pt idx="95">
                  <c:v>4.3524164718772775E-2</c:v>
                </c:pt>
                <c:pt idx="96">
                  <c:v>4.4118063000319362E-2</c:v>
                </c:pt>
                <c:pt idx="97">
                  <c:v>4.4720608020110936E-2</c:v>
                </c:pt>
                <c:pt idx="98">
                  <c:v>4.5335274664896896E-2</c:v>
                </c:pt>
                <c:pt idx="99">
                  <c:v>4.5969635052252669E-2</c:v>
                </c:pt>
                <c:pt idx="100">
                  <c:v>4.6614057248293837E-2</c:v>
                </c:pt>
                <c:pt idx="101">
                  <c:v>4.7270829671950947E-2</c:v>
                </c:pt>
                <c:pt idx="102">
                  <c:v>4.7943591348223166E-2</c:v>
                </c:pt>
                <c:pt idx="103">
                  <c:v>4.8640098656242386E-2</c:v>
                </c:pt>
                <c:pt idx="104">
                  <c:v>4.9354267457011977E-2</c:v>
                </c:pt>
                <c:pt idx="105">
                  <c:v>5.0085029027951394E-2</c:v>
                </c:pt>
                <c:pt idx="106">
                  <c:v>5.0843090621044355E-2</c:v>
                </c:pt>
              </c:numCache>
            </c:numRef>
          </c:xVal>
          <c:yVal>
            <c:numRef>
              <c:f>Totals!$B$2:$B$139</c:f>
              <c:numCache>
                <c:formatCode>General</c:formatCode>
                <c:ptCount val="138"/>
                <c:pt idx="0">
                  <c:v>1.3347903874040177E-2</c:v>
                </c:pt>
                <c:pt idx="1">
                  <c:v>2.3089830023343562E-2</c:v>
                </c:pt>
                <c:pt idx="2">
                  <c:v>3.2831663039557285E-2</c:v>
                </c:pt>
                <c:pt idx="3">
                  <c:v>4.2573430999491561E-2</c:v>
                </c:pt>
                <c:pt idx="4">
                  <c:v>5.2315142207876461E-2</c:v>
                </c:pt>
                <c:pt idx="5">
                  <c:v>6.2056851534370468E-2</c:v>
                </c:pt>
                <c:pt idx="6">
                  <c:v>7.1798237065143961E-2</c:v>
                </c:pt>
                <c:pt idx="7">
                  <c:v>8.1539218595581775E-2</c:v>
                </c:pt>
                <c:pt idx="8">
                  <c:v>9.1280330419536926E-2</c:v>
                </c:pt>
                <c:pt idx="9">
                  <c:v>0.10102096936163166</c:v>
                </c:pt>
                <c:pt idx="10">
                  <c:v>0.11076127743171518</c:v>
                </c:pt>
                <c:pt idx="11">
                  <c:v>0.12050075753611465</c:v>
                </c:pt>
                <c:pt idx="12">
                  <c:v>0.13024056901256417</c:v>
                </c:pt>
                <c:pt idx="13">
                  <c:v>0.13997937826660489</c:v>
                </c:pt>
                <c:pt idx="14">
                  <c:v>0.14971718427389719</c:v>
                </c:pt>
                <c:pt idx="15">
                  <c:v>0.15945423609422826</c:v>
                </c:pt>
                <c:pt idx="16">
                  <c:v>0.16919148934809441</c:v>
                </c:pt>
                <c:pt idx="17">
                  <c:v>0.17892778361207493</c:v>
                </c:pt>
                <c:pt idx="18">
                  <c:v>0.18866284471784206</c:v>
                </c:pt>
                <c:pt idx="19">
                  <c:v>0.19839873892483165</c:v>
                </c:pt>
                <c:pt idx="20">
                  <c:v>0.20813088354183945</c:v>
                </c:pt>
                <c:pt idx="21">
                  <c:v>0.21786399725953065</c:v>
                </c:pt>
                <c:pt idx="22">
                  <c:v>0.22759725168144299</c:v>
                </c:pt>
                <c:pt idx="23">
                  <c:v>0.23732692751093892</c:v>
                </c:pt>
                <c:pt idx="24">
                  <c:v>0.24705698384873892</c:v>
                </c:pt>
                <c:pt idx="25">
                  <c:v>0.25678478879409866</c:v>
                </c:pt>
                <c:pt idx="26">
                  <c:v>0.26651277802453832</c:v>
                </c:pt>
                <c:pt idx="27">
                  <c:v>0.27623866243722855</c:v>
                </c:pt>
                <c:pt idx="28">
                  <c:v>0.28596659858692253</c:v>
                </c:pt>
                <c:pt idx="29">
                  <c:v>0.29568968344266489</c:v>
                </c:pt>
                <c:pt idx="30">
                  <c:v>0.30541279125410375</c:v>
                </c:pt>
                <c:pt idx="31">
                  <c:v>0.31513487395851597</c:v>
                </c:pt>
                <c:pt idx="32">
                  <c:v>0.32485503663890769</c:v>
                </c:pt>
                <c:pt idx="33">
                  <c:v>0.33457198446385394</c:v>
                </c:pt>
                <c:pt idx="34">
                  <c:v>0.34428797903535818</c:v>
                </c:pt>
                <c:pt idx="35">
                  <c:v>0.35400438151851682</c:v>
                </c:pt>
                <c:pt idx="36">
                  <c:v>0.36371599854474734</c:v>
                </c:pt>
                <c:pt idx="37">
                  <c:v>0.37342997813320905</c:v>
                </c:pt>
                <c:pt idx="38">
                  <c:v>0.38314121443256105</c:v>
                </c:pt>
                <c:pt idx="39">
                  <c:v>0.39284621076133808</c:v>
                </c:pt>
                <c:pt idx="40">
                  <c:v>0.40255478286551327</c:v>
                </c:pt>
                <c:pt idx="41">
                  <c:v>0.412262377708355</c:v>
                </c:pt>
                <c:pt idx="42">
                  <c:v>0.42196566923407569</c:v>
                </c:pt>
                <c:pt idx="43">
                  <c:v>0.43166266913269219</c:v>
                </c:pt>
                <c:pt idx="44">
                  <c:v>0.44136609460964216</c:v>
                </c:pt>
                <c:pt idx="45">
                  <c:v>0.45105771609849848</c:v>
                </c:pt>
                <c:pt idx="46">
                  <c:v>0.4607536755586914</c:v>
                </c:pt>
                <c:pt idx="47">
                  <c:v>0.47045174791431216</c:v>
                </c:pt>
                <c:pt idx="48">
                  <c:v>0.48013560367781039</c:v>
                </c:pt>
                <c:pt idx="49">
                  <c:v>0.48982685284713218</c:v>
                </c:pt>
                <c:pt idx="50">
                  <c:v>0.49951101021472738</c:v>
                </c:pt>
                <c:pt idx="51">
                  <c:v>0.50919752487059688</c:v>
                </c:pt>
                <c:pt idx="52">
                  <c:v>0.51888106974472836</c:v>
                </c:pt>
                <c:pt idx="53">
                  <c:v>0.52855662566336892</c:v>
                </c:pt>
                <c:pt idx="54">
                  <c:v>0.53823737634696611</c:v>
                </c:pt>
                <c:pt idx="55">
                  <c:v>0.54791130633805207</c:v>
                </c:pt>
                <c:pt idx="56">
                  <c:v>0.55758469321340365</c:v>
                </c:pt>
                <c:pt idx="57">
                  <c:v>0.56724593539853618</c:v>
                </c:pt>
                <c:pt idx="58">
                  <c:v>0.57691266929244422</c:v>
                </c:pt>
                <c:pt idx="59">
                  <c:v>0.58658473531881761</c:v>
                </c:pt>
                <c:pt idx="60">
                  <c:v>0.59624172785632523</c:v>
                </c:pt>
                <c:pt idx="61">
                  <c:v>0.6059044742157742</c:v>
                </c:pt>
                <c:pt idx="62">
                  <c:v>0.61555277508276485</c:v>
                </c:pt>
                <c:pt idx="63">
                  <c:v>0.6252097440727945</c:v>
                </c:pt>
                <c:pt idx="64">
                  <c:v>0.63485548324227226</c:v>
                </c:pt>
                <c:pt idx="65">
                  <c:v>0.64450381561615622</c:v>
                </c:pt>
                <c:pt idx="66">
                  <c:v>0.65414640745110375</c:v>
                </c:pt>
                <c:pt idx="67">
                  <c:v>0.66378684553570333</c:v>
                </c:pt>
                <c:pt idx="68">
                  <c:v>0.6734294830984825</c:v>
                </c:pt>
                <c:pt idx="69">
                  <c:v>0.68305393236820167</c:v>
                </c:pt>
                <c:pt idx="70">
                  <c:v>0.69269059875623695</c:v>
                </c:pt>
                <c:pt idx="71">
                  <c:v>0.70231964758467125</c:v>
                </c:pt>
                <c:pt idx="72">
                  <c:v>0.71194707551618897</c:v>
                </c:pt>
                <c:pt idx="73">
                  <c:v>0.72156587958491769</c:v>
                </c:pt>
                <c:pt idx="74">
                  <c:v>0.73118296555462414</c:v>
                </c:pt>
                <c:pt idx="75">
                  <c:v>0.74079171470125738</c:v>
                </c:pt>
                <c:pt idx="76">
                  <c:v>0.75039999659391521</c:v>
                </c:pt>
                <c:pt idx="77">
                  <c:v>0.76001660600589549</c:v>
                </c:pt>
                <c:pt idx="78">
                  <c:v>0.76962074848080309</c:v>
                </c:pt>
                <c:pt idx="79">
                  <c:v>0.77922141109660026</c:v>
                </c:pt>
                <c:pt idx="80">
                  <c:v>0.78881270421729766</c:v>
                </c:pt>
                <c:pt idx="81">
                  <c:v>0.79840469625162758</c:v>
                </c:pt>
                <c:pt idx="82">
                  <c:v>0.80799202652922264</c:v>
                </c:pt>
                <c:pt idx="83">
                  <c:v>0.81758589244862512</c:v>
                </c:pt>
                <c:pt idx="84">
                  <c:v>0.82716449101230904</c:v>
                </c:pt>
                <c:pt idx="85">
                  <c:v>0.83673930571818345</c:v>
                </c:pt>
                <c:pt idx="86">
                  <c:v>0.84632286046832916</c:v>
                </c:pt>
                <c:pt idx="87">
                  <c:v>0.85589292695659747</c:v>
                </c:pt>
                <c:pt idx="88">
                  <c:v>0.86544415136182462</c:v>
                </c:pt>
                <c:pt idx="89">
                  <c:v>0.87500806247120144</c:v>
                </c:pt>
                <c:pt idx="90">
                  <c:v>0.88456205003664878</c:v>
                </c:pt>
                <c:pt idx="91">
                  <c:v>0.89412040551825478</c:v>
                </c:pt>
                <c:pt idx="92">
                  <c:v>0.90367910345487301</c:v>
                </c:pt>
                <c:pt idx="93">
                  <c:v>0.91321427469272565</c:v>
                </c:pt>
                <c:pt idx="94">
                  <c:v>0.92276083522640917</c:v>
                </c:pt>
                <c:pt idx="95">
                  <c:v>0.93229501111887358</c:v>
                </c:pt>
                <c:pt idx="96">
                  <c:v>0.94183301851490209</c:v>
                </c:pt>
                <c:pt idx="97">
                  <c:v>0.9513502619787485</c:v>
                </c:pt>
                <c:pt idx="98">
                  <c:v>0.9608846872525173</c:v>
                </c:pt>
                <c:pt idx="99">
                  <c:v>0.97039021301851314</c:v>
                </c:pt>
                <c:pt idx="100">
                  <c:v>0.97990586709018235</c:v>
                </c:pt>
                <c:pt idx="101">
                  <c:v>0.98940637574400914</c:v>
                </c:pt>
                <c:pt idx="102">
                  <c:v>0.998932829448546</c:v>
                </c:pt>
                <c:pt idx="103">
                  <c:v>1.0084143191052226</c:v>
                </c:pt>
                <c:pt idx="104">
                  <c:v>1.0179153174297895</c:v>
                </c:pt>
                <c:pt idx="105">
                  <c:v>1.0274099157725634</c:v>
                </c:pt>
                <c:pt idx="106">
                  <c:v>1.0368947072452617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38-E045-B792-58022A4B0AFC}"/>
            </c:ext>
          </c:extLst>
        </c:ser>
        <c:ser>
          <c:idx val="3"/>
          <c:order val="3"/>
          <c:tx>
            <c:strRef>
              <c:f>Totals!$P$74</c:f>
              <c:strCache>
                <c:ptCount val="1"/>
                <c:pt idx="0">
                  <c:v> CREATeV-LaminarW-LaminarVstab-LaminarHstab</c:v>
                </c:pt>
              </c:strCache>
            </c:strRef>
          </c:tx>
          <c:marker>
            <c:symbol val="none"/>
          </c:marker>
          <c:xVal>
            <c:numRef>
              <c:f>Totals!$T$79:$T$95</c:f>
              <c:numCache>
                <c:formatCode>General</c:formatCode>
                <c:ptCount val="17"/>
                <c:pt idx="0">
                  <c:v>7.2436E-2</c:v>
                </c:pt>
                <c:pt idx="1">
                  <c:v>6.6971000000000003E-2</c:v>
                </c:pt>
                <c:pt idx="2">
                  <c:v>6.1446000000000001E-2</c:v>
                </c:pt>
                <c:pt idx="3">
                  <c:v>5.6253999999999998E-2</c:v>
                </c:pt>
                <c:pt idx="4">
                  <c:v>5.1152000000000003E-2</c:v>
                </c:pt>
                <c:pt idx="5">
                  <c:v>4.6255999999999999E-2</c:v>
                </c:pt>
                <c:pt idx="6">
                  <c:v>4.1624000000000001E-2</c:v>
                </c:pt>
                <c:pt idx="7">
                  <c:v>3.7250999999999999E-2</c:v>
                </c:pt>
                <c:pt idx="8">
                  <c:v>3.3210000000000003E-2</c:v>
                </c:pt>
                <c:pt idx="9">
                  <c:v>2.9506999999999999E-2</c:v>
                </c:pt>
                <c:pt idx="10">
                  <c:v>2.6911000000000001E-2</c:v>
                </c:pt>
                <c:pt idx="11">
                  <c:v>2.4386000000000001E-2</c:v>
                </c:pt>
                <c:pt idx="12">
                  <c:v>2.2127999999999998E-2</c:v>
                </c:pt>
                <c:pt idx="13">
                  <c:v>2.0209999999999999E-2</c:v>
                </c:pt>
                <c:pt idx="14">
                  <c:v>1.8577E-2</c:v>
                </c:pt>
                <c:pt idx="15">
                  <c:v>1.7063999999999999E-2</c:v>
                </c:pt>
                <c:pt idx="16">
                  <c:v>1.6452000000000001E-2</c:v>
                </c:pt>
              </c:numCache>
            </c:numRef>
          </c:xVal>
          <c:yVal>
            <c:numRef>
              <c:f>Totals!$Q$79:$Q$95</c:f>
              <c:numCache>
                <c:formatCode>General</c:formatCode>
                <c:ptCount val="17"/>
                <c:pt idx="0">
                  <c:v>1.493924</c:v>
                </c:pt>
                <c:pt idx="1">
                  <c:v>1.411052</c:v>
                </c:pt>
                <c:pt idx="2">
                  <c:v>1.327264</c:v>
                </c:pt>
                <c:pt idx="3">
                  <c:v>1.2425870000000001</c:v>
                </c:pt>
                <c:pt idx="4">
                  <c:v>1.1571370000000001</c:v>
                </c:pt>
                <c:pt idx="5">
                  <c:v>1.0710189999999999</c:v>
                </c:pt>
                <c:pt idx="6">
                  <c:v>0.98445300000000002</c:v>
                </c:pt>
                <c:pt idx="7">
                  <c:v>0.89777700000000005</c:v>
                </c:pt>
                <c:pt idx="8">
                  <c:v>0.81133</c:v>
                </c:pt>
                <c:pt idx="9">
                  <c:v>0.72526999999999997</c:v>
                </c:pt>
                <c:pt idx="10">
                  <c:v>0.63957600000000003</c:v>
                </c:pt>
                <c:pt idx="11">
                  <c:v>0.55420100000000005</c:v>
                </c:pt>
                <c:pt idx="12">
                  <c:v>0.469138</c:v>
                </c:pt>
                <c:pt idx="13">
                  <c:v>0.38441399999999998</c:v>
                </c:pt>
                <c:pt idx="14">
                  <c:v>0.30006699999999997</c:v>
                </c:pt>
                <c:pt idx="15">
                  <c:v>0.21613199999999999</c:v>
                </c:pt>
                <c:pt idx="16">
                  <c:v>0.13264100000000001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38-E045-B792-58022A4B0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560495"/>
        <c:axId val="1647228575"/>
      </c:scatterChart>
      <c:valAx>
        <c:axId val="1646560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28575"/>
        <c:crosses val="autoZero"/>
        <c:crossBetween val="midCat"/>
      </c:valAx>
      <c:valAx>
        <c:axId val="16472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560495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Totals!$L$1</c:f>
              <c:strCache>
                <c:ptCount val="1"/>
                <c:pt idx="0">
                  <c:v>P Required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Totals!$A$2:$A$144</c:f>
              <c:numCache>
                <c:formatCode>General</c:formatCode>
                <c:ptCount val="143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Totals!$L$2:$L$144</c:f>
              <c:numCache>
                <c:formatCode>General</c:formatCode>
                <c:ptCount val="143"/>
                <c:pt idx="0">
                  <c:v>#N/A</c:v>
                </c:pt>
                <c:pt idx="1">
                  <c:v>#N/A</c:v>
                </c:pt>
                <c:pt idx="2">
                  <c:v>415.472521952698</c:v>
                </c:pt>
                <c:pt idx="3">
                  <c:v>287.06476328206293</c:v>
                </c:pt>
                <c:pt idx="4">
                  <c:v>213.61789859701565</c:v>
                </c:pt>
                <c:pt idx="5">
                  <c:v>167.17800299729871</c:v>
                </c:pt>
                <c:pt idx="6">
                  <c:v>135.65069693147751</c:v>
                </c:pt>
                <c:pt idx="7">
                  <c:v>113.09075934496325</c:v>
                </c:pt>
                <c:pt idx="8">
                  <c:v>96.404708324699058</c:v>
                </c:pt>
                <c:pt idx="9">
                  <c:v>83.743078265548874</c:v>
                </c:pt>
                <c:pt idx="10">
                  <c:v>73.822091205446284</c:v>
                </c:pt>
                <c:pt idx="11">
                  <c:v>65.832744435195139</c:v>
                </c:pt>
                <c:pt idx="12">
                  <c:v>59.286186597694602</c:v>
                </c:pt>
                <c:pt idx="13">
                  <c:v>53.87037999101485</c:v>
                </c:pt>
                <c:pt idx="14">
                  <c:v>49.348363946830048</c:v>
                </c:pt>
                <c:pt idx="15">
                  <c:v>45.49611688962321</c:v>
                </c:pt>
                <c:pt idx="16">
                  <c:v>42.18089614463171</c:v>
                </c:pt>
                <c:pt idx="17">
                  <c:v>39.289350339562645</c:v>
                </c:pt>
                <c:pt idx="18">
                  <c:v>36.745450138571677</c:v>
                </c:pt>
                <c:pt idx="19">
                  <c:v>34.492564158216013</c:v>
                </c:pt>
                <c:pt idx="20">
                  <c:v>32.482963080545737</c:v>
                </c:pt>
                <c:pt idx="21">
                  <c:v>30.684257558368873</c:v>
                </c:pt>
                <c:pt idx="22">
                  <c:v>29.061814163490936</c:v>
                </c:pt>
                <c:pt idx="23">
                  <c:v>27.592812471598926</c:v>
                </c:pt>
                <c:pt idx="24">
                  <c:v>26.255797847344613</c:v>
                </c:pt>
                <c:pt idx="25">
                  <c:v>25.03048752146643</c:v>
                </c:pt>
                <c:pt idx="26">
                  <c:v>23.910244396980755</c:v>
                </c:pt>
                <c:pt idx="27">
                  <c:v>22.877843500253558</c:v>
                </c:pt>
                <c:pt idx="28">
                  <c:v>21.925684910710739</c:v>
                </c:pt>
                <c:pt idx="29">
                  <c:v>21.04717429304274</c:v>
                </c:pt>
                <c:pt idx="30">
                  <c:v>20.231527761688117</c:v>
                </c:pt>
                <c:pt idx="31">
                  <c:v>19.474805589090476</c:v>
                </c:pt>
                <c:pt idx="32">
                  <c:v>18.774235939294531</c:v>
                </c:pt>
                <c:pt idx="33">
                  <c:v>18.122332409252781</c:v>
                </c:pt>
                <c:pt idx="34">
                  <c:v>17.523413208496326</c:v>
                </c:pt>
                <c:pt idx="35">
                  <c:v>16.969387849710902</c:v>
                </c:pt>
                <c:pt idx="36">
                  <c:v>16.454388191241652</c:v>
                </c:pt>
                <c:pt idx="37">
                  <c:v>15.97033314587024</c:v>
                </c:pt>
                <c:pt idx="38">
                  <c:v>15.521786344141077</c:v>
                </c:pt>
                <c:pt idx="39">
                  <c:v>15.106583737930281</c:v>
                </c:pt>
                <c:pt idx="40">
                  <c:v>14.715447216558143</c:v>
                </c:pt>
                <c:pt idx="41">
                  <c:v>14.34938694387025</c:v>
                </c:pt>
                <c:pt idx="42">
                  <c:v>14.004763758354072</c:v>
                </c:pt>
                <c:pt idx="43">
                  <c:v>13.683124722561217</c:v>
                </c:pt>
                <c:pt idx="44">
                  <c:v>13.380176904971893</c:v>
                </c:pt>
                <c:pt idx="45">
                  <c:v>13.09277288746312</c:v>
                </c:pt>
                <c:pt idx="46">
                  <c:v>12.820656172492287</c:v>
                </c:pt>
                <c:pt idx="47">
                  <c:v>12.564632295957914</c:v>
                </c:pt>
                <c:pt idx="48">
                  <c:v>12.322736831449111</c:v>
                </c:pt>
                <c:pt idx="49">
                  <c:v>12.093719060298694</c:v>
                </c:pt>
                <c:pt idx="50">
                  <c:v>11.875752142019717</c:v>
                </c:pt>
                <c:pt idx="51">
                  <c:v>11.669634502103424</c:v>
                </c:pt>
                <c:pt idx="52">
                  <c:v>11.474309746755154</c:v>
                </c:pt>
                <c:pt idx="53">
                  <c:v>11.289389084966764</c:v>
                </c:pt>
                <c:pt idx="54">
                  <c:v>11.113601212108085</c:v>
                </c:pt>
                <c:pt idx="55">
                  <c:v>10.944886221938544</c:v>
                </c:pt>
                <c:pt idx="56">
                  <c:v>10.785158999385562</c:v>
                </c:pt>
                <c:pt idx="57">
                  <c:v>10.633083718855884</c:v>
                </c:pt>
                <c:pt idx="58">
                  <c:v>10.487762947715431</c:v>
                </c:pt>
                <c:pt idx="59">
                  <c:v>10.348580203221177</c:v>
                </c:pt>
                <c:pt idx="60">
                  <c:v>10.215564295498693</c:v>
                </c:pt>
                <c:pt idx="61">
                  <c:v>10.08863659837102</c:v>
                </c:pt>
                <c:pt idx="62">
                  <c:v>9.967698236398352</c:v>
                </c:pt>
                <c:pt idx="63">
                  <c:v>9.852434690745973</c:v>
                </c:pt>
                <c:pt idx="64">
                  <c:v>9.7419941858864494</c:v>
                </c:pt>
                <c:pt idx="65">
                  <c:v>9.6359720411279852</c:v>
                </c:pt>
                <c:pt idx="66">
                  <c:v>9.5351088263258745</c:v>
                </c:pt>
                <c:pt idx="67">
                  <c:v>9.4390065990448715</c:v>
                </c:pt>
                <c:pt idx="68">
                  <c:v>9.3467533467939337</c:v>
                </c:pt>
                <c:pt idx="69">
                  <c:v>9.2582726197650356</c:v>
                </c:pt>
                <c:pt idx="70">
                  <c:v>9.1736402722369377</c:v>
                </c:pt>
                <c:pt idx="71">
                  <c:v>9.0930067754326913</c:v>
                </c:pt>
                <c:pt idx="72">
                  <c:v>9.0167141550903818</c:v>
                </c:pt>
                <c:pt idx="73">
                  <c:v>8.9433085568596482</c:v>
                </c:pt>
                <c:pt idx="74">
                  <c:v>8.8729279702089094</c:v>
                </c:pt>
                <c:pt idx="75">
                  <c:v>8.8056353628722732</c:v>
                </c:pt>
                <c:pt idx="76">
                  <c:v>8.741559695515166</c:v>
                </c:pt>
                <c:pt idx="77">
                  <c:v>8.6802846292555564</c:v>
                </c:pt>
                <c:pt idx="78">
                  <c:v>8.6221502899042211</c:v>
                </c:pt>
                <c:pt idx="79">
                  <c:v>8.5659269574033754</c:v>
                </c:pt>
                <c:pt idx="80">
                  <c:v>8.5121209734769803</c:v>
                </c:pt>
                <c:pt idx="81">
                  <c:v>8.4619377306028465</c:v>
                </c:pt>
                <c:pt idx="82">
                  <c:v>8.41374263853006</c:v>
                </c:pt>
                <c:pt idx="83">
                  <c:v>8.3674429797051442</c:v>
                </c:pt>
                <c:pt idx="84">
                  <c:v>8.3227321490842883</c:v>
                </c:pt>
                <c:pt idx="85">
                  <c:v>8.2807540321271969</c:v>
                </c:pt>
                <c:pt idx="86">
                  <c:v>8.241629094389598</c:v>
                </c:pt>
                <c:pt idx="87">
                  <c:v>8.2043468131598356</c:v>
                </c:pt>
                <c:pt idx="88">
                  <c:v>8.1689330214887441</c:v>
                </c:pt>
                <c:pt idx="89">
                  <c:v>8.1350172895545754</c:v>
                </c:pt>
                <c:pt idx="90">
                  <c:v>8.1036679692296225</c:v>
                </c:pt>
                <c:pt idx="91">
                  <c:v>8.074901999074596</c:v>
                </c:pt>
                <c:pt idx="92">
                  <c:v>8.0473123962692288</c:v>
                </c:pt>
                <c:pt idx="93">
                  <c:v>8.0211345327168218</c:v>
                </c:pt>
                <c:pt idx="94">
                  <c:v>7.9973622361282564</c:v>
                </c:pt>
                <c:pt idx="95">
                  <c:v>7.976493485276916</c:v>
                </c:pt>
                <c:pt idx="96">
                  <c:v>7.9570111865403907</c:v>
                </c:pt>
                <c:pt idx="97">
                  <c:v>7.9393388928999258</c:v>
                </c:pt>
                <c:pt idx="98">
                  <c:v>7.923070134641697</c:v>
                </c:pt>
                <c:pt idx="99">
                  <c:v>7.9104720525517669</c:v>
                </c:pt>
                <c:pt idx="100">
                  <c:v>7.8991910079443874</c:v>
                </c:pt>
                <c:pt idx="101">
                  <c:v>7.8896615450247065</c:v>
                </c:pt>
                <c:pt idx="102">
                  <c:v>7.8821955336777059</c:v>
                </c:pt>
                <c:pt idx="103">
                  <c:v>7.87858989215042</c:v>
                </c:pt>
                <c:pt idx="104">
                  <c:v>7.8769609268113161</c:v>
                </c:pt>
                <c:pt idx="105">
                  <c:v>7.877418439759337</c:v>
                </c:pt>
                <c:pt idx="106">
                  <c:v>7.8814962083432567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B-884C-B87C-5A816A5B9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2664239"/>
        <c:axId val="2072684895"/>
      </c:scatterChart>
      <c:valAx>
        <c:axId val="2072664239"/>
        <c:scaling>
          <c:orientation val="minMax"/>
          <c:max val="22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84895"/>
        <c:crosses val="autoZero"/>
        <c:crossBetween val="midCat"/>
      </c:valAx>
      <c:valAx>
        <c:axId val="2072684895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66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Totals!$H$1</c:f>
              <c:strCache>
                <c:ptCount val="1"/>
                <c:pt idx="0">
                  <c:v>H Stab Drag</c:v>
                </c:pt>
              </c:strCache>
            </c:strRef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Totals!$H$2:$H$140</c:f>
              <c:numCache>
                <c:formatCode>General</c:formatCode>
                <c:ptCount val="139"/>
                <c:pt idx="0">
                  <c:v>#N/A</c:v>
                </c:pt>
                <c:pt idx="1">
                  <c:v>#N/A</c:v>
                </c:pt>
                <c:pt idx="2">
                  <c:v>1.3113909970278974</c:v>
                </c:pt>
                <c:pt idx="3">
                  <c:v>1.0128349918696407</c:v>
                </c:pt>
                <c:pt idx="4">
                  <c:v>0.82548241929112376</c:v>
                </c:pt>
                <c:pt idx="5">
                  <c:v>0.69698600591034698</c:v>
                </c:pt>
                <c:pt idx="6">
                  <c:v>0.60336138874833556</c:v>
                </c:pt>
                <c:pt idx="7">
                  <c:v>0.53210963523823263</c:v>
                </c:pt>
                <c:pt idx="8">
                  <c:v>0.47607940420667794</c:v>
                </c:pt>
                <c:pt idx="9">
                  <c:v>0.4308764676727217</c:v>
                </c:pt>
                <c:pt idx="10">
                  <c:v>0.3936251641264138</c:v>
                </c:pt>
                <c:pt idx="11">
                  <c:v>0.36239811015298451</c:v>
                </c:pt>
                <c:pt idx="12">
                  <c:v>0.33585977833265285</c:v>
                </c:pt>
                <c:pt idx="13">
                  <c:v>0.31302941711188298</c:v>
                </c:pt>
                <c:pt idx="14">
                  <c:v>0.29317120783121453</c:v>
                </c:pt>
                <c:pt idx="15">
                  <c:v>0.27573964414722718</c:v>
                </c:pt>
                <c:pt idx="16">
                  <c:v>0.26032501134806951</c:v>
                </c:pt>
                <c:pt idx="17">
                  <c:v>0.24659212035637745</c:v>
                </c:pt>
                <c:pt idx="18">
                  <c:v>0.23427829151830126</c:v>
                </c:pt>
                <c:pt idx="19">
                  <c:v>0.22317212297536793</c:v>
                </c:pt>
                <c:pt idx="20">
                  <c:v>0.21312582381383421</c:v>
                </c:pt>
                <c:pt idx="21">
                  <c:v>0.20397694381206063</c:v>
                </c:pt>
                <c:pt idx="22">
                  <c:v>0.19561038683042375</c:v>
                </c:pt>
                <c:pt idx="23">
                  <c:v>0.18793424369791442</c:v>
                </c:pt>
                <c:pt idx="24">
                  <c:v>0.18087069572908543</c:v>
                </c:pt>
                <c:pt idx="25">
                  <c:v>0.17434391065803062</c:v>
                </c:pt>
                <c:pt idx="26">
                  <c:v>0.16829321851139611</c:v>
                </c:pt>
                <c:pt idx="27">
                  <c:v>0.16267389720596925</c:v>
                </c:pt>
                <c:pt idx="28">
                  <c:v>0.15744329276319044</c:v>
                </c:pt>
                <c:pt idx="29">
                  <c:v>0.15255937850983334</c:v>
                </c:pt>
                <c:pt idx="30">
                  <c:v>0.14798640290372669</c:v>
                </c:pt>
                <c:pt idx="31">
                  <c:v>0.14370044599609375</c:v>
                </c:pt>
                <c:pt idx="32">
                  <c:v>0.13967627866968574</c:v>
                </c:pt>
                <c:pt idx="33">
                  <c:v>0.13588693185276804</c:v>
                </c:pt>
                <c:pt idx="34">
                  <c:v>0.13231212544258461</c:v>
                </c:pt>
                <c:pt idx="35">
                  <c:v>0.12894195249223736</c:v>
                </c:pt>
                <c:pt idx="36">
                  <c:v>0.12575778246218633</c:v>
                </c:pt>
                <c:pt idx="37">
                  <c:v>0.12273815374068472</c:v>
                </c:pt>
                <c:pt idx="38">
                  <c:v>0.11987275038110777</c:v>
                </c:pt>
                <c:pt idx="39">
                  <c:v>0.11715766489406024</c:v>
                </c:pt>
                <c:pt idx="40">
                  <c:v>0.1145737604427798</c:v>
                </c:pt>
                <c:pt idx="41">
                  <c:v>0.11211183982490019</c:v>
                </c:pt>
                <c:pt idx="42">
                  <c:v>0.10976433081340083</c:v>
                </c:pt>
                <c:pt idx="43">
                  <c:v>0.10753125236513562</c:v>
                </c:pt>
                <c:pt idx="44">
                  <c:v>0.10539473398196028</c:v>
                </c:pt>
                <c:pt idx="45">
                  <c:v>0.10335280128176612</c:v>
                </c:pt>
                <c:pt idx="46">
                  <c:v>0.10139687401886144</c:v>
                </c:pt>
                <c:pt idx="47">
                  <c:v>9.9525919530772208E-2</c:v>
                </c:pt>
                <c:pt idx="48">
                  <c:v>9.7733347326655451E-2</c:v>
                </c:pt>
                <c:pt idx="49">
                  <c:v>9.6010191954590179E-2</c:v>
                </c:pt>
                <c:pt idx="50">
                  <c:v>9.4356924799076994E-2</c:v>
                </c:pt>
                <c:pt idx="51">
                  <c:v>9.2769747991141002E-2</c:v>
                </c:pt>
                <c:pt idx="52">
                  <c:v>9.1242321912104893E-2</c:v>
                </c:pt>
                <c:pt idx="53">
                  <c:v>8.9772054526671988E-2</c:v>
                </c:pt>
                <c:pt idx="54">
                  <c:v>8.8356654151546921E-2</c:v>
                </c:pt>
                <c:pt idx="55">
                  <c:v>8.6995453970924383E-2</c:v>
                </c:pt>
                <c:pt idx="56">
                  <c:v>8.5681555786461083E-2</c:v>
                </c:pt>
                <c:pt idx="57">
                  <c:v>8.4414139194714508E-2</c:v>
                </c:pt>
                <c:pt idx="58">
                  <c:v>8.3192266389417416E-2</c:v>
                </c:pt>
                <c:pt idx="59">
                  <c:v>8.2012283110895146E-2</c:v>
                </c:pt>
                <c:pt idx="60">
                  <c:v>8.0872483262482225E-2</c:v>
                </c:pt>
                <c:pt idx="61">
                  <c:v>7.9768136724443828E-2</c:v>
                </c:pt>
                <c:pt idx="62">
                  <c:v>7.870557866216879E-2</c:v>
                </c:pt>
                <c:pt idx="63">
                  <c:v>7.7676120442755792E-2</c:v>
                </c:pt>
                <c:pt idx="64">
                  <c:v>7.6679254711475811E-2</c:v>
                </c:pt>
                <c:pt idx="65">
                  <c:v>7.5711771512771087E-2</c:v>
                </c:pt>
                <c:pt idx="66">
                  <c:v>7.4777986592579851E-2</c:v>
                </c:pt>
                <c:pt idx="67">
                  <c:v>7.3871854299989909E-2</c:v>
                </c:pt>
                <c:pt idx="68">
                  <c:v>7.2991442920392682E-2</c:v>
                </c:pt>
                <c:pt idx="69">
                  <c:v>7.2137863626779375E-2</c:v>
                </c:pt>
                <c:pt idx="70">
                  <c:v>7.1310417660728417E-2</c:v>
                </c:pt>
                <c:pt idx="71">
                  <c:v>7.050633880355682E-2</c:v>
                </c:pt>
                <c:pt idx="72">
                  <c:v>6.972419452205629E-2</c:v>
                </c:pt>
                <c:pt idx="73">
                  <c:v>6.8964225315487751E-2</c:v>
                </c:pt>
                <c:pt idx="74">
                  <c:v>6.8228208164183485E-2</c:v>
                </c:pt>
                <c:pt idx="75">
                  <c:v>6.7511766298016529E-2</c:v>
                </c:pt>
                <c:pt idx="76">
                  <c:v>6.6813787330732496E-2</c:v>
                </c:pt>
                <c:pt idx="77">
                  <c:v>6.6133442452820754E-2</c:v>
                </c:pt>
                <c:pt idx="78">
                  <c:v>6.5473909127895621E-2</c:v>
                </c:pt>
                <c:pt idx="79">
                  <c:v>6.4830579604994804E-2</c:v>
                </c:pt>
                <c:pt idx="80">
                  <c:v>6.420380257153839E-2</c:v>
                </c:pt>
                <c:pt idx="81">
                  <c:v>6.3593435961191089E-2</c:v>
                </c:pt>
                <c:pt idx="82">
                  <c:v>6.3000968586286982E-2</c:v>
                </c:pt>
                <c:pt idx="83">
                  <c:v>6.2421496243010813E-2</c:v>
                </c:pt>
                <c:pt idx="84">
                  <c:v>6.1856610289086324E-2</c:v>
                </c:pt>
                <c:pt idx="85">
                  <c:v>6.1307491146965681E-2</c:v>
                </c:pt>
                <c:pt idx="86">
                  <c:v>6.0772872765538062E-2</c:v>
                </c:pt>
                <c:pt idx="87">
                  <c:v>6.0251147733354354E-2</c:v>
                </c:pt>
                <c:pt idx="88">
                  <c:v>5.9742090286371778E-2</c:v>
                </c:pt>
                <c:pt idx="89">
                  <c:v>5.924483459762022E-2</c:v>
                </c:pt>
                <c:pt idx="90">
                  <c:v>5.8760370531445533E-2</c:v>
                </c:pt>
                <c:pt idx="91">
                  <c:v>5.8285786029290292E-2</c:v>
                </c:pt>
                <c:pt idx="92">
                  <c:v>5.7821182440767109E-2</c:v>
                </c:pt>
                <c:pt idx="93">
                  <c:v>5.7369869038091097E-2</c:v>
                </c:pt>
                <c:pt idx="94">
                  <c:v>5.6928436025767089E-2</c:v>
                </c:pt>
                <c:pt idx="95">
                  <c:v>5.6496645809820605E-2</c:v>
                </c:pt>
                <c:pt idx="96">
                  <c:v>5.6073164466120651E-2</c:v>
                </c:pt>
                <c:pt idx="97">
                  <c:v>5.5661695117533723E-2</c:v>
                </c:pt>
                <c:pt idx="98">
                  <c:v>5.5258391895670979E-2</c:v>
                </c:pt>
                <c:pt idx="99">
                  <c:v>5.4864385115147213E-2</c:v>
                </c:pt>
                <c:pt idx="100">
                  <c:v>5.4477467051644586E-2</c:v>
                </c:pt>
                <c:pt idx="101">
                  <c:v>5.4100701372818812E-2</c:v>
                </c:pt>
                <c:pt idx="102">
                  <c:v>5.3730409532552474E-2</c:v>
                </c:pt>
                <c:pt idx="103">
                  <c:v>5.3369419266256664E-2</c:v>
                </c:pt>
                <c:pt idx="104">
                  <c:v>5.301394823278769E-2</c:v>
                </c:pt>
                <c:pt idx="105">
                  <c:v>5.2667747812389309E-2</c:v>
                </c:pt>
                <c:pt idx="106">
                  <c:v>5.2328936004151373E-2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BD-A04A-8FD9-71E067B32030}"/>
            </c:ext>
          </c:extLst>
        </c:ser>
        <c:ser>
          <c:idx val="8"/>
          <c:order val="1"/>
          <c:tx>
            <c:strRef>
              <c:f>Totals!$I$1</c:f>
              <c:strCache>
                <c:ptCount val="1"/>
                <c:pt idx="0">
                  <c:v>V Stab Drag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Totals!$I$2:$I$140</c:f>
              <c:numCache>
                <c:formatCode>General</c:formatCode>
                <c:ptCount val="139"/>
                <c:pt idx="0">
                  <c:v>1.0604721676584472</c:v>
                </c:pt>
                <c:pt idx="1">
                  <c:v>0.64731348541281586</c:v>
                </c:pt>
                <c:pt idx="2">
                  <c:v>0.47291630382209759</c:v>
                </c:pt>
                <c:pt idx="3">
                  <c:v>0.37502797245048664</c:v>
                </c:pt>
                <c:pt idx="4">
                  <c:v>0.31225166920296699</c:v>
                </c:pt>
                <c:pt idx="5">
                  <c:v>0.26861797103527657</c:v>
                </c:pt>
                <c:pt idx="6">
                  <c:v>0.23633606351092074</c:v>
                </c:pt>
                <c:pt idx="7">
                  <c:v>0.21133722246553063</c:v>
                </c:pt>
                <c:pt idx="8">
                  <c:v>0.19128834506566156</c:v>
                </c:pt>
                <c:pt idx="9">
                  <c:v>0.17475863591054813</c:v>
                </c:pt>
                <c:pt idx="10">
                  <c:v>0.16097797648634352</c:v>
                </c:pt>
                <c:pt idx="11">
                  <c:v>0.14942616289033289</c:v>
                </c:pt>
                <c:pt idx="12">
                  <c:v>0.13960170376901551</c:v>
                </c:pt>
                <c:pt idx="13">
                  <c:v>0.13089411575398632</c:v>
                </c:pt>
                <c:pt idx="14">
                  <c:v>0.12343761733583489</c:v>
                </c:pt>
                <c:pt idx="15">
                  <c:v>0.1167821223513676</c:v>
                </c:pt>
                <c:pt idx="16">
                  <c:v>0.1109964794349835</c:v>
                </c:pt>
                <c:pt idx="17">
                  <c:v>0.10564456197580918</c:v>
                </c:pt>
                <c:pt idx="18">
                  <c:v>0.10084569121415737</c:v>
                </c:pt>
                <c:pt idx="19">
                  <c:v>9.6517360658502332E-2</c:v>
                </c:pt>
                <c:pt idx="20">
                  <c:v>9.2511144993671232E-2</c:v>
                </c:pt>
                <c:pt idx="21">
                  <c:v>8.8943167507004525E-2</c:v>
                </c:pt>
                <c:pt idx="22">
                  <c:v>8.560304469435967E-2</c:v>
                </c:pt>
                <c:pt idx="23">
                  <c:v>8.2538132606537584E-2</c:v>
                </c:pt>
                <c:pt idx="24">
                  <c:v>7.9714504780231968E-2</c:v>
                </c:pt>
                <c:pt idx="25">
                  <c:v>7.7037058806711689E-2</c:v>
                </c:pt>
                <c:pt idx="26">
                  <c:v>7.4620994642023875E-2</c:v>
                </c:pt>
                <c:pt idx="27">
                  <c:v>7.2311993403671934E-2</c:v>
                </c:pt>
                <c:pt idx="28">
                  <c:v>7.0159550766211415E-2</c:v>
                </c:pt>
                <c:pt idx="29">
                  <c:v>6.8209318506408989E-2</c:v>
                </c:pt>
                <c:pt idx="30">
                  <c:v>6.6325681608883233E-2</c:v>
                </c:pt>
                <c:pt idx="31">
                  <c:v>6.4502690865866671E-2</c:v>
                </c:pt>
                <c:pt idx="32">
                  <c:v>6.2843314120113875E-2</c:v>
                </c:pt>
                <c:pt idx="33">
                  <c:v>6.1228386912990783E-2</c:v>
                </c:pt>
                <c:pt idx="34">
                  <c:v>5.9755855338437927E-2</c:v>
                </c:pt>
                <c:pt idx="35">
                  <c:v>5.8314415164718025E-2</c:v>
                </c:pt>
                <c:pt idx="36">
                  <c:v>5.6999082558776781E-2</c:v>
                </c:pt>
                <c:pt idx="37">
                  <c:v>5.570472444925037E-2</c:v>
                </c:pt>
                <c:pt idx="38">
                  <c:v>5.4476388993838817E-2</c:v>
                </c:pt>
                <c:pt idx="39">
                  <c:v>5.3354389116746857E-2</c:v>
                </c:pt>
                <c:pt idx="40">
                  <c:v>5.2198662987989038E-2</c:v>
                </c:pt>
                <c:pt idx="41">
                  <c:v>5.1182796056464794E-2</c:v>
                </c:pt>
                <c:pt idx="42">
                  <c:v>5.0130839059481819E-2</c:v>
                </c:pt>
                <c:pt idx="43">
                  <c:v>4.9126891024901718E-2</c:v>
                </c:pt>
                <c:pt idx="44">
                  <c:v>4.8246036388076487E-2</c:v>
                </c:pt>
                <c:pt idx="45">
                  <c:v>4.7326352597720389E-2</c:v>
                </c:pt>
                <c:pt idx="46">
                  <c:v>4.6483085114905058E-2</c:v>
                </c:pt>
                <c:pt idx="47">
                  <c:v>4.56743719568743E-2</c:v>
                </c:pt>
                <c:pt idx="48">
                  <c:v>4.4863034130362904E-2</c:v>
                </c:pt>
                <c:pt idx="49">
                  <c:v>4.4119009918274915E-2</c:v>
                </c:pt>
                <c:pt idx="50">
                  <c:v>4.3369269523583547E-2</c:v>
                </c:pt>
                <c:pt idx="51">
                  <c:v>4.2682382326039756E-2</c:v>
                </c:pt>
                <c:pt idx="52">
                  <c:v>4.1987493010138564E-2</c:v>
                </c:pt>
                <c:pt idx="53">
                  <c:v>4.1318689581443545E-2</c:v>
                </c:pt>
                <c:pt idx="54">
                  <c:v>4.0706208652214332E-2</c:v>
                </c:pt>
                <c:pt idx="55">
                  <c:v>4.0051684632440181E-2</c:v>
                </c:pt>
                <c:pt idx="56">
                  <c:v>3.9482982441869478E-2</c:v>
                </c:pt>
                <c:pt idx="57">
                  <c:v>3.8903511030882201E-2</c:v>
                </c:pt>
                <c:pt idx="58">
                  <c:v>3.8343082992318138E-2</c:v>
                </c:pt>
                <c:pt idx="59">
                  <c:v>3.7800782863789351E-2</c:v>
                </c:pt>
                <c:pt idx="60">
                  <c:v>3.7277018741894874E-2</c:v>
                </c:pt>
                <c:pt idx="61">
                  <c:v>3.6769601257418807E-2</c:v>
                </c:pt>
                <c:pt idx="62">
                  <c:v>3.6250399189573616E-2</c:v>
                </c:pt>
                <c:pt idx="63">
                  <c:v>3.580297625750653E-2</c:v>
                </c:pt>
                <c:pt idx="64">
                  <c:v>3.5342092914455586E-2</c:v>
                </c:pt>
                <c:pt idx="65">
                  <c:v>3.4894864520699995E-2</c:v>
                </c:pt>
                <c:pt idx="66">
                  <c:v>3.4461131216538848E-2</c:v>
                </c:pt>
                <c:pt idx="67">
                  <c:v>3.4040109693292617E-2</c:v>
                </c:pt>
                <c:pt idx="68">
                  <c:v>3.3631032582349743E-2</c:v>
                </c:pt>
                <c:pt idx="69">
                  <c:v>3.3208646806783204E-2</c:v>
                </c:pt>
                <c:pt idx="70">
                  <c:v>3.2822805281064557E-2</c:v>
                </c:pt>
                <c:pt idx="71">
                  <c:v>3.244790399125573E-2</c:v>
                </c:pt>
                <c:pt idx="72">
                  <c:v>3.2083216765008783E-2</c:v>
                </c:pt>
                <c:pt idx="73">
                  <c:v>3.1704271083549417E-2</c:v>
                </c:pt>
                <c:pt idx="74">
                  <c:v>3.1359417798535967E-2</c:v>
                </c:pt>
                <c:pt idx="75">
                  <c:v>3.1023867439268184E-2</c:v>
                </c:pt>
                <c:pt idx="76">
                  <c:v>3.0673496753033779E-2</c:v>
                </c:pt>
                <c:pt idx="77">
                  <c:v>3.0331652728152591E-2</c:v>
                </c:pt>
                <c:pt idx="78">
                  <c:v>3.00216849137824E-2</c:v>
                </c:pt>
                <c:pt idx="79">
                  <c:v>2.9719490682897916E-2</c:v>
                </c:pt>
                <c:pt idx="80">
                  <c:v>2.9402710231465637E-2</c:v>
                </c:pt>
                <c:pt idx="81">
                  <c:v>2.9115539188504215E-2</c:v>
                </c:pt>
                <c:pt idx="82">
                  <c:v>2.881359018356364E-2</c:v>
                </c:pt>
                <c:pt idx="83">
                  <c:v>2.8540001964950917E-2</c:v>
                </c:pt>
                <c:pt idx="84">
                  <c:v>2.8252023790818395E-2</c:v>
                </c:pt>
                <c:pt idx="85">
                  <c:v>2.7970765351953728E-2</c:v>
                </c:pt>
                <c:pt idx="86">
                  <c:v>2.7695584956820573E-2</c:v>
                </c:pt>
                <c:pt idx="87">
                  <c:v>2.7426999155690333E-2</c:v>
                </c:pt>
                <c:pt idx="88">
                  <c:v>2.7185262504782572E-2</c:v>
                </c:pt>
                <c:pt idx="89">
                  <c:v>2.694841259451379E-2</c:v>
                </c:pt>
                <c:pt idx="90">
                  <c:v>2.6677226590291047E-2</c:v>
                </c:pt>
                <c:pt idx="91">
                  <c:v>2.6451039422695652E-2</c:v>
                </c:pt>
                <c:pt idx="92">
                  <c:v>2.6210168970873849E-2</c:v>
                </c:pt>
                <c:pt idx="93">
                  <c:v>2.5975009979975955E-2</c:v>
                </c:pt>
                <c:pt idx="94">
                  <c:v>2.5744393231829348E-2</c:v>
                </c:pt>
                <c:pt idx="95">
                  <c:v>2.5518838371180009E-2</c:v>
                </c:pt>
                <c:pt idx="96">
                  <c:v>2.5297747197873432E-2</c:v>
                </c:pt>
                <c:pt idx="97">
                  <c:v>2.5100119705998861E-2</c:v>
                </c:pt>
                <c:pt idx="98">
                  <c:v>2.4869362292917929E-2</c:v>
                </c:pt>
                <c:pt idx="99">
                  <c:v>2.4680114185717916E-2</c:v>
                </c:pt>
                <c:pt idx="100">
                  <c:v>2.4458395462177814E-2</c:v>
                </c:pt>
                <c:pt idx="101">
                  <c:v>2.4276856966822941E-2</c:v>
                </c:pt>
                <c:pt idx="102">
                  <c:v>2.4080543014367978E-2</c:v>
                </c:pt>
                <c:pt idx="103">
                  <c:v>2.3889003174186772E-2</c:v>
                </c:pt>
                <c:pt idx="104">
                  <c:v>2.3683302931201612E-2</c:v>
                </c:pt>
                <c:pt idx="105">
                  <c:v>2.3498668206687275E-2</c:v>
                </c:pt>
                <c:pt idx="106">
                  <c:v>2.3334593577279045E-2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8BD-A04A-8FD9-71E067B32030}"/>
            </c:ext>
          </c:extLst>
        </c:ser>
        <c:ser>
          <c:idx val="9"/>
          <c:order val="2"/>
          <c:tx>
            <c:strRef>
              <c:f>Totals!$J$1</c:f>
              <c:strCache>
                <c:ptCount val="1"/>
                <c:pt idx="0">
                  <c:v>Fuselage Drag</c:v>
                </c:pt>
              </c:strCache>
            </c:strRef>
          </c:tx>
          <c:spPr>
            <a:ln w="19050"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Totals!$A$2:$A$140</c:f>
              <c:numCache>
                <c:formatCode>General</c:formatCode>
                <c:ptCount val="139"/>
                <c:pt idx="0">
                  <c:v>76.553600000000003</c:v>
                </c:pt>
                <c:pt idx="1">
                  <c:v>58.205199999999998</c:v>
                </c:pt>
                <c:pt idx="2">
                  <c:v>48.811900000000001</c:v>
                </c:pt>
                <c:pt idx="3">
                  <c:v>42.865000000000002</c:v>
                </c:pt>
                <c:pt idx="4">
                  <c:v>38.668599999999998</c:v>
                </c:pt>
                <c:pt idx="5">
                  <c:v>35.503999999999998</c:v>
                </c:pt>
                <c:pt idx="6">
                  <c:v>33.0077</c:v>
                </c:pt>
                <c:pt idx="7">
                  <c:v>30.973400000000002</c:v>
                </c:pt>
                <c:pt idx="8">
                  <c:v>29.274100000000001</c:v>
                </c:pt>
                <c:pt idx="9">
                  <c:v>27.827000000000002</c:v>
                </c:pt>
                <c:pt idx="10">
                  <c:v>26.575299999999999</c:v>
                </c:pt>
                <c:pt idx="11">
                  <c:v>25.4787</c:v>
                </c:pt>
                <c:pt idx="12">
                  <c:v>24.5075</c:v>
                </c:pt>
                <c:pt idx="13">
                  <c:v>23.639600000000002</c:v>
                </c:pt>
                <c:pt idx="14">
                  <c:v>22.857900000000001</c:v>
                </c:pt>
                <c:pt idx="15">
                  <c:v>22.149000000000001</c:v>
                </c:pt>
                <c:pt idx="16">
                  <c:v>21.502199999999998</c:v>
                </c:pt>
                <c:pt idx="17">
                  <c:v>20.908999999999999</c:v>
                </c:pt>
                <c:pt idx="18">
                  <c:v>20.362400000000001</c:v>
                </c:pt>
                <c:pt idx="19">
                  <c:v>19.8565</c:v>
                </c:pt>
                <c:pt idx="20">
                  <c:v>19.386700000000001</c:v>
                </c:pt>
                <c:pt idx="21">
                  <c:v>18.948699999999999</c:v>
                </c:pt>
                <c:pt idx="22">
                  <c:v>18.539100000000001</c:v>
                </c:pt>
                <c:pt idx="23">
                  <c:v>18.155100000000001</c:v>
                </c:pt>
                <c:pt idx="24">
                  <c:v>17.794</c:v>
                </c:pt>
                <c:pt idx="25">
                  <c:v>17.453700000000001</c:v>
                </c:pt>
                <c:pt idx="26">
                  <c:v>17.132200000000001</c:v>
                </c:pt>
                <c:pt idx="27">
                  <c:v>16.8279</c:v>
                </c:pt>
                <c:pt idx="28">
                  <c:v>16.539200000000001</c:v>
                </c:pt>
                <c:pt idx="29">
                  <c:v>16.265000000000001</c:v>
                </c:pt>
                <c:pt idx="30">
                  <c:v>16.004000000000001</c:v>
                </c:pt>
                <c:pt idx="31">
                  <c:v>15.7552</c:v>
                </c:pt>
                <c:pt idx="32">
                  <c:v>15.5177</c:v>
                </c:pt>
                <c:pt idx="33">
                  <c:v>15.290699999999999</c:v>
                </c:pt>
                <c:pt idx="34">
                  <c:v>15.073399999999999</c:v>
                </c:pt>
                <c:pt idx="35">
                  <c:v>14.8651</c:v>
                </c:pt>
                <c:pt idx="36">
                  <c:v>14.6653</c:v>
                </c:pt>
                <c:pt idx="37">
                  <c:v>14.4733</c:v>
                </c:pt>
                <c:pt idx="38">
                  <c:v>14.2887</c:v>
                </c:pt>
                <c:pt idx="39">
                  <c:v>14.1111</c:v>
                </c:pt>
                <c:pt idx="40">
                  <c:v>13.9399</c:v>
                </c:pt>
                <c:pt idx="41">
                  <c:v>13.774800000000001</c:v>
                </c:pt>
                <c:pt idx="42">
                  <c:v>13.615500000000001</c:v>
                </c:pt>
                <c:pt idx="43">
                  <c:v>13.4617</c:v>
                </c:pt>
                <c:pt idx="44">
                  <c:v>13.312900000000001</c:v>
                </c:pt>
                <c:pt idx="45">
                  <c:v>13.1691</c:v>
                </c:pt>
                <c:pt idx="46">
                  <c:v>13.0298</c:v>
                </c:pt>
                <c:pt idx="47">
                  <c:v>12.8948</c:v>
                </c:pt>
                <c:pt idx="48">
                  <c:v>12.764099999999999</c:v>
                </c:pt>
                <c:pt idx="49">
                  <c:v>12.6372</c:v>
                </c:pt>
                <c:pt idx="50">
                  <c:v>12.514099999999999</c:v>
                </c:pt>
                <c:pt idx="51">
                  <c:v>12.394500000000001</c:v>
                </c:pt>
                <c:pt idx="52">
                  <c:v>12.2783</c:v>
                </c:pt>
                <c:pt idx="53">
                  <c:v>12.1654</c:v>
                </c:pt>
                <c:pt idx="54">
                  <c:v>12.0555</c:v>
                </c:pt>
                <c:pt idx="55">
                  <c:v>11.948600000000001</c:v>
                </c:pt>
                <c:pt idx="56">
                  <c:v>11.8445</c:v>
                </c:pt>
                <c:pt idx="57">
                  <c:v>11.7432</c:v>
                </c:pt>
                <c:pt idx="58">
                  <c:v>11.644399999999999</c:v>
                </c:pt>
                <c:pt idx="59">
                  <c:v>11.548</c:v>
                </c:pt>
                <c:pt idx="60">
                  <c:v>11.4541</c:v>
                </c:pt>
                <c:pt idx="61">
                  <c:v>11.362399999999999</c:v>
                </c:pt>
                <c:pt idx="62">
                  <c:v>11.273</c:v>
                </c:pt>
                <c:pt idx="63">
                  <c:v>11.185600000000001</c:v>
                </c:pt>
                <c:pt idx="64">
                  <c:v>11.100300000000001</c:v>
                </c:pt>
                <c:pt idx="65">
                  <c:v>11.0169</c:v>
                </c:pt>
                <c:pt idx="66">
                  <c:v>10.9354</c:v>
                </c:pt>
                <c:pt idx="67">
                  <c:v>10.855700000000001</c:v>
                </c:pt>
                <c:pt idx="68">
                  <c:v>10.777699999999999</c:v>
                </c:pt>
                <c:pt idx="69">
                  <c:v>10.701499999999999</c:v>
                </c:pt>
                <c:pt idx="70">
                  <c:v>10.626799999999999</c:v>
                </c:pt>
                <c:pt idx="71">
                  <c:v>10.553699999999999</c:v>
                </c:pt>
                <c:pt idx="72">
                  <c:v>10.482100000000001</c:v>
                </c:pt>
                <c:pt idx="73">
                  <c:v>10.412000000000001</c:v>
                </c:pt>
                <c:pt idx="74">
                  <c:v>10.343299999999999</c:v>
                </c:pt>
                <c:pt idx="75">
                  <c:v>10.276</c:v>
                </c:pt>
                <c:pt idx="76">
                  <c:v>10.210000000000001</c:v>
                </c:pt>
                <c:pt idx="77">
                  <c:v>10.145200000000001</c:v>
                </c:pt>
                <c:pt idx="78">
                  <c:v>10.0817</c:v>
                </c:pt>
                <c:pt idx="79">
                  <c:v>10.019399999999999</c:v>
                </c:pt>
                <c:pt idx="80">
                  <c:v>9.9582999999999995</c:v>
                </c:pt>
                <c:pt idx="81">
                  <c:v>9.8983000000000008</c:v>
                </c:pt>
                <c:pt idx="82">
                  <c:v>9.8393999999999995</c:v>
                </c:pt>
                <c:pt idx="83">
                  <c:v>9.7814999999999994</c:v>
                </c:pt>
                <c:pt idx="84">
                  <c:v>9.7247000000000003</c:v>
                </c:pt>
                <c:pt idx="85">
                  <c:v>9.6689000000000007</c:v>
                </c:pt>
                <c:pt idx="86">
                  <c:v>9.6140000000000008</c:v>
                </c:pt>
                <c:pt idx="87">
                  <c:v>9.5601000000000003</c:v>
                </c:pt>
                <c:pt idx="88">
                  <c:v>9.5071999999999992</c:v>
                </c:pt>
                <c:pt idx="89">
                  <c:v>9.4550999999999998</c:v>
                </c:pt>
                <c:pt idx="90">
                  <c:v>9.4039000000000001</c:v>
                </c:pt>
                <c:pt idx="91">
                  <c:v>9.3535000000000004</c:v>
                </c:pt>
                <c:pt idx="92">
                  <c:v>9.3039000000000005</c:v>
                </c:pt>
                <c:pt idx="93">
                  <c:v>9.2552000000000003</c:v>
                </c:pt>
                <c:pt idx="94">
                  <c:v>9.2072000000000003</c:v>
                </c:pt>
                <c:pt idx="95">
                  <c:v>9.16</c:v>
                </c:pt>
                <c:pt idx="96">
                  <c:v>9.1135000000000002</c:v>
                </c:pt>
                <c:pt idx="97">
                  <c:v>9.0678000000000001</c:v>
                </c:pt>
                <c:pt idx="98">
                  <c:v>9.0227000000000004</c:v>
                </c:pt>
                <c:pt idx="99">
                  <c:v>8.9784000000000006</c:v>
                </c:pt>
                <c:pt idx="100">
                  <c:v>8.9346999999999994</c:v>
                </c:pt>
                <c:pt idx="101">
                  <c:v>8.8917000000000002</c:v>
                </c:pt>
                <c:pt idx="102">
                  <c:v>8.8491999999999997</c:v>
                </c:pt>
                <c:pt idx="103">
                  <c:v>8.8074999999999992</c:v>
                </c:pt>
                <c:pt idx="104">
                  <c:v>8.7662999999999993</c:v>
                </c:pt>
                <c:pt idx="105">
                  <c:v>8.7256999999999998</c:v>
                </c:pt>
                <c:pt idx="106">
                  <c:v>8.6857000000000006</c:v>
                </c:pt>
              </c:numCache>
            </c:numRef>
          </c:xVal>
          <c:yVal>
            <c:numRef>
              <c:f>Totals!$J$2:$J$140</c:f>
              <c:numCache>
                <c:formatCode>General</c:formatCode>
                <c:ptCount val="139"/>
                <c:pt idx="0">
                  <c:v>2.5729392599287251</c:v>
                </c:pt>
                <c:pt idx="1">
                  <c:v>1.5467581601863465</c:v>
                </c:pt>
                <c:pt idx="2">
                  <c:v>1.1155003449309249</c:v>
                </c:pt>
                <c:pt idx="3">
                  <c:v>0.8763636417465569</c:v>
                </c:pt>
                <c:pt idx="4">
                  <c:v>0.72374845036791724</c:v>
                </c:pt>
                <c:pt idx="5">
                  <c:v>0.61762181652651449</c:v>
                </c:pt>
                <c:pt idx="6">
                  <c:v>0.5394134006012411</c:v>
                </c:pt>
                <c:pt idx="7">
                  <c:v>0.47930901002453252</c:v>
                </c:pt>
                <c:pt idx="8">
                  <c:v>0.43162411009520818</c:v>
                </c:pt>
                <c:pt idx="9">
                  <c:v>0.39284088164252934</c:v>
                </c:pt>
                <c:pt idx="10">
                  <c:v>0.36065811754472998</c:v>
                </c:pt>
                <c:pt idx="11">
                  <c:v>0.33350957436861112</c:v>
                </c:pt>
                <c:pt idx="12">
                  <c:v>0.31028656916612896</c:v>
                </c:pt>
                <c:pt idx="13">
                  <c:v>0.29018982869986637</c:v>
                </c:pt>
                <c:pt idx="14">
                  <c:v>0.27262197019798728</c:v>
                </c:pt>
                <c:pt idx="15">
                  <c:v>0.25712898902468312</c:v>
                </c:pt>
                <c:pt idx="16">
                  <c:v>0.24335895774715319</c:v>
                </c:pt>
                <c:pt idx="17">
                  <c:v>0.2310381667632945</c:v>
                </c:pt>
                <c:pt idx="18">
                  <c:v>0.21994728465352306</c:v>
                </c:pt>
                <c:pt idx="19">
                  <c:v>0.20990702379168405</c:v>
                </c:pt>
                <c:pt idx="20">
                  <c:v>0.2007774317950651</c:v>
                </c:pt>
                <c:pt idx="21">
                  <c:v>0.19243485476804872</c:v>
                </c:pt>
                <c:pt idx="22">
                  <c:v>0.18478129873749191</c:v>
                </c:pt>
                <c:pt idx="23">
                  <c:v>0.17773648356190816</c:v>
                </c:pt>
                <c:pt idx="24">
                  <c:v>0.17122725810686043</c:v>
                </c:pt>
                <c:pt idx="25">
                  <c:v>0.16519570623791194</c:v>
                </c:pt>
                <c:pt idx="26">
                  <c:v>0.15958919869493948</c:v>
                </c:pt>
                <c:pt idx="27">
                  <c:v>0.15436504201566056</c:v>
                </c:pt>
                <c:pt idx="28">
                  <c:v>0.14948297761651796</c:v>
                </c:pt>
                <c:pt idx="29">
                  <c:v>0.14491324514186665</c:v>
                </c:pt>
                <c:pt idx="30">
                  <c:v>0.14062439875236013</c:v>
                </c:pt>
                <c:pt idx="31">
                  <c:v>0.13659145247622373</c:v>
                </c:pt>
                <c:pt idx="32">
                  <c:v>0.13279225689111684</c:v>
                </c:pt>
                <c:pt idx="33">
                  <c:v>0.12920730490402627</c:v>
                </c:pt>
                <c:pt idx="34">
                  <c:v>0.12581800689874678</c:v>
                </c:pt>
                <c:pt idx="35">
                  <c:v>0.12260815705484038</c:v>
                </c:pt>
                <c:pt idx="36">
                  <c:v>0.11956529842228263</c:v>
                </c:pt>
                <c:pt idx="37">
                  <c:v>0.11667451498472702</c:v>
                </c:pt>
                <c:pt idx="38">
                  <c:v>0.1139259656833351</c:v>
                </c:pt>
                <c:pt idx="39">
                  <c:v>0.11131020943427039</c:v>
                </c:pt>
                <c:pt idx="40">
                  <c:v>0.10881528234653047</c:v>
                </c:pt>
                <c:pt idx="41">
                  <c:v>0.10643399760069841</c:v>
                </c:pt>
                <c:pt idx="42">
                  <c:v>0.10415943895413535</c:v>
                </c:pt>
                <c:pt idx="43">
                  <c:v>0.1019849461881321</c:v>
                </c:pt>
                <c:pt idx="44">
                  <c:v>9.990131396372498E-2</c:v>
                </c:pt>
                <c:pt idx="45">
                  <c:v>9.7906572722563479E-2</c:v>
                </c:pt>
                <c:pt idx="46">
                  <c:v>9.5991973396892694E-2</c:v>
                </c:pt>
                <c:pt idx="47">
                  <c:v>9.4153139207680661E-2</c:v>
                </c:pt>
                <c:pt idx="48">
                  <c:v>9.2388526036495194E-2</c:v>
                </c:pt>
                <c:pt idx="49">
                  <c:v>9.0689971552178783E-2</c:v>
                </c:pt>
                <c:pt idx="50">
                  <c:v>8.9056189730977939E-2</c:v>
                </c:pt>
                <c:pt idx="51">
                  <c:v>8.7481997866488068E-2</c:v>
                </c:pt>
                <c:pt idx="52">
                  <c:v>8.5964975914279901E-2</c:v>
                </c:pt>
                <c:pt idx="53">
                  <c:v>8.4502775245856657E-2</c:v>
                </c:pt>
                <c:pt idx="54">
                  <c:v>8.3090555881152856E-2</c:v>
                </c:pt>
                <c:pt idx="55">
                  <c:v>8.1727432496800131E-2</c:v>
                </c:pt>
                <c:pt idx="56">
                  <c:v>8.0410020626646331E-2</c:v>
                </c:pt>
                <c:pt idx="57">
                  <c:v>7.9137535311616672E-2</c:v>
                </c:pt>
                <c:pt idx="58">
                  <c:v>7.7905483680252074E-2</c:v>
                </c:pt>
                <c:pt idx="59">
                  <c:v>7.6711965516756561E-2</c:v>
                </c:pt>
                <c:pt idx="60">
                  <c:v>7.5557580813825548E-2</c:v>
                </c:pt>
                <c:pt idx="61">
                  <c:v>7.4438043722559702E-2</c:v>
                </c:pt>
                <c:pt idx="62">
                  <c:v>7.3354016395796376E-2</c:v>
                </c:pt>
                <c:pt idx="63">
                  <c:v>7.230133934790671E-2</c:v>
                </c:pt>
                <c:pt idx="64">
                  <c:v>7.1280730843124848E-2</c:v>
                </c:pt>
                <c:pt idx="65">
                  <c:v>7.0289333827552994E-2</c:v>
                </c:pt>
                <c:pt idx="66">
                  <c:v>6.9326717208148161E-2</c:v>
                </c:pt>
                <c:pt idx="67">
                  <c:v>6.8391288995486493E-2</c:v>
                </c:pt>
                <c:pt idx="68">
                  <c:v>6.7481495138126291E-2</c:v>
                </c:pt>
                <c:pt idx="69">
                  <c:v>6.6598129492734609E-2</c:v>
                </c:pt>
                <c:pt idx="70">
                  <c:v>6.5737370266970352E-2</c:v>
                </c:pt>
                <c:pt idx="71">
                  <c:v>6.4900053351181694E-2</c:v>
                </c:pt>
                <c:pt idx="72">
                  <c:v>6.4084722925890805E-2</c:v>
                </c:pt>
                <c:pt idx="73">
                  <c:v>6.3291084620423085E-2</c:v>
                </c:pt>
                <c:pt idx="74">
                  <c:v>6.2517727281742028E-2</c:v>
                </c:pt>
                <c:pt idx="75">
                  <c:v>6.176438678458044E-2</c:v>
                </c:pt>
                <c:pt idx="76">
                  <c:v>6.1029693903418031E-2</c:v>
                </c:pt>
                <c:pt idx="77">
                  <c:v>6.0312308544430926E-2</c:v>
                </c:pt>
                <c:pt idx="78">
                  <c:v>5.9613114892399593E-2</c:v>
                </c:pt>
                <c:pt idx="79">
                  <c:v>5.8930792900972771E-2</c:v>
                </c:pt>
                <c:pt idx="80">
                  <c:v>5.8265136295587883E-2</c:v>
                </c:pt>
                <c:pt idx="81">
                  <c:v>5.7614861506771885E-2</c:v>
                </c:pt>
                <c:pt idx="82">
                  <c:v>5.6979786180438759E-2</c:v>
                </c:pt>
                <c:pt idx="83">
                  <c:v>5.6358661018867766E-2</c:v>
                </c:pt>
                <c:pt idx="84">
                  <c:v>5.5752390576642427E-2</c:v>
                </c:pt>
                <c:pt idx="85">
                  <c:v>5.5159742064427635E-2</c:v>
                </c:pt>
                <c:pt idx="86">
                  <c:v>5.4579506404978204E-2</c:v>
                </c:pt>
                <c:pt idx="87">
                  <c:v>5.4012595868488708E-2</c:v>
                </c:pt>
                <c:pt idx="88">
                  <c:v>5.3458860593846094E-2</c:v>
                </c:pt>
                <c:pt idx="89">
                  <c:v>5.2916074572588796E-2</c:v>
                </c:pt>
                <c:pt idx="90">
                  <c:v>5.2385156574026405E-2</c:v>
                </c:pt>
                <c:pt idx="91">
                  <c:v>5.1864948425786032E-2</c:v>
                </c:pt>
                <c:pt idx="92">
                  <c:v>5.1355337864398082E-2</c:v>
                </c:pt>
                <c:pt idx="93">
                  <c:v>5.0857234769789622E-2</c:v>
                </c:pt>
                <c:pt idx="94">
                  <c:v>5.0368484658437893E-2</c:v>
                </c:pt>
                <c:pt idx="95">
                  <c:v>4.9890005336437344E-2</c:v>
                </c:pt>
                <c:pt idx="96">
                  <c:v>4.9420684075628697E-2</c:v>
                </c:pt>
                <c:pt idx="97">
                  <c:v>4.8961432661888259E-2</c:v>
                </c:pt>
                <c:pt idx="98">
                  <c:v>4.8510151603460491E-2</c:v>
                </c:pt>
                <c:pt idx="99">
                  <c:v>4.8068753842319255E-2</c:v>
                </c:pt>
                <c:pt idx="100">
                  <c:v>4.7635159521167071E-2</c:v>
                </c:pt>
                <c:pt idx="101">
                  <c:v>4.7210281254199758E-2</c:v>
                </c:pt>
                <c:pt idx="102">
                  <c:v>4.6792070421033748E-2</c:v>
                </c:pt>
                <c:pt idx="103">
                  <c:v>4.6383401648389298E-2</c:v>
                </c:pt>
                <c:pt idx="104">
                  <c:v>4.5981258441814381E-2</c:v>
                </c:pt>
                <c:pt idx="105">
                  <c:v>4.5586553282844056E-2</c:v>
                </c:pt>
                <c:pt idx="106">
                  <c:v>4.5199217584409666E-2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8BD-A04A-8FD9-71E067B32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64816"/>
        <c:axId val="90547744"/>
      </c:scatterChart>
      <c:valAx>
        <c:axId val="90964816"/>
        <c:scaling>
          <c:orientation val="minMax"/>
          <c:max val="30"/>
          <c:min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Airspeed 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44"/>
        <c:crosses val="autoZero"/>
        <c:crossBetween val="midCat"/>
      </c:valAx>
      <c:valAx>
        <c:axId val="90547744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4816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487326</xdr:colOff>
      <xdr:row>0</xdr:row>
      <xdr:rowOff>48584</xdr:rowOff>
    </xdr:from>
    <xdr:to>
      <xdr:col>15</xdr:col>
      <xdr:colOff>3307860</xdr:colOff>
      <xdr:row>16</xdr:row>
      <xdr:rowOff>5085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0F12BD-902C-6247-C9C8-7DFB810250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261620</xdr:colOff>
      <xdr:row>25</xdr:row>
      <xdr:rowOff>12700</xdr:rowOff>
    </xdr:from>
    <xdr:to>
      <xdr:col>25</xdr:col>
      <xdr:colOff>457200</xdr:colOff>
      <xdr:row>45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7ADD4-8C90-99FA-2097-38D006639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304800</xdr:colOff>
      <xdr:row>0</xdr:row>
      <xdr:rowOff>57150</xdr:rowOff>
    </xdr:from>
    <xdr:to>
      <xdr:col>29</xdr:col>
      <xdr:colOff>431800</xdr:colOff>
      <xdr:row>21</xdr:row>
      <xdr:rowOff>139700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DC2B3D-8E4A-F2E9-64BF-1B569B824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15875</xdr:colOff>
      <xdr:row>0</xdr:row>
      <xdr:rowOff>47625</xdr:rowOff>
    </xdr:from>
    <xdr:to>
      <xdr:col>23</xdr:col>
      <xdr:colOff>201158</xdr:colOff>
      <xdr:row>16</xdr:row>
      <xdr:rowOff>4126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3045DB-10C3-2E48-B2B5-6979864BA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622300</xdr:colOff>
      <xdr:row>4</xdr:row>
      <xdr:rowOff>114300</xdr:rowOff>
    </xdr:from>
    <xdr:to>
      <xdr:col>20</xdr:col>
      <xdr:colOff>152400</xdr:colOff>
      <xdr:row>18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0.664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√</m:t>
                      </m:r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𝑅𝑒</m:t>
                      </m:r>
                    </m:den>
                  </m:f>
                </m:oMath>
              </a14:m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14:m>
                <m:oMath xmlns:m="http://schemas.openxmlformats.org/officeDocument/2006/math">
                  <m:sSub>
                    <m:sSub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𝑓</m:t>
                      </m:r>
                    </m:sub>
                  </m:sSub>
                  <m:r>
                    <a:rPr lang="en-CA" sz="11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CA" sz="11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0.027</m:t>
                      </m:r>
                    </m:num>
                    <m:den>
                      <m:r>
                        <a:rPr lang="en-CA" sz="1100" b="0" i="1" baseline="0">
                          <a:latin typeface="Cambria Math" panose="02040503050406030204" pitchFamily="18" charset="0"/>
                        </a:rPr>
                        <m:t>𝑅</m:t>
                      </m:r>
                      <m:sSup>
                        <m:sSupPr>
                          <m:ctrlPr>
                            <a:rPr lang="en-CA" sz="11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CA" sz="1100" b="0" i="1" baseline="0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f>
                            <m:fPr>
                              <m:ctrlP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CA" sz="1100" b="0" i="1" baseline="0">
                                  <a:latin typeface="Cambria Math" panose="02040503050406030204" pitchFamily="18" charset="0"/>
                                </a:rPr>
                                <m:t>7</m:t>
                              </m:r>
                            </m:den>
                          </m:f>
                        </m:sup>
                      </m:sSup>
                    </m:den>
                  </m:f>
                </m:oMath>
              </a14:m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BCB0E7F-F362-0146-8BAF-CB26F00B1299}"/>
                </a:ext>
              </a:extLst>
            </xdr:cNvPr>
            <xdr:cNvSpPr txBox="1"/>
          </xdr:nvSpPr>
          <xdr:spPr>
            <a:xfrm>
              <a:off x="11747500" y="927100"/>
              <a:ext cx="4483100" cy="27940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Based on expansion to a flat plate.  </a:t>
              </a:r>
            </a:p>
            <a:p>
              <a:endParaRPr lang="en-US" sz="1100"/>
            </a:p>
            <a:p>
              <a:r>
                <a:rPr lang="en-US" sz="1100"/>
                <a:t>Using</a:t>
              </a:r>
              <a:r>
                <a:rPr lang="en-US" sz="1100" baseline="0"/>
                <a:t>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𝑐_𝑓=0.664/(√𝑅𝑒)</a:t>
              </a:r>
              <a:r>
                <a:rPr lang="en-US" sz="1100"/>
                <a:t> for the laminar</a:t>
              </a:r>
              <a:r>
                <a:rPr lang="en-US" sz="1100" baseline="0"/>
                <a:t> flow</a:t>
              </a:r>
            </a:p>
            <a:p>
              <a:endParaRPr lang="en-US" sz="1100" baseline="0"/>
            </a:p>
            <a:p>
              <a:r>
                <a:rPr lang="en-US" sz="1100" baseline="0"/>
                <a:t>Using </a:t>
              </a:r>
              <a:r>
                <a:rPr lang="en-CA" sz="1100" b="0" i="0" baseline="0">
                  <a:latin typeface="Cambria Math" panose="02040503050406030204" pitchFamily="18" charset="0"/>
                </a:rPr>
                <a:t>𝑐_𝑓=0.027/(𝑅𝑒^(1/7) )</a:t>
              </a:r>
              <a:r>
                <a:rPr lang="en-US" sz="1100"/>
                <a:t> for the turbulent flow</a:t>
              </a:r>
            </a:p>
            <a:p>
              <a:endParaRPr lang="en-US" sz="1100"/>
            </a:p>
            <a:p>
              <a:r>
                <a:rPr lang="en-US" sz="1100"/>
                <a:t>The</a:t>
              </a:r>
              <a:r>
                <a:rPr lang="en-US" sz="1100" baseline="0"/>
                <a:t> areas differ by a huge amount.  For now the estimation of area based on the fusion 360 3D model is assumed to be the most accurate</a:t>
              </a:r>
            </a:p>
            <a:p>
              <a:endParaRPr lang="en-US" sz="1100" baseline="0"/>
            </a:p>
            <a:p>
              <a:r>
                <a:rPr lang="en-US" sz="1100" baseline="0"/>
                <a:t>Critical Reynolds number is 5*10^5 in this case</a:t>
              </a:r>
            </a:p>
            <a:p>
              <a:endParaRPr lang="en-US" sz="1100" baseline="0"/>
            </a:p>
            <a:p>
              <a:r>
                <a:rPr lang="en-US" sz="1100" baseline="0"/>
                <a:t>Drag Coefficient is relative to wing planform area</a:t>
              </a:r>
            </a:p>
            <a:p>
              <a:endParaRPr lang="en-US" sz="1100"/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7-VLM2-Elev(g1_0)" connectionId="8" xr16:uid="{B490DBE0-0D1F-ED49-BFB8-AEC756A31D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ATeV-Laminar_T7-VLM2-Elev(g1_0)" connectionId="1" xr16:uid="{216BE34B-D472-8F46-AF88-E00A584DDDB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2" connectionId="10" xr16:uid="{E92D5F59-09B1-4247-9652-A1CBED25FCC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s" connectionId="9" xr16:uid="{CA0AB38D-D41C-8440-826F-9B8BCECB358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VStabLaminar-WingN9-12_6kg-x0_128m" connectionId="4" xr16:uid="{6708B8D2-6846-9449-86E2-0EB7589E501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CREATeV-WingN9_V2_-12_6kg-x0_128m" connectionId="5" xr16:uid="{3070761A-3C21-9A4D-A727-3E488EFD04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-VLM2-Linus-WingN9-1_78kg_0_035xcg" connectionId="6" xr16:uid="{B4B0B839-D1C1-9545-8446-8828D49C509B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2_VLM2_Linus_WingTurbulent_1_78kg_0_035xcg_1" connectionId="7" xr16:uid="{16D21665-B9DE-F445-A07B-85CBDEEDDD93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LinusHStab-LaminarN9" connectionId="3" xr16:uid="{8DD88B28-3974-8E4E-92DD-9C138D0CF0E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1-VLM2-10mps_CREATeVHStab" connectionId="2" xr16:uid="{566109B2-8755-8E4F-A258-2DE03588A2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6DC3-4FD7-F345-9156-3D494CBF07B1}">
  <dimension ref="A1:J106"/>
  <sheetViews>
    <sheetView topLeftCell="A70" workbookViewId="0">
      <selection activeCell="A107" sqref="A107:J120"/>
    </sheetView>
  </sheetViews>
  <sheetFormatPr baseColWidth="10" defaultRowHeight="16" x14ac:dyDescent="0.2"/>
  <cols>
    <col min="1" max="1" width="8.33203125" bestFit="1" customWidth="1"/>
    <col min="2" max="5" width="12.1640625" bestFit="1" customWidth="1"/>
    <col min="6" max="6" width="16.83203125" bestFit="1" customWidth="1"/>
    <col min="7" max="7" width="15.6640625" bestFit="1" customWidth="1"/>
    <col min="8" max="9" width="12.1640625" bestFit="1" customWidth="1"/>
    <col min="10" max="10" width="12.83203125" bestFit="1" customWidth="1"/>
  </cols>
  <sheetData>
    <row r="1" spans="1:10" x14ac:dyDescent="0.2">
      <c r="A1" t="str">
        <f>Totals!A1</f>
        <v>Airspeed</v>
      </c>
      <c r="B1" t="str">
        <f>Totals!B1</f>
        <v>CL Total</v>
      </c>
      <c r="C1" t="str">
        <f>Totals!C1</f>
        <v>CD Total</v>
      </c>
      <c r="D1" t="str">
        <f>Totals!D1</f>
        <v>Total Drag</v>
      </c>
      <c r="E1" t="str">
        <f>Totals!E1</f>
        <v>Wing Drag</v>
      </c>
      <c r="F1" t="str">
        <f>Totals!F1</f>
        <v>Wing Induced Drag</v>
      </c>
      <c r="G1" t="str">
        <f>Totals!G1</f>
        <v>Wing Profile Drag</v>
      </c>
      <c r="H1" t="str">
        <f>Totals!H1</f>
        <v>H Stab Drag</v>
      </c>
      <c r="I1" t="str">
        <f>Totals!I1</f>
        <v>V Stab Drag</v>
      </c>
      <c r="J1" t="str">
        <f>Totals!J1</f>
        <v>Fuselage Drag</v>
      </c>
    </row>
    <row r="2" spans="1:10" x14ac:dyDescent="0.2">
      <c r="A2">
        <f>Totals!A4</f>
        <v>48.811900000000001</v>
      </c>
      <c r="B2">
        <f>Totals!B4</f>
        <v>3.2831663039557285E-2</v>
      </c>
      <c r="C2">
        <f>Totals!C4</f>
        <v>1.5892528916364668E-2</v>
      </c>
      <c r="D2">
        <f>Totals!D4</f>
        <v>8.5117055872174205</v>
      </c>
      <c r="E2">
        <f>Totals!E4</f>
        <v>5.6118979414365002</v>
      </c>
      <c r="F2">
        <f>Totals!F4</f>
        <v>4.6607338634437447E-3</v>
      </c>
      <c r="G2">
        <f>Totals!G4</f>
        <v>5.6072372075730552</v>
      </c>
      <c r="H2">
        <f>Totals!H4</f>
        <v>1.3113909970278974</v>
      </c>
      <c r="I2">
        <f>Totals!I4</f>
        <v>0.47291630382209759</v>
      </c>
      <c r="J2">
        <f>Totals!J4</f>
        <v>1.1155003449309249</v>
      </c>
    </row>
    <row r="3" spans="1:10" x14ac:dyDescent="0.2">
      <c r="A3">
        <f>Totals!A5</f>
        <v>42.865000000000002</v>
      </c>
      <c r="B3">
        <f>Totals!B5</f>
        <v>4.2573430999491561E-2</v>
      </c>
      <c r="C3">
        <f>Totals!C5</f>
        <v>1.6214338873765447E-2</v>
      </c>
      <c r="D3">
        <f>Totals!D5</f>
        <v>6.6969500357415823</v>
      </c>
      <c r="E3">
        <f>Totals!E5</f>
        <v>4.4327234296748985</v>
      </c>
      <c r="F3">
        <f>Totals!F5</f>
        <v>6.9667207593975241E-3</v>
      </c>
      <c r="G3">
        <f>Totals!G5</f>
        <v>4.4257567089155012</v>
      </c>
      <c r="H3">
        <f>Totals!H5</f>
        <v>1.0128349918696407</v>
      </c>
      <c r="I3">
        <f>Totals!I5</f>
        <v>0.37502797245048664</v>
      </c>
      <c r="J3">
        <f>Totals!J5</f>
        <v>0.8763636417465569</v>
      </c>
    </row>
    <row r="4" spans="1:10" x14ac:dyDescent="0.2">
      <c r="A4">
        <f>Totals!A6</f>
        <v>38.668599999999998</v>
      </c>
      <c r="B4">
        <f>Totals!B6</f>
        <v>5.2315142207876461E-2</v>
      </c>
      <c r="C4">
        <f>Totals!C6</f>
        <v>1.6435773026853329E-2</v>
      </c>
      <c r="D4">
        <f>Totals!D6</f>
        <v>5.5243246095544105</v>
      </c>
      <c r="E4">
        <f>Totals!E6</f>
        <v>3.6628420706924021</v>
      </c>
      <c r="F4">
        <f>Totals!F6</f>
        <v>9.6969309872737344E-3</v>
      </c>
      <c r="G4">
        <f>Totals!G6</f>
        <v>3.6531451397051291</v>
      </c>
      <c r="H4">
        <f>Totals!H6</f>
        <v>0.82548241929112376</v>
      </c>
      <c r="I4">
        <f>Totals!I6</f>
        <v>0.31225166920296699</v>
      </c>
      <c r="J4">
        <f>Totals!J6</f>
        <v>0.72374845036791724</v>
      </c>
    </row>
    <row r="5" spans="1:10" x14ac:dyDescent="0.2">
      <c r="A5">
        <f>Totals!A7</f>
        <v>35.503999999999998</v>
      </c>
      <c r="B5">
        <f>Totals!B7</f>
        <v>6.2056851534370468E-2</v>
      </c>
      <c r="C5">
        <f>Totals!C7</f>
        <v>1.6617860968314819E-2</v>
      </c>
      <c r="D5">
        <f>Totals!D7</f>
        <v>4.7087089622943532</v>
      </c>
      <c r="E5">
        <f>Totals!E7</f>
        <v>3.125483168822214</v>
      </c>
      <c r="F5">
        <f>Totals!F7</f>
        <v>1.2410088790440751E-2</v>
      </c>
      <c r="G5">
        <f>Totals!G7</f>
        <v>3.1130730800317736</v>
      </c>
      <c r="H5">
        <f>Totals!H7</f>
        <v>0.69698600591034698</v>
      </c>
      <c r="I5">
        <f>Totals!I7</f>
        <v>0.26861797103527657</v>
      </c>
      <c r="J5">
        <f>Totals!J7</f>
        <v>0.61762181652651449</v>
      </c>
    </row>
    <row r="6" spans="1:10" x14ac:dyDescent="0.2">
      <c r="A6">
        <f>Totals!A8</f>
        <v>33.0077</v>
      </c>
      <c r="B6">
        <f>Totals!B8</f>
        <v>7.1798237065143961E-2</v>
      </c>
      <c r="C6">
        <f>Totals!C8</f>
        <v>1.6780468495723087E-2</v>
      </c>
      <c r="D6">
        <f>Totals!D8</f>
        <v>4.1096682571484084</v>
      </c>
      <c r="E6">
        <f>Totals!E8</f>
        <v>2.7305574042879113</v>
      </c>
      <c r="F6">
        <f>Totals!F8</f>
        <v>1.5292825930759488E-2</v>
      </c>
      <c r="G6">
        <f>Totals!G8</f>
        <v>2.7152645783571518</v>
      </c>
      <c r="H6">
        <f>Totals!H8</f>
        <v>0.60336138874833556</v>
      </c>
      <c r="I6">
        <f>Totals!I8</f>
        <v>0.23633606351092074</v>
      </c>
      <c r="J6">
        <f>Totals!J8</f>
        <v>0.5394134006012411</v>
      </c>
    </row>
    <row r="7" spans="1:10" x14ac:dyDescent="0.2">
      <c r="A7">
        <f>Totals!A9</f>
        <v>30.973400000000002</v>
      </c>
      <c r="B7">
        <f>Totals!B9</f>
        <v>8.1539218595581775E-2</v>
      </c>
      <c r="C7">
        <f>Totals!C9</f>
        <v>1.6931222590676212E-2</v>
      </c>
      <c r="D7">
        <f>Totals!D9</f>
        <v>3.651221995162405</v>
      </c>
      <c r="E7">
        <f>Totals!E9</f>
        <v>2.4284661274341088</v>
      </c>
      <c r="F7">
        <f>Totals!F9</f>
        <v>1.8151365403062551E-2</v>
      </c>
      <c r="G7">
        <f>Totals!G9</f>
        <v>2.4103147620310468</v>
      </c>
      <c r="H7">
        <f>Totals!H9</f>
        <v>0.53210963523823263</v>
      </c>
      <c r="I7">
        <f>Totals!I9</f>
        <v>0.21133722246553063</v>
      </c>
      <c r="J7">
        <f>Totals!J9</f>
        <v>0.47930901002453252</v>
      </c>
    </row>
    <row r="8" spans="1:10" x14ac:dyDescent="0.2">
      <c r="A8">
        <f>Totals!A10</f>
        <v>29.274100000000001</v>
      </c>
      <c r="B8">
        <f>Totals!B10</f>
        <v>9.1280330419536926E-2</v>
      </c>
      <c r="C8">
        <f>Totals!C10</f>
        <v>1.7095249027732056E-2</v>
      </c>
      <c r="D8">
        <f>Totals!D10</f>
        <v>3.2931741137968054</v>
      </c>
      <c r="E8">
        <f>Totals!E10</f>
        <v>2.1941822544292573</v>
      </c>
      <c r="F8">
        <f>Totals!F10</f>
        <v>2.0982836510236847E-2</v>
      </c>
      <c r="G8">
        <f>Totals!G10</f>
        <v>2.173199417919021</v>
      </c>
      <c r="H8">
        <f>Totals!H10</f>
        <v>0.47607940420667794</v>
      </c>
      <c r="I8">
        <f>Totals!I10</f>
        <v>0.19128834506566156</v>
      </c>
      <c r="J8">
        <f>Totals!J10</f>
        <v>0.43162411009520818</v>
      </c>
    </row>
    <row r="9" spans="1:10" x14ac:dyDescent="0.2">
      <c r="A9">
        <f>Totals!A11</f>
        <v>27.827000000000002</v>
      </c>
      <c r="B9">
        <f>Totals!B11</f>
        <v>0.10102096936163166</v>
      </c>
      <c r="C9">
        <f>Totals!C11</f>
        <v>1.7289307537837074E-2</v>
      </c>
      <c r="D9">
        <f>Totals!D11</f>
        <v>3.0094181286358168</v>
      </c>
      <c r="E9">
        <f>Totals!E11</f>
        <v>2.0109421434100172</v>
      </c>
      <c r="F9">
        <f>Totals!F11</f>
        <v>2.3844534224610976E-2</v>
      </c>
      <c r="G9">
        <f>Totals!G11</f>
        <v>1.9870976091854065</v>
      </c>
      <c r="H9">
        <f>Totals!H11</f>
        <v>0.4308764676727217</v>
      </c>
      <c r="I9">
        <f>Totals!I11</f>
        <v>0.17475863591054813</v>
      </c>
      <c r="J9">
        <f>Totals!J11</f>
        <v>0.39284088164252934</v>
      </c>
    </row>
    <row r="10" spans="1:10" x14ac:dyDescent="0.2">
      <c r="A10">
        <f>Totals!A12</f>
        <v>26.575299999999999</v>
      </c>
      <c r="B10">
        <f>Totals!B12</f>
        <v>0.11076127743171518</v>
      </c>
      <c r="C10">
        <f>Totals!C12</f>
        <v>1.7497647322980647E-2</v>
      </c>
      <c r="D10">
        <f>Totals!D12</f>
        <v>2.7778460151135183</v>
      </c>
      <c r="E10">
        <f>Totals!E12</f>
        <v>1.862584756956031</v>
      </c>
      <c r="F10">
        <f>Totals!F12</f>
        <v>2.6741846259317952E-2</v>
      </c>
      <c r="G10">
        <f>Totals!G12</f>
        <v>1.8358429106967129</v>
      </c>
      <c r="H10">
        <f>Totals!H12</f>
        <v>0.3936251641264138</v>
      </c>
      <c r="I10">
        <f>Totals!I12</f>
        <v>0.16097797648634352</v>
      </c>
      <c r="J10">
        <f>Totals!J12</f>
        <v>0.36065811754472998</v>
      </c>
    </row>
    <row r="11" spans="1:10" x14ac:dyDescent="0.2">
      <c r="A11">
        <f>Totals!A13</f>
        <v>25.4787</v>
      </c>
      <c r="B11">
        <f>Totals!B13</f>
        <v>0.12050075753611465</v>
      </c>
      <c r="C11">
        <f>Totals!C13</f>
        <v>1.7706715419121156E-2</v>
      </c>
      <c r="D11">
        <f>Totals!D13</f>
        <v>2.5838345141312207</v>
      </c>
      <c r="E11">
        <f>Totals!E13</f>
        <v>1.7385006667192922</v>
      </c>
      <c r="F11">
        <f>Totals!F13</f>
        <v>2.9587026032078065E-2</v>
      </c>
      <c r="G11">
        <f>Totals!G13</f>
        <v>1.7089136406872143</v>
      </c>
      <c r="H11">
        <f>Totals!H13</f>
        <v>0.36239811015298451</v>
      </c>
      <c r="I11">
        <f>Totals!I13</f>
        <v>0.14942616289033289</v>
      </c>
      <c r="J11">
        <f>Totals!J13</f>
        <v>0.33350957436861112</v>
      </c>
    </row>
    <row r="12" spans="1:10" x14ac:dyDescent="0.2">
      <c r="A12">
        <f>Totals!A14</f>
        <v>24.5075</v>
      </c>
      <c r="B12">
        <f>Totals!B14</f>
        <v>0.13024056901256417</v>
      </c>
      <c r="C12">
        <f>Totals!C14</f>
        <v>1.7917785176797034E-2</v>
      </c>
      <c r="D12">
        <f>Totals!D14</f>
        <v>2.4191038089439805</v>
      </c>
      <c r="E12">
        <f>Totals!E14</f>
        <v>1.6333557576761826</v>
      </c>
      <c r="F12">
        <f>Totals!F14</f>
        <v>3.2457151170687211E-2</v>
      </c>
      <c r="G12">
        <f>Totals!G14</f>
        <v>1.6008986065054958</v>
      </c>
      <c r="H12">
        <f>Totals!H14</f>
        <v>0.33585977833265285</v>
      </c>
      <c r="I12">
        <f>Totals!I14</f>
        <v>0.13960170376901551</v>
      </c>
      <c r="J12">
        <f>Totals!J14</f>
        <v>0.31028656916612896</v>
      </c>
    </row>
    <row r="13" spans="1:10" x14ac:dyDescent="0.2">
      <c r="A13">
        <f>Totals!A15</f>
        <v>23.639600000000002</v>
      </c>
      <c r="B13">
        <f>Totals!B15</f>
        <v>0.13997937826660489</v>
      </c>
      <c r="C13">
        <f>Totals!C15</f>
        <v>1.8140844918162188E-2</v>
      </c>
      <c r="D13">
        <f>Totals!D15</f>
        <v>2.2788194381890916</v>
      </c>
      <c r="E13">
        <f>Totals!E15</f>
        <v>1.5447060766233562</v>
      </c>
      <c r="F13">
        <f>Totals!F15</f>
        <v>3.5360952622886778E-2</v>
      </c>
      <c r="G13">
        <f>Totals!G15</f>
        <v>1.5093451240004692</v>
      </c>
      <c r="H13">
        <f>Totals!H15</f>
        <v>0.31302941711188298</v>
      </c>
      <c r="I13">
        <f>Totals!I15</f>
        <v>0.13089411575398632</v>
      </c>
      <c r="J13">
        <f>Totals!J15</f>
        <v>0.29018982869986637</v>
      </c>
    </row>
    <row r="14" spans="1:10" x14ac:dyDescent="0.2">
      <c r="A14">
        <f>Totals!A16</f>
        <v>22.857900000000001</v>
      </c>
      <c r="B14">
        <f>Totals!B16</f>
        <v>0.14971718427389719</v>
      </c>
      <c r="C14">
        <f>Totals!C16</f>
        <v>1.8381951525579088E-2</v>
      </c>
      <c r="D14">
        <f>Totals!D16</f>
        <v>2.1589194084684089</v>
      </c>
      <c r="E14">
        <f>Totals!E16</f>
        <v>1.4696886131033722</v>
      </c>
      <c r="F14">
        <f>Totals!F16</f>
        <v>3.8265726673465415E-2</v>
      </c>
      <c r="G14">
        <f>Totals!G16</f>
        <v>1.4314228864299068</v>
      </c>
      <c r="H14">
        <f>Totals!H16</f>
        <v>0.29317120783121453</v>
      </c>
      <c r="I14">
        <f>Totals!I16</f>
        <v>0.12343761733583489</v>
      </c>
      <c r="J14">
        <f>Totals!J16</f>
        <v>0.27262197019798728</v>
      </c>
    </row>
    <row r="15" spans="1:10" x14ac:dyDescent="0.2">
      <c r="A15">
        <f>Totals!A17</f>
        <v>22.149000000000001</v>
      </c>
      <c r="B15">
        <f>Totals!B17</f>
        <v>0.15945423609422826</v>
      </c>
      <c r="C15">
        <f>Totals!C17</f>
        <v>1.8626866601660904E-2</v>
      </c>
      <c r="D15">
        <f>Totals!D17</f>
        <v>2.0540934981093146</v>
      </c>
      <c r="E15">
        <f>Totals!E17</f>
        <v>1.4044427425860362</v>
      </c>
      <c r="F15">
        <f>Totals!F17</f>
        <v>4.1208106899341915E-2</v>
      </c>
      <c r="G15">
        <f>Totals!G17</f>
        <v>1.3632346356866947</v>
      </c>
      <c r="H15">
        <f>Totals!H17</f>
        <v>0.27573964414722718</v>
      </c>
      <c r="I15">
        <f>Totals!I17</f>
        <v>0.1167821223513676</v>
      </c>
      <c r="J15">
        <f>Totals!J17</f>
        <v>0.25712898902468312</v>
      </c>
    </row>
    <row r="16" spans="1:10" x14ac:dyDescent="0.2">
      <c r="A16">
        <f>Totals!A18</f>
        <v>21.502199999999998</v>
      </c>
      <c r="B16">
        <f>Totals!B18</f>
        <v>0.16919148934809441</v>
      </c>
      <c r="C16">
        <f>Totals!C18</f>
        <v>1.8875347405996615E-2</v>
      </c>
      <c r="D16">
        <f>Totals!D18</f>
        <v>1.9617014140242259</v>
      </c>
      <c r="E16">
        <f>Totals!E18</f>
        <v>1.34702096549402</v>
      </c>
      <c r="F16">
        <f>Totals!F18</f>
        <v>4.4092834866672981E-2</v>
      </c>
      <c r="G16">
        <f>Totals!G18</f>
        <v>1.3029281306273468</v>
      </c>
      <c r="H16">
        <f>Totals!H18</f>
        <v>0.26032501134806951</v>
      </c>
      <c r="I16">
        <f>Totals!I18</f>
        <v>0.1109964794349835</v>
      </c>
      <c r="J16">
        <f>Totals!J18</f>
        <v>0.24335895774715319</v>
      </c>
    </row>
    <row r="17" spans="1:10" x14ac:dyDescent="0.2">
      <c r="A17">
        <f>Totals!A19</f>
        <v>20.908999999999999</v>
      </c>
      <c r="B17">
        <f>Totals!B19</f>
        <v>0.17892778361207493</v>
      </c>
      <c r="C17">
        <f>Totals!C19</f>
        <v>1.9120661035871438E-2</v>
      </c>
      <c r="D17">
        <f>Totals!D19</f>
        <v>1.8790640556488905</v>
      </c>
      <c r="E17">
        <f>Totals!E19</f>
        <v>1.2957892065534093</v>
      </c>
      <c r="F17">
        <f>Totals!F19</f>
        <v>4.7004935641804559E-2</v>
      </c>
      <c r="G17">
        <f>Totals!G19</f>
        <v>1.2487842709116048</v>
      </c>
      <c r="H17">
        <f>Totals!H19</f>
        <v>0.24659212035637745</v>
      </c>
      <c r="I17">
        <f>Totals!I19</f>
        <v>0.10564456197580918</v>
      </c>
      <c r="J17">
        <f>Totals!J19</f>
        <v>0.2310381667632945</v>
      </c>
    </row>
    <row r="18" spans="1:10" x14ac:dyDescent="0.2">
      <c r="A18">
        <f>Totals!A20</f>
        <v>20.362400000000001</v>
      </c>
      <c r="B18">
        <f>Totals!B20</f>
        <v>0.18866284471784206</v>
      </c>
      <c r="C18">
        <f>Totals!C20</f>
        <v>1.9361746120012766E-2</v>
      </c>
      <c r="D18">
        <f>Totals!D20</f>
        <v>1.8045736327039876</v>
      </c>
      <c r="E18">
        <f>Totals!E20</f>
        <v>1.2494693946599031</v>
      </c>
      <c r="F18">
        <f>Totals!F20</f>
        <v>4.9917573623072121E-2</v>
      </c>
      <c r="G18">
        <f>Totals!G20</f>
        <v>1.1995847916949338</v>
      </c>
      <c r="H18">
        <f>Totals!H20</f>
        <v>0.23427829151830126</v>
      </c>
      <c r="I18">
        <f>Totals!I20</f>
        <v>0.10084569121415737</v>
      </c>
      <c r="J18">
        <f>Totals!J20</f>
        <v>0.21994728465352306</v>
      </c>
    </row>
    <row r="19" spans="1:10" x14ac:dyDescent="0.2">
      <c r="A19">
        <f>Totals!A21</f>
        <v>19.8565</v>
      </c>
      <c r="B19">
        <f>Totals!B21</f>
        <v>0.19839873892483165</v>
      </c>
      <c r="C19">
        <f>Totals!C21</f>
        <v>1.9599510418612041E-2</v>
      </c>
      <c r="D19">
        <f>Totals!D21</f>
        <v>1.7370918418762626</v>
      </c>
      <c r="E19">
        <f>Totals!E21</f>
        <v>1.2074362897192477</v>
      </c>
      <c r="F19">
        <f>Totals!F21</f>
        <v>5.2825706344179602E-2</v>
      </c>
      <c r="G19">
        <f>Totals!G21</f>
        <v>1.1546696281065287</v>
      </c>
      <c r="H19">
        <f>Totals!H21</f>
        <v>0.22317212297536793</v>
      </c>
      <c r="I19">
        <f>Totals!I21</f>
        <v>9.6517360658502332E-2</v>
      </c>
      <c r="J19">
        <f>Totals!J21</f>
        <v>0.20990702379168405</v>
      </c>
    </row>
    <row r="20" spans="1:10" x14ac:dyDescent="0.2">
      <c r="A20">
        <f>Totals!A22</f>
        <v>19.386700000000001</v>
      </c>
      <c r="B20">
        <f>Totals!B22</f>
        <v>0.20813088354183945</v>
      </c>
      <c r="C20">
        <f>Totals!C22</f>
        <v>1.9832241929475514E-2</v>
      </c>
      <c r="D20">
        <f>Totals!D22</f>
        <v>1.6755282271116658</v>
      </c>
      <c r="E20">
        <f>Totals!E22</f>
        <v>1.1691138265090952</v>
      </c>
      <c r="F20">
        <f>Totals!F22</f>
        <v>5.5704723083084384E-2</v>
      </c>
      <c r="G20">
        <f>Totals!G22</f>
        <v>1.113409103426011</v>
      </c>
      <c r="H20">
        <f>Totals!H22</f>
        <v>0.21312582381383421</v>
      </c>
      <c r="I20">
        <f>Totals!I22</f>
        <v>9.2511144993671232E-2</v>
      </c>
      <c r="J20">
        <f>Totals!J22</f>
        <v>0.2007774317950651</v>
      </c>
    </row>
    <row r="21" spans="1:10" x14ac:dyDescent="0.2">
      <c r="A21">
        <f>Totals!A23</f>
        <v>18.948699999999999</v>
      </c>
      <c r="B21">
        <f>Totals!B23</f>
        <v>0.21786399725953065</v>
      </c>
      <c r="C21">
        <f>Totals!C23</f>
        <v>2.0063430977097778E-2</v>
      </c>
      <c r="D21">
        <f>Totals!D23</f>
        <v>1.6193331235582851</v>
      </c>
      <c r="E21">
        <f>Totals!E23</f>
        <v>1.1339781574711709</v>
      </c>
      <c r="F21">
        <f>Totals!F23</f>
        <v>5.8642734164396852E-2</v>
      </c>
      <c r="G21">
        <f>Totals!G23</f>
        <v>1.0753354233067742</v>
      </c>
      <c r="H21">
        <f>Totals!H23</f>
        <v>0.20397694381206063</v>
      </c>
      <c r="I21">
        <f>Totals!I23</f>
        <v>8.8943167507004525E-2</v>
      </c>
      <c r="J21">
        <f>Totals!J23</f>
        <v>0.19243485476804872</v>
      </c>
    </row>
    <row r="22" spans="1:10" x14ac:dyDescent="0.2">
      <c r="A22">
        <f>Totals!A24</f>
        <v>18.539100000000001</v>
      </c>
      <c r="B22">
        <f>Totals!B24</f>
        <v>0.22759725168144299</v>
      </c>
      <c r="C22">
        <f>Totals!C24</f>
        <v>2.0290120344779436E-2</v>
      </c>
      <c r="D22">
        <f>Totals!D24</f>
        <v>1.5675957389242701</v>
      </c>
      <c r="E22">
        <f>Totals!E24</f>
        <v>1.1016221754141557</v>
      </c>
      <c r="F22">
        <f>Totals!F24</f>
        <v>6.1519374572230355E-2</v>
      </c>
      <c r="G22">
        <f>Totals!G24</f>
        <v>1.0400816340897643</v>
      </c>
      <c r="H22">
        <f>Totals!H24</f>
        <v>0.19561038683042375</v>
      </c>
      <c r="I22">
        <f>Totals!I24</f>
        <v>8.560304469435967E-2</v>
      </c>
      <c r="J22">
        <f>Totals!J24</f>
        <v>0.18478129873749191</v>
      </c>
    </row>
    <row r="23" spans="1:10" x14ac:dyDescent="0.2">
      <c r="A23">
        <f>Totals!A25</f>
        <v>18.155100000000001</v>
      </c>
      <c r="B23">
        <f>Totals!B25</f>
        <v>0.23732692751093892</v>
      </c>
      <c r="C23">
        <f>Totals!C25</f>
        <v>2.0512938402814158E-2</v>
      </c>
      <c r="D23">
        <f>Totals!D25</f>
        <v>1.5198380880082689</v>
      </c>
      <c r="E23">
        <f>Totals!E25</f>
        <v>1.0716845081629511</v>
      </c>
      <c r="F23">
        <f>Totals!F25</f>
        <v>6.4445238303834584E-2</v>
      </c>
      <c r="G23">
        <f>Totals!G25</f>
        <v>1.0071839898380743</v>
      </c>
      <c r="H23">
        <f>Totals!H25</f>
        <v>0.18793424369791442</v>
      </c>
      <c r="I23">
        <f>Totals!I25</f>
        <v>8.2538132606537584E-2</v>
      </c>
      <c r="J23">
        <f>Totals!J25</f>
        <v>0.17773648356190816</v>
      </c>
    </row>
    <row r="24" spans="1:10" x14ac:dyDescent="0.2">
      <c r="A24">
        <f>Totals!A26</f>
        <v>17.794</v>
      </c>
      <c r="B24">
        <f>Totals!B26</f>
        <v>0.24705698384873892</v>
      </c>
      <c r="C24">
        <f>Totals!C26</f>
        <v>2.073157532388694E-2</v>
      </c>
      <c r="D24">
        <f>Totals!D26</f>
        <v>1.4755421966586835</v>
      </c>
      <c r="E24">
        <f>Totals!E26</f>
        <v>1.0437297380425059</v>
      </c>
      <c r="F24">
        <f>Totals!F26</f>
        <v>6.7381061940008161E-2</v>
      </c>
      <c r="G24">
        <f>Totals!G26</f>
        <v>0.97634867610249776</v>
      </c>
      <c r="H24">
        <f>Totals!H26</f>
        <v>0.18087069572908543</v>
      </c>
      <c r="I24">
        <f>Totals!I26</f>
        <v>7.9714504780231968E-2</v>
      </c>
      <c r="J24">
        <f>Totals!J26</f>
        <v>0.17122725810686043</v>
      </c>
    </row>
    <row r="25" spans="1:10" x14ac:dyDescent="0.2">
      <c r="A25">
        <f>Totals!A27</f>
        <v>17.453700000000001</v>
      </c>
      <c r="B25">
        <f>Totals!B27</f>
        <v>0.25678478879409866</v>
      </c>
      <c r="C25">
        <f>Totals!C27</f>
        <v>2.0942794464048935E-2</v>
      </c>
      <c r="D25">
        <f>Totals!D27</f>
        <v>1.4341078121811666</v>
      </c>
      <c r="E25">
        <f>Totals!E27</f>
        <v>1.0175311364785122</v>
      </c>
      <c r="F25">
        <f>Totals!F27</f>
        <v>7.0270889974489548E-2</v>
      </c>
      <c r="G25">
        <f>Totals!G27</f>
        <v>0.94726024650402263</v>
      </c>
      <c r="H25">
        <f>Totals!H27</f>
        <v>0.17434391065803062</v>
      </c>
      <c r="I25">
        <f>Totals!I27</f>
        <v>7.7037058806711689E-2</v>
      </c>
      <c r="J25">
        <f>Totals!J27</f>
        <v>0.16519570623791194</v>
      </c>
    </row>
    <row r="26" spans="1:10" x14ac:dyDescent="0.2">
      <c r="A26">
        <f>Totals!A28</f>
        <v>17.132200000000001</v>
      </c>
      <c r="B26">
        <f>Totals!B28</f>
        <v>0.26651277802453832</v>
      </c>
      <c r="C26">
        <f>Totals!C28</f>
        <v>2.1153023454217733E-2</v>
      </c>
      <c r="D26">
        <f>Totals!D28</f>
        <v>1.3956318743057374</v>
      </c>
      <c r="E26">
        <f>Totals!E28</f>
        <v>0.99312846245737818</v>
      </c>
      <c r="F26">
        <f>Totals!F28</f>
        <v>7.3227448373486714E-2</v>
      </c>
      <c r="G26">
        <f>Totals!G28</f>
        <v>0.91990101408389136</v>
      </c>
      <c r="H26">
        <f>Totals!H28</f>
        <v>0.16829321851139611</v>
      </c>
      <c r="I26">
        <f>Totals!I28</f>
        <v>7.4620994642023875E-2</v>
      </c>
      <c r="J26">
        <f>Totals!J28</f>
        <v>0.15958919869493948</v>
      </c>
    </row>
    <row r="27" spans="1:10" x14ac:dyDescent="0.2">
      <c r="A27">
        <f>Totals!A29</f>
        <v>16.8279</v>
      </c>
      <c r="B27">
        <f>Totals!B29</f>
        <v>0.27623866243722855</v>
      </c>
      <c r="C27">
        <f>Totals!C29</f>
        <v>2.1357634983803046E-2</v>
      </c>
      <c r="D27">
        <f>Totals!D29</f>
        <v>1.3595186268193631</v>
      </c>
      <c r="E27">
        <f>Totals!E29</f>
        <v>0.97016769419406135</v>
      </c>
      <c r="F27">
        <f>Totals!F29</f>
        <v>7.612033019343846E-2</v>
      </c>
      <c r="G27">
        <f>Totals!G29</f>
        <v>0.89404736400062279</v>
      </c>
      <c r="H27">
        <f>Totals!H29</f>
        <v>0.16267389720596925</v>
      </c>
      <c r="I27">
        <f>Totals!I29</f>
        <v>7.2311993403671934E-2</v>
      </c>
      <c r="J27">
        <f>Totals!J29</f>
        <v>0.15436504201566056</v>
      </c>
    </row>
    <row r="28" spans="1:10" x14ac:dyDescent="0.2">
      <c r="A28">
        <f>Totals!A30</f>
        <v>16.539200000000001</v>
      </c>
      <c r="B28">
        <f>Totals!B30</f>
        <v>0.28596659858692253</v>
      </c>
      <c r="C28">
        <f>Totals!C30</f>
        <v>2.1559441915998057E-2</v>
      </c>
      <c r="D28">
        <f>Totals!D30</f>
        <v>1.3256798944755936</v>
      </c>
      <c r="E28">
        <f>Totals!E30</f>
        <v>0.94859407332967383</v>
      </c>
      <c r="F28">
        <f>Totals!F30</f>
        <v>7.9042354521798322E-2</v>
      </c>
      <c r="G28">
        <f>Totals!G30</f>
        <v>0.86955171880787563</v>
      </c>
      <c r="H28">
        <f>Totals!H30</f>
        <v>0.15744329276319044</v>
      </c>
      <c r="I28">
        <f>Totals!I30</f>
        <v>7.0159550766211415E-2</v>
      </c>
      <c r="J28">
        <f>Totals!J30</f>
        <v>0.14948297761651796</v>
      </c>
    </row>
    <row r="29" spans="1:10" x14ac:dyDescent="0.2">
      <c r="A29">
        <f>Totals!A31</f>
        <v>16.265000000000001</v>
      </c>
      <c r="B29">
        <f>Totals!B31</f>
        <v>0.29568968344266489</v>
      </c>
      <c r="C29">
        <f>Totals!C31</f>
        <v>2.1760027373373753E-2</v>
      </c>
      <c r="D29">
        <f>Totals!D31</f>
        <v>1.294016249187995</v>
      </c>
      <c r="E29">
        <f>Totals!E31</f>
        <v>0.92833430702988617</v>
      </c>
      <c r="F29">
        <f>Totals!F31</f>
        <v>8.1953303914912873E-2</v>
      </c>
      <c r="G29">
        <f>Totals!G31</f>
        <v>0.84638100311497322</v>
      </c>
      <c r="H29">
        <f>Totals!H31</f>
        <v>0.15255937850983334</v>
      </c>
      <c r="I29">
        <f>Totals!I31</f>
        <v>6.8209318506408989E-2</v>
      </c>
      <c r="J29">
        <f>Totals!J31</f>
        <v>0.14491324514186665</v>
      </c>
    </row>
    <row r="30" spans="1:10" x14ac:dyDescent="0.2">
      <c r="A30">
        <f>Totals!A32</f>
        <v>16.004000000000001</v>
      </c>
      <c r="B30">
        <f>Totals!B32</f>
        <v>0.30541279125410375</v>
      </c>
      <c r="C30">
        <f>Totals!C32</f>
        <v>2.1956893424008268E-2</v>
      </c>
      <c r="D30">
        <f>Totals!D32</f>
        <v>1.2641544464938836</v>
      </c>
      <c r="E30">
        <f>Totals!E32</f>
        <v>0.90921796322891368</v>
      </c>
      <c r="F30">
        <f>Totals!F32</f>
        <v>8.4886703521271575E-2</v>
      </c>
      <c r="G30">
        <f>Totals!G32</f>
        <v>0.82433125970764187</v>
      </c>
      <c r="H30">
        <f>Totals!H32</f>
        <v>0.14798640290372669</v>
      </c>
      <c r="I30">
        <f>Totals!I32</f>
        <v>6.6325681608883233E-2</v>
      </c>
      <c r="J30">
        <f>Totals!J32</f>
        <v>0.14062439875236013</v>
      </c>
    </row>
    <row r="31" spans="1:10" x14ac:dyDescent="0.2">
      <c r="A31">
        <f>Totals!A33</f>
        <v>15.7552</v>
      </c>
      <c r="B31">
        <f>Totals!B33</f>
        <v>0.31513487395851597</v>
      </c>
      <c r="C31">
        <f>Totals!C33</f>
        <v>2.2152829855794785E-2</v>
      </c>
      <c r="D31">
        <f>Totals!D33</f>
        <v>1.236087487882761</v>
      </c>
      <c r="E31">
        <f>Totals!E33</f>
        <v>0.89128767282033072</v>
      </c>
      <c r="F31">
        <f>Totals!F33</f>
        <v>8.7761249335952279E-2</v>
      </c>
      <c r="G31">
        <f>Totals!G33</f>
        <v>0.80353164920862463</v>
      </c>
      <c r="H31">
        <f>Totals!H33</f>
        <v>0.14370044599609375</v>
      </c>
      <c r="I31">
        <f>Totals!I33</f>
        <v>6.4502690865866671E-2</v>
      </c>
      <c r="J31">
        <f>Totals!J33</f>
        <v>0.13659145247622373</v>
      </c>
    </row>
    <row r="32" spans="1:10" x14ac:dyDescent="0.2">
      <c r="A32">
        <f>Totals!A34</f>
        <v>15.5177</v>
      </c>
      <c r="B32">
        <f>Totals!B34</f>
        <v>0.32485503663890769</v>
      </c>
      <c r="C32">
        <f>Totals!C34</f>
        <v>2.2351571325093078E-2</v>
      </c>
      <c r="D32">
        <f>Totals!D34</f>
        <v>1.2098594469086612</v>
      </c>
      <c r="E32">
        <f>Totals!E34</f>
        <v>0.87449745518899336</v>
      </c>
      <c r="F32">
        <f>Totals!F34</f>
        <v>9.0713081408479126E-2</v>
      </c>
      <c r="G32">
        <f>Totals!G34</f>
        <v>0.78383451581926555</v>
      </c>
      <c r="H32">
        <f>Totals!H34</f>
        <v>0.13967627866968574</v>
      </c>
      <c r="I32">
        <f>Totals!I34</f>
        <v>6.2843314120113875E-2</v>
      </c>
      <c r="J32">
        <f>Totals!J34</f>
        <v>0.13279225689111684</v>
      </c>
    </row>
    <row r="33" spans="1:10" x14ac:dyDescent="0.2">
      <c r="A33">
        <f>Totals!A35</f>
        <v>15.290699999999999</v>
      </c>
      <c r="B33">
        <f>Totals!B35</f>
        <v>0.33457198446385394</v>
      </c>
      <c r="C33">
        <f>Totals!C35</f>
        <v>2.2550689852575318E-2</v>
      </c>
      <c r="D33">
        <f>Totals!D35</f>
        <v>1.1851865780672424</v>
      </c>
      <c r="E33">
        <f>Totals!E35</f>
        <v>0.85886395439745755</v>
      </c>
      <c r="F33">
        <f>Totals!F35</f>
        <v>9.3600267364708362E-2</v>
      </c>
      <c r="G33">
        <f>Totals!G35</f>
        <v>0.76526368703274894</v>
      </c>
      <c r="H33">
        <f>Totals!H35</f>
        <v>0.13588693185276804</v>
      </c>
      <c r="I33">
        <f>Totals!I35</f>
        <v>6.1228386912990783E-2</v>
      </c>
      <c r="J33">
        <f>Totals!J35</f>
        <v>0.12920730490402627</v>
      </c>
    </row>
    <row r="34" spans="1:10" x14ac:dyDescent="0.2">
      <c r="A34">
        <f>Totals!A36</f>
        <v>15.073399999999999</v>
      </c>
      <c r="B34">
        <f>Totals!B36</f>
        <v>0.34428797903535818</v>
      </c>
      <c r="C34">
        <f>Totals!C36</f>
        <v>2.2762128582956787E-2</v>
      </c>
      <c r="D34">
        <f>Totals!D36</f>
        <v>1.1625388570923829</v>
      </c>
      <c r="E34">
        <f>Totals!E36</f>
        <v>0.84465457805165722</v>
      </c>
      <c r="F34">
        <f>Totals!F36</f>
        <v>9.6519180721320361E-2</v>
      </c>
      <c r="G34">
        <f>Totals!G36</f>
        <v>0.74813368869129315</v>
      </c>
      <c r="H34">
        <f>Totals!H36</f>
        <v>0.13231212544258461</v>
      </c>
      <c r="I34">
        <f>Totals!I36</f>
        <v>5.9755855338437927E-2</v>
      </c>
      <c r="J34">
        <f>Totals!J36</f>
        <v>0.12581800689874678</v>
      </c>
    </row>
    <row r="35" spans="1:10" x14ac:dyDescent="0.2">
      <c r="A35">
        <f>Totals!A37</f>
        <v>14.8651</v>
      </c>
      <c r="B35">
        <f>Totals!B37</f>
        <v>0.35400438151851682</v>
      </c>
      <c r="C35">
        <f>Totals!C37</f>
        <v>2.2982142507644014E-2</v>
      </c>
      <c r="D35">
        <f>Totals!D37</f>
        <v>1.1415589434118103</v>
      </c>
      <c r="E35">
        <f>Totals!E37</f>
        <v>0.83174342617190222</v>
      </c>
      <c r="F35">
        <f>Totals!F37</f>
        <v>9.9421489116988407E-2</v>
      </c>
      <c r="G35">
        <f>Totals!G37</f>
        <v>0.73227292958302626</v>
      </c>
      <c r="H35">
        <f>Totals!H37</f>
        <v>0.12894195249223736</v>
      </c>
      <c r="I35">
        <f>Totals!I37</f>
        <v>5.8314415164718025E-2</v>
      </c>
      <c r="J35">
        <f>Totals!J37</f>
        <v>0.12260815705484038</v>
      </c>
    </row>
    <row r="36" spans="1:10" x14ac:dyDescent="0.2">
      <c r="A36">
        <f>Totals!A38</f>
        <v>14.6653</v>
      </c>
      <c r="B36">
        <f>Totals!B38</f>
        <v>0.36371599854474734</v>
      </c>
      <c r="C36">
        <f>Totals!C38</f>
        <v>2.320794716394901E-2</v>
      </c>
      <c r="D36">
        <f>Totals!D38</f>
        <v>1.1219946534500931</v>
      </c>
      <c r="E36">
        <f>Totals!E38</f>
        <v>0.81967281577818907</v>
      </c>
      <c r="F36">
        <f>Totals!F38</f>
        <v>0.10235685742060362</v>
      </c>
      <c r="G36">
        <f>Totals!G38</f>
        <v>0.71731563258624387</v>
      </c>
      <c r="H36">
        <f>Totals!H38</f>
        <v>0.12575778246218633</v>
      </c>
      <c r="I36">
        <f>Totals!I38</f>
        <v>5.6999082558776781E-2</v>
      </c>
      <c r="J36">
        <f>Totals!J38</f>
        <v>0.11956529842228263</v>
      </c>
    </row>
    <row r="37" spans="1:10" x14ac:dyDescent="0.2">
      <c r="A37">
        <f>Totals!A39</f>
        <v>14.4733</v>
      </c>
      <c r="B37">
        <f>Totals!B39</f>
        <v>0.37342997813320905</v>
      </c>
      <c r="C37">
        <f>Totals!C39</f>
        <v>2.343360612199831E-2</v>
      </c>
      <c r="D37">
        <f>Totals!D39</f>
        <v>1.103434126693307</v>
      </c>
      <c r="E37">
        <f>Totals!E39</f>
        <v>0.80831673351864508</v>
      </c>
      <c r="F37">
        <f>Totals!F39</f>
        <v>0.10527644299551461</v>
      </c>
      <c r="G37">
        <f>Totals!G39</f>
        <v>0.70304029052313022</v>
      </c>
      <c r="H37">
        <f>Totals!H39</f>
        <v>0.12273815374068472</v>
      </c>
      <c r="I37">
        <f>Totals!I39</f>
        <v>5.570472444925037E-2</v>
      </c>
      <c r="J37">
        <f>Totals!J39</f>
        <v>0.11667451498472702</v>
      </c>
    </row>
    <row r="38" spans="1:10" x14ac:dyDescent="0.2">
      <c r="A38">
        <f>Totals!A40</f>
        <v>14.2887</v>
      </c>
      <c r="B38">
        <f>Totals!B40</f>
        <v>0.38314121443256105</v>
      </c>
      <c r="C38">
        <f>Totals!C40</f>
        <v>2.3669625668688226E-2</v>
      </c>
      <c r="D38">
        <f>Totals!D40</f>
        <v>1.0862980078062439</v>
      </c>
      <c r="E38">
        <f>Totals!E40</f>
        <v>0.79802290274796206</v>
      </c>
      <c r="F38">
        <f>Totals!F40</f>
        <v>0.10818033364933549</v>
      </c>
      <c r="G38">
        <f>Totals!G40</f>
        <v>0.68984256909862662</v>
      </c>
      <c r="H38">
        <f>Totals!H40</f>
        <v>0.11987275038110777</v>
      </c>
      <c r="I38">
        <f>Totals!I40</f>
        <v>5.4476388993838817E-2</v>
      </c>
      <c r="J38">
        <f>Totals!J40</f>
        <v>0.1139259656833351</v>
      </c>
    </row>
    <row r="39" spans="1:10" x14ac:dyDescent="0.2">
      <c r="A39">
        <f>Totals!A41</f>
        <v>14.1111</v>
      </c>
      <c r="B39">
        <f>Totals!B41</f>
        <v>0.39284621076133808</v>
      </c>
      <c r="C39">
        <f>Totals!C41</f>
        <v>2.391726395151917E-2</v>
      </c>
      <c r="D39">
        <f>Totals!D41</f>
        <v>1.070546147212498</v>
      </c>
      <c r="E39">
        <f>Totals!E41</f>
        <v>0.78872388376742053</v>
      </c>
      <c r="F39">
        <f>Totals!F41</f>
        <v>0.11107175170041685</v>
      </c>
      <c r="G39">
        <f>Totals!G41</f>
        <v>0.67765213206700381</v>
      </c>
      <c r="H39">
        <f>Totals!H41</f>
        <v>0.11715766489406024</v>
      </c>
      <c r="I39">
        <f>Totals!I41</f>
        <v>5.3354389116746857E-2</v>
      </c>
      <c r="J39">
        <f>Totals!J41</f>
        <v>0.11131020943427039</v>
      </c>
    </row>
    <row r="40" spans="1:10" x14ac:dyDescent="0.2">
      <c r="A40">
        <f>Totals!A42</f>
        <v>13.9399</v>
      </c>
      <c r="B40">
        <f>Totals!B42</f>
        <v>0.40255478286551327</v>
      </c>
      <c r="C40">
        <f>Totals!C42</f>
        <v>2.4166977241033658E-2</v>
      </c>
      <c r="D40">
        <f>Totals!D42</f>
        <v>1.0556350631323139</v>
      </c>
      <c r="E40">
        <f>Totals!E42</f>
        <v>0.78008722309352607</v>
      </c>
      <c r="F40">
        <f>Totals!F42</f>
        <v>0.11398782667392726</v>
      </c>
      <c r="G40">
        <f>Totals!G42</f>
        <v>0.66605953068108747</v>
      </c>
      <c r="H40">
        <f>Totals!H42</f>
        <v>0.1145737604427798</v>
      </c>
      <c r="I40">
        <f>Totals!I42</f>
        <v>5.2198662987989038E-2</v>
      </c>
      <c r="J40">
        <f>Totals!J42</f>
        <v>0.10881528234653047</v>
      </c>
    </row>
    <row r="41" spans="1:10" x14ac:dyDescent="0.2">
      <c r="A41">
        <f>Totals!A43</f>
        <v>13.774800000000001</v>
      </c>
      <c r="B41">
        <f>Totals!B43</f>
        <v>0.412262377708355</v>
      </c>
      <c r="C41">
        <f>Totals!C43</f>
        <v>2.4423352846333259E-2</v>
      </c>
      <c r="D41">
        <f>Totals!D43</f>
        <v>1.0417129064574622</v>
      </c>
      <c r="E41">
        <f>Totals!E43</f>
        <v>0.77198885541044926</v>
      </c>
      <c r="F41">
        <f>Totals!F43</f>
        <v>0.11689312298285114</v>
      </c>
      <c r="G41">
        <f>Totals!G43</f>
        <v>0.65509114999254747</v>
      </c>
      <c r="H41">
        <f>Totals!H43</f>
        <v>0.11211183982490019</v>
      </c>
      <c r="I41">
        <f>Totals!I43</f>
        <v>5.1182796056464794E-2</v>
      </c>
      <c r="J41">
        <f>Totals!J43</f>
        <v>0.10643399760069841</v>
      </c>
    </row>
    <row r="42" spans="1:10" x14ac:dyDescent="0.2">
      <c r="A42">
        <f>Totals!A44</f>
        <v>13.615500000000001</v>
      </c>
      <c r="B42">
        <f>Totals!B44</f>
        <v>0.42196566923407569</v>
      </c>
      <c r="C42">
        <f>Totals!C44</f>
        <v>2.4683278676107347E-2</v>
      </c>
      <c r="D42">
        <f>Totals!D44</f>
        <v>1.0285897512654012</v>
      </c>
      <c r="E42">
        <f>Totals!E44</f>
        <v>0.76453514243838316</v>
      </c>
      <c r="F42">
        <f>Totals!F44</f>
        <v>0.11982167332160806</v>
      </c>
      <c r="G42">
        <f>Totals!G44</f>
        <v>0.64471346911677507</v>
      </c>
      <c r="H42">
        <f>Totals!H44</f>
        <v>0.10976433081340083</v>
      </c>
      <c r="I42">
        <f>Totals!I44</f>
        <v>5.0130839059481819E-2</v>
      </c>
      <c r="J42">
        <f>Totals!J44</f>
        <v>0.10415943895413535</v>
      </c>
    </row>
    <row r="43" spans="1:10" x14ac:dyDescent="0.2">
      <c r="A43">
        <f>Totals!A45</f>
        <v>13.4617</v>
      </c>
      <c r="B43">
        <f>Totals!B45</f>
        <v>0.43166266913269219</v>
      </c>
      <c r="C43">
        <f>Totals!C45</f>
        <v>2.4952462102868025E-2</v>
      </c>
      <c r="D43">
        <f>Totals!D45</f>
        <v>1.0164484962940206</v>
      </c>
      <c r="E43">
        <f>Totals!E45</f>
        <v>0.75777069374599637</v>
      </c>
      <c r="F43">
        <f>Totals!F45</f>
        <v>0.12274203765090567</v>
      </c>
      <c r="G43">
        <f>Totals!G45</f>
        <v>0.63506336906494554</v>
      </c>
      <c r="H43">
        <f>Totals!H45</f>
        <v>0.10753125236513562</v>
      </c>
      <c r="I43">
        <f>Totals!I45</f>
        <v>4.9126891024901718E-2</v>
      </c>
      <c r="J43">
        <f>Totals!J45</f>
        <v>0.1019849461881321</v>
      </c>
    </row>
    <row r="44" spans="1:10" x14ac:dyDescent="0.2">
      <c r="A44">
        <f>Totals!A46</f>
        <v>13.312900000000001</v>
      </c>
      <c r="B44">
        <f>Totals!B46</f>
        <v>0.44136609460964216</v>
      </c>
      <c r="C44">
        <f>Totals!C46</f>
        <v>2.5227353262821071E-2</v>
      </c>
      <c r="D44">
        <f>Totals!D46</f>
        <v>1.0050535123806152</v>
      </c>
      <c r="E44">
        <f>Totals!E46</f>
        <v>0.75150473589328304</v>
      </c>
      <c r="F44">
        <f>Totals!F46</f>
        <v>0.12564731555168526</v>
      </c>
      <c r="G44">
        <f>Totals!G46</f>
        <v>0.62586411249516816</v>
      </c>
      <c r="H44">
        <f>Totals!H46</f>
        <v>0.10539473398196028</v>
      </c>
      <c r="I44">
        <f>Totals!I46</f>
        <v>4.8246036388076487E-2</v>
      </c>
      <c r="J44">
        <f>Totals!J46</f>
        <v>9.990131396372498E-2</v>
      </c>
    </row>
    <row r="45" spans="1:10" x14ac:dyDescent="0.2">
      <c r="A45">
        <f>Totals!A47</f>
        <v>13.1691</v>
      </c>
      <c r="B45">
        <f>Totals!B47</f>
        <v>0.45105771609849848</v>
      </c>
      <c r="C45">
        <f>Totals!C47</f>
        <v>2.5502995289347127E-2</v>
      </c>
      <c r="D45">
        <f>Totals!D47</f>
        <v>0.99420407525670851</v>
      </c>
      <c r="E45">
        <f>Totals!E47</f>
        <v>0.74564999310126068</v>
      </c>
      <c r="F45">
        <f>Totals!F47</f>
        <v>0.12854230082971274</v>
      </c>
      <c r="G45">
        <f>Totals!G47</f>
        <v>0.61707604782494574</v>
      </c>
      <c r="H45">
        <f>Totals!H47</f>
        <v>0.10335280128176612</v>
      </c>
      <c r="I45">
        <f>Totals!I47</f>
        <v>4.7326352597720389E-2</v>
      </c>
      <c r="J45">
        <f>Totals!J47</f>
        <v>9.7906572722563479E-2</v>
      </c>
    </row>
    <row r="46" spans="1:10" x14ac:dyDescent="0.2">
      <c r="A46">
        <f>Totals!A48</f>
        <v>13.0298</v>
      </c>
      <c r="B46">
        <f>Totals!B48</f>
        <v>0.4607536755586914</v>
      </c>
      <c r="C46">
        <f>Totals!C48</f>
        <v>2.5782489364074949E-2</v>
      </c>
      <c r="D46">
        <f>Totals!D48</f>
        <v>0.98394880754058289</v>
      </c>
      <c r="E46">
        <f>Totals!E48</f>
        <v>0.74008483130471037</v>
      </c>
      <c r="F46">
        <f>Totals!F48</f>
        <v>0.13145476029130021</v>
      </c>
      <c r="G46">
        <f>Totals!G48</f>
        <v>0.60862211471862349</v>
      </c>
      <c r="H46">
        <f>Totals!H48</f>
        <v>0.10139687401886144</v>
      </c>
      <c r="I46">
        <f>Totals!I48</f>
        <v>4.6483085114905058E-2</v>
      </c>
      <c r="J46">
        <f>Totals!J48</f>
        <v>9.5991973396892694E-2</v>
      </c>
    </row>
    <row r="47" spans="1:10" x14ac:dyDescent="0.2">
      <c r="A47">
        <f>Totals!A49</f>
        <v>12.8948</v>
      </c>
      <c r="B47">
        <f>Totals!B49</f>
        <v>0.47045174791431216</v>
      </c>
      <c r="C47">
        <f>Totals!C49</f>
        <v>2.6069565598392897E-2</v>
      </c>
      <c r="D47">
        <f>Totals!D49</f>
        <v>0.9743952830565743</v>
      </c>
      <c r="E47">
        <f>Totals!E49</f>
        <v>0.73504185236124731</v>
      </c>
      <c r="F47">
        <f>Totals!F49</f>
        <v>0.13436161621203979</v>
      </c>
      <c r="G47">
        <f>Totals!G49</f>
        <v>0.6006802361492074</v>
      </c>
      <c r="H47">
        <f>Totals!H49</f>
        <v>9.9525919530772208E-2</v>
      </c>
      <c r="I47">
        <f>Totals!I49</f>
        <v>4.56743719568743E-2</v>
      </c>
      <c r="J47">
        <f>Totals!J49</f>
        <v>9.4153139207680661E-2</v>
      </c>
    </row>
    <row r="48" spans="1:10" x14ac:dyDescent="0.2">
      <c r="A48">
        <f>Totals!A50</f>
        <v>12.764099999999999</v>
      </c>
      <c r="B48">
        <f>Totals!B50</f>
        <v>0.48013560367781039</v>
      </c>
      <c r="C48">
        <f>Totals!C50</f>
        <v>2.6361154248571425E-2</v>
      </c>
      <c r="D48">
        <f>Totals!D50</f>
        <v>0.9654215206280985</v>
      </c>
      <c r="E48">
        <f>Totals!E50</f>
        <v>0.73043661313458497</v>
      </c>
      <c r="F48">
        <f>Totals!F50</f>
        <v>0.13725972097050318</v>
      </c>
      <c r="G48">
        <f>Totals!G50</f>
        <v>0.59317689216408176</v>
      </c>
      <c r="H48">
        <f>Totals!H50</f>
        <v>9.7733347326655451E-2</v>
      </c>
      <c r="I48">
        <f>Totals!I50</f>
        <v>4.4863034130362904E-2</v>
      </c>
      <c r="J48">
        <f>Totals!J50</f>
        <v>9.2388526036495194E-2</v>
      </c>
    </row>
    <row r="49" spans="1:10" x14ac:dyDescent="0.2">
      <c r="A49">
        <f>Totals!A51</f>
        <v>12.6372</v>
      </c>
      <c r="B49">
        <f>Totals!B51</f>
        <v>0.48982685284713218</v>
      </c>
      <c r="C49">
        <f>Totals!C51</f>
        <v>2.6658465176004949E-2</v>
      </c>
      <c r="D49">
        <f>Totals!D51</f>
        <v>0.95699356347123521</v>
      </c>
      <c r="E49">
        <f>Totals!E51</f>
        <v>0.72614815626619922</v>
      </c>
      <c r="F49">
        <f>Totals!F51</f>
        <v>0.14017049826993919</v>
      </c>
      <c r="G49">
        <f>Totals!G51</f>
        <v>0.58600389177625212</v>
      </c>
      <c r="H49">
        <f>Totals!H51</f>
        <v>9.6010191954590179E-2</v>
      </c>
      <c r="I49">
        <f>Totals!I51</f>
        <v>4.4119009918274915E-2</v>
      </c>
      <c r="J49">
        <f>Totals!J51</f>
        <v>9.0689971552178783E-2</v>
      </c>
    </row>
    <row r="50" spans="1:10" x14ac:dyDescent="0.2">
      <c r="A50">
        <f>Totals!A52</f>
        <v>12.514099999999999</v>
      </c>
      <c r="B50">
        <f>Totals!B52</f>
        <v>0.49951101021472738</v>
      </c>
      <c r="C50">
        <f>Totals!C52</f>
        <v>2.6958151169143445E-2</v>
      </c>
      <c r="D50">
        <f>Totals!D52</f>
        <v>0.94898971096760598</v>
      </c>
      <c r="E50">
        <f>Totals!E52</f>
        <v>0.72219713692728194</v>
      </c>
      <c r="F50">
        <f>Totals!F52</f>
        <v>0.14308081968439026</v>
      </c>
      <c r="G50">
        <f>Totals!G52</f>
        <v>0.57912650722957726</v>
      </c>
      <c r="H50">
        <f>Totals!H52</f>
        <v>9.4356924799076994E-2</v>
      </c>
      <c r="I50">
        <f>Totals!I52</f>
        <v>4.3369269523583547E-2</v>
      </c>
      <c r="J50">
        <f>Totals!J52</f>
        <v>8.9056189730977939E-2</v>
      </c>
    </row>
    <row r="51" spans="1:10" x14ac:dyDescent="0.2">
      <c r="A51">
        <f>Totals!A53</f>
        <v>12.394500000000001</v>
      </c>
      <c r="B51">
        <f>Totals!B53</f>
        <v>0.50919752487059688</v>
      </c>
      <c r="C51">
        <f>Totals!C53</f>
        <v>2.7264532872172557E-2</v>
      </c>
      <c r="D51">
        <f>Totals!D53</f>
        <v>0.94151716504122185</v>
      </c>
      <c r="E51">
        <f>Totals!E53</f>
        <v>0.71858303685755298</v>
      </c>
      <c r="F51">
        <f>Totals!F53</f>
        <v>0.14597941855486549</v>
      </c>
      <c r="G51">
        <f>Totals!G53</f>
        <v>0.57260361830268758</v>
      </c>
      <c r="H51">
        <f>Totals!H53</f>
        <v>9.2769747991141002E-2</v>
      </c>
      <c r="I51">
        <f>Totals!I53</f>
        <v>4.2682382326039756E-2</v>
      </c>
      <c r="J51">
        <f>Totals!J53</f>
        <v>8.7481997866488068E-2</v>
      </c>
    </row>
    <row r="52" spans="1:10" x14ac:dyDescent="0.2">
      <c r="A52">
        <f>Totals!A54</f>
        <v>12.2783</v>
      </c>
      <c r="B52">
        <f>Totals!B54</f>
        <v>0.51888106974472836</v>
      </c>
      <c r="C52">
        <f>Totals!C54</f>
        <v>2.7576534666497374E-2</v>
      </c>
      <c r="D52">
        <f>Totals!D54</f>
        <v>0.93451941610444067</v>
      </c>
      <c r="E52">
        <f>Totals!E54</f>
        <v>0.71534733061211253</v>
      </c>
      <c r="F52">
        <f>Totals!F54</f>
        <v>0.14886756193561429</v>
      </c>
      <c r="G52">
        <f>Totals!G54</f>
        <v>0.56645706333230306</v>
      </c>
      <c r="H52">
        <f>Totals!H54</f>
        <v>9.1242321912104893E-2</v>
      </c>
      <c r="I52">
        <f>Totals!I54</f>
        <v>4.1987493010138564E-2</v>
      </c>
      <c r="J52">
        <f>Totals!J54</f>
        <v>8.5964975914279901E-2</v>
      </c>
    </row>
    <row r="53" spans="1:10" x14ac:dyDescent="0.2">
      <c r="A53">
        <f>Totals!A55</f>
        <v>12.1654</v>
      </c>
      <c r="B53">
        <f>Totals!B55</f>
        <v>0.52855662566336892</v>
      </c>
      <c r="C53">
        <f>Totals!C55</f>
        <v>2.7894533598806396E-2</v>
      </c>
      <c r="D53">
        <f>Totals!D55</f>
        <v>0.92799160610968512</v>
      </c>
      <c r="E53">
        <f>Totals!E55</f>
        <v>0.71240974109071897</v>
      </c>
      <c r="F53">
        <f>Totals!F55</f>
        <v>0.15176949026207318</v>
      </c>
      <c r="G53">
        <f>Totals!G55</f>
        <v>0.56062859649363961</v>
      </c>
      <c r="H53">
        <f>Totals!H55</f>
        <v>8.9772054526671988E-2</v>
      </c>
      <c r="I53">
        <f>Totals!I55</f>
        <v>4.1318689581443545E-2</v>
      </c>
      <c r="J53">
        <f>Totals!J55</f>
        <v>8.4502775245856657E-2</v>
      </c>
    </row>
    <row r="54" spans="1:10" x14ac:dyDescent="0.2">
      <c r="A54">
        <f>Totals!A56</f>
        <v>12.0555</v>
      </c>
      <c r="B54">
        <f>Totals!B56</f>
        <v>0.53823737634696611</v>
      </c>
      <c r="C54">
        <f>Totals!C56</f>
        <v>2.8218048108871525E-2</v>
      </c>
      <c r="D54">
        <f>Totals!D56</f>
        <v>0.92186978657941054</v>
      </c>
      <c r="E54">
        <f>Totals!E56</f>
        <v>0.70971636789449632</v>
      </c>
      <c r="F54">
        <f>Totals!F56</f>
        <v>0.15467013293955309</v>
      </c>
      <c r="G54">
        <f>Totals!G56</f>
        <v>0.55504623495494332</v>
      </c>
      <c r="H54">
        <f>Totals!H56</f>
        <v>8.8356654151546921E-2</v>
      </c>
      <c r="I54">
        <f>Totals!I56</f>
        <v>4.0706208652214332E-2</v>
      </c>
      <c r="J54">
        <f>Totals!J56</f>
        <v>8.3090555881152856E-2</v>
      </c>
    </row>
    <row r="55" spans="1:10" x14ac:dyDescent="0.2">
      <c r="A55">
        <f>Totals!A57</f>
        <v>11.948600000000001</v>
      </c>
      <c r="B55">
        <f>Totals!B57</f>
        <v>0.54791130633805207</v>
      </c>
      <c r="C55">
        <f>Totals!C57</f>
        <v>2.8542238188844681E-2</v>
      </c>
      <c r="D55">
        <f>Totals!D57</f>
        <v>0.91599737391313985</v>
      </c>
      <c r="E55">
        <f>Totals!E57</f>
        <v>0.70722280281297512</v>
      </c>
      <c r="F55">
        <f>Totals!F57</f>
        <v>0.15756289259269399</v>
      </c>
      <c r="G55">
        <f>Totals!G57</f>
        <v>0.54965991022028127</v>
      </c>
      <c r="H55">
        <f>Totals!H57</f>
        <v>8.6995453970924383E-2</v>
      </c>
      <c r="I55">
        <f>Totals!I57</f>
        <v>4.0051684632440181E-2</v>
      </c>
      <c r="J55">
        <f>Totals!J57</f>
        <v>8.1727432496800131E-2</v>
      </c>
    </row>
    <row r="56" spans="1:10" x14ac:dyDescent="0.2">
      <c r="A56">
        <f>Totals!A58</f>
        <v>11.8445</v>
      </c>
      <c r="B56">
        <f>Totals!B58</f>
        <v>0.55758469321340365</v>
      </c>
      <c r="C56">
        <f>Totals!C58</f>
        <v>2.8873816887183844E-2</v>
      </c>
      <c r="D56">
        <f>Totals!D58</f>
        <v>0.91056262395082621</v>
      </c>
      <c r="E56">
        <f>Totals!E58</f>
        <v>0.70496950162515037</v>
      </c>
      <c r="F56">
        <f>Totals!F58</f>
        <v>0.16046460237895704</v>
      </c>
      <c r="G56">
        <f>Totals!G58</f>
        <v>0.54452346271689223</v>
      </c>
      <c r="H56">
        <f>Totals!H58</f>
        <v>8.5681555786461083E-2</v>
      </c>
      <c r="I56">
        <f>Totals!I58</f>
        <v>3.9482982441869478E-2</v>
      </c>
      <c r="J56">
        <f>Totals!J58</f>
        <v>8.0410020626646331E-2</v>
      </c>
    </row>
    <row r="57" spans="1:10" x14ac:dyDescent="0.2">
      <c r="A57">
        <f>Totals!A59</f>
        <v>11.7432</v>
      </c>
      <c r="B57">
        <f>Totals!B59</f>
        <v>0.56724593539853618</v>
      </c>
      <c r="C57">
        <f>Totals!C59</f>
        <v>2.9209740827306048E-2</v>
      </c>
      <c r="D57">
        <f>Totals!D59</f>
        <v>0.90546731034606276</v>
      </c>
      <c r="E57">
        <f>Totals!E59</f>
        <v>0.70301635977606214</v>
      </c>
      <c r="F57">
        <f>Totals!F59</f>
        <v>0.16335461489050851</v>
      </c>
      <c r="G57">
        <f>Totals!G59</f>
        <v>0.53965750991834083</v>
      </c>
      <c r="H57">
        <f>Totals!H59</f>
        <v>8.4414139194714508E-2</v>
      </c>
      <c r="I57">
        <f>Totals!I59</f>
        <v>3.8903511030882201E-2</v>
      </c>
      <c r="J57">
        <f>Totals!J59</f>
        <v>7.9137535311616672E-2</v>
      </c>
    </row>
    <row r="58" spans="1:10" x14ac:dyDescent="0.2">
      <c r="A58">
        <f>Totals!A60</f>
        <v>11.644399999999999</v>
      </c>
      <c r="B58">
        <f>Totals!B60</f>
        <v>0.57691266929244422</v>
      </c>
      <c r="C58">
        <f>Totals!C60</f>
        <v>2.9550127459442212E-2</v>
      </c>
      <c r="D58">
        <f>Totals!D60</f>
        <v>0.90067010302939032</v>
      </c>
      <c r="E58">
        <f>Totals!E60</f>
        <v>0.70124304775372459</v>
      </c>
      <c r="F58">
        <f>Totals!F60</f>
        <v>0.16623808687657959</v>
      </c>
      <c r="G58">
        <f>Totals!G60</f>
        <v>0.53499118309082305</v>
      </c>
      <c r="H58">
        <f>Totals!H60</f>
        <v>8.3192266389417416E-2</v>
      </c>
      <c r="I58">
        <f>Totals!I60</f>
        <v>3.8343082992318138E-2</v>
      </c>
      <c r="J58">
        <f>Totals!J60</f>
        <v>7.7905483680252074E-2</v>
      </c>
    </row>
    <row r="59" spans="1:10" x14ac:dyDescent="0.2">
      <c r="A59">
        <f>Totals!A61</f>
        <v>11.548</v>
      </c>
      <c r="B59">
        <f>Totals!B61</f>
        <v>0.58658473531881761</v>
      </c>
      <c r="C59">
        <f>Totals!C61</f>
        <v>2.9894293009751612E-2</v>
      </c>
      <c r="D59">
        <f>Totals!D61</f>
        <v>0.89613614506591421</v>
      </c>
      <c r="E59">
        <f>Totals!E61</f>
        <v>0.69961111357447325</v>
      </c>
      <c r="F59">
        <f>Totals!F61</f>
        <v>0.16914009346915768</v>
      </c>
      <c r="G59">
        <f>Totals!G61</f>
        <v>0.53047102010531555</v>
      </c>
      <c r="H59">
        <f>Totals!H61</f>
        <v>8.2012283110895146E-2</v>
      </c>
      <c r="I59">
        <f>Totals!I61</f>
        <v>3.7800782863789351E-2</v>
      </c>
      <c r="J59">
        <f>Totals!J61</f>
        <v>7.6711965516756561E-2</v>
      </c>
    </row>
    <row r="60" spans="1:10" x14ac:dyDescent="0.2">
      <c r="A60">
        <f>Totals!A62</f>
        <v>11.4541</v>
      </c>
      <c r="B60">
        <f>Totals!B62</f>
        <v>0.59624172785632523</v>
      </c>
      <c r="C60">
        <f>Totals!C62</f>
        <v>3.0241776054352611E-2</v>
      </c>
      <c r="D60">
        <f>Totals!D62</f>
        <v>0.89186966199864615</v>
      </c>
      <c r="E60">
        <f>Totals!E62</f>
        <v>0.69816257918044333</v>
      </c>
      <c r="F60">
        <f>Totals!F62</f>
        <v>0.1720353398846827</v>
      </c>
      <c r="G60">
        <f>Totals!G62</f>
        <v>0.52612723929576077</v>
      </c>
      <c r="H60">
        <f>Totals!H62</f>
        <v>8.0872483262482225E-2</v>
      </c>
      <c r="I60">
        <f>Totals!I62</f>
        <v>3.7277018741894874E-2</v>
      </c>
      <c r="J60">
        <f>Totals!J62</f>
        <v>7.5557580813825548E-2</v>
      </c>
    </row>
    <row r="61" spans="1:10" x14ac:dyDescent="0.2">
      <c r="A61">
        <f>Totals!A63</f>
        <v>11.362399999999999</v>
      </c>
      <c r="B61">
        <f>Totals!B63</f>
        <v>0.6059044742157742</v>
      </c>
      <c r="C61">
        <f>Totals!C63</f>
        <v>3.059497475892348E-2</v>
      </c>
      <c r="D61">
        <f>Totals!D63</f>
        <v>0.88789662380932022</v>
      </c>
      <c r="E61">
        <f>Totals!E63</f>
        <v>0.69690671356179712</v>
      </c>
      <c r="F61">
        <f>Totals!F63</f>
        <v>0.17492021174288677</v>
      </c>
      <c r="G61">
        <f>Totals!G63</f>
        <v>0.52200063036201116</v>
      </c>
      <c r="H61">
        <f>Totals!H63</f>
        <v>7.9768136724443828E-2</v>
      </c>
      <c r="I61">
        <f>Totals!I63</f>
        <v>3.6769601257418807E-2</v>
      </c>
      <c r="J61">
        <f>Totals!J63</f>
        <v>7.4438043722559702E-2</v>
      </c>
    </row>
    <row r="62" spans="1:10" x14ac:dyDescent="0.2">
      <c r="A62">
        <f>Totals!A64</f>
        <v>11.273</v>
      </c>
      <c r="B62">
        <f>Totals!B64</f>
        <v>0.61555277508276485</v>
      </c>
      <c r="C62">
        <f>Totals!C64</f>
        <v>3.0953103744472698E-2</v>
      </c>
      <c r="D62">
        <f>Totals!D64</f>
        <v>0.88420990298929758</v>
      </c>
      <c r="E62">
        <f>Totals!E64</f>
        <v>0.69588466501647295</v>
      </c>
      <c r="F62">
        <f>Totals!F64</f>
        <v>0.1778147263419379</v>
      </c>
      <c r="G62">
        <f>Totals!G64</f>
        <v>0.51808518239982082</v>
      </c>
      <c r="H62">
        <f>Totals!H64</f>
        <v>7.870557866216879E-2</v>
      </c>
      <c r="I62">
        <f>Totals!I64</f>
        <v>3.6250399189573616E-2</v>
      </c>
      <c r="J62">
        <f>Totals!J64</f>
        <v>7.3354016395796376E-2</v>
      </c>
    </row>
    <row r="63" spans="1:10" x14ac:dyDescent="0.2">
      <c r="A63">
        <f>Totals!A65</f>
        <v>11.185600000000001</v>
      </c>
      <c r="B63">
        <f>Totals!B65</f>
        <v>0.6252097440727945</v>
      </c>
      <c r="C63">
        <f>Totals!C65</f>
        <v>3.1317966345360167E-2</v>
      </c>
      <c r="D63">
        <f>Totals!D65</f>
        <v>0.88081414414479087</v>
      </c>
      <c r="E63">
        <f>Totals!E65</f>
        <v>0.69502116748409348</v>
      </c>
      <c r="F63">
        <f>Totals!F65</f>
        <v>0.18069825120736815</v>
      </c>
      <c r="G63">
        <f>Totals!G65</f>
        <v>0.51433545688925364</v>
      </c>
      <c r="H63">
        <f>Totals!H65</f>
        <v>7.7676120442755792E-2</v>
      </c>
      <c r="I63">
        <f>Totals!I65</f>
        <v>3.580297625750653E-2</v>
      </c>
      <c r="J63">
        <f>Totals!J65</f>
        <v>7.230133934790671E-2</v>
      </c>
    </row>
    <row r="64" spans="1:10" x14ac:dyDescent="0.2">
      <c r="A64">
        <f>Totals!A66</f>
        <v>11.100300000000001</v>
      </c>
      <c r="B64">
        <f>Totals!B66</f>
        <v>0.63485548324227226</v>
      </c>
      <c r="C64">
        <f>Totals!C66</f>
        <v>3.1686302195733623E-2</v>
      </c>
      <c r="D64">
        <f>Totals!D66</f>
        <v>0.87763341404164286</v>
      </c>
      <c r="E64">
        <f>Totals!E66</f>
        <v>0.69431542403288415</v>
      </c>
      <c r="F64">
        <f>Totals!F66</f>
        <v>0.18357765668711268</v>
      </c>
      <c r="G64">
        <f>Totals!G66</f>
        <v>0.51075367888547396</v>
      </c>
      <c r="H64">
        <f>Totals!H66</f>
        <v>7.6679254711475811E-2</v>
      </c>
      <c r="I64">
        <f>Totals!I66</f>
        <v>3.5342092914455586E-2</v>
      </c>
      <c r="J64">
        <f>Totals!J66</f>
        <v>7.1280730843124848E-2</v>
      </c>
    </row>
    <row r="65" spans="1:10" x14ac:dyDescent="0.2">
      <c r="A65">
        <f>Totals!A67</f>
        <v>11.0169</v>
      </c>
      <c r="B65">
        <f>Totals!B67</f>
        <v>0.64450381561615622</v>
      </c>
      <c r="C65">
        <f>Totals!C67</f>
        <v>3.2058644218688349E-2</v>
      </c>
      <c r="D65">
        <f>Totals!D67</f>
        <v>0.87465367218800072</v>
      </c>
      <c r="E65">
        <f>Totals!E67</f>
        <v>0.69374665150197234</v>
      </c>
      <c r="F65">
        <f>Totals!F67</f>
        <v>0.18645902180541055</v>
      </c>
      <c r="G65">
        <f>Totals!G67</f>
        <v>0.50729868052156613</v>
      </c>
      <c r="H65">
        <f>Totals!H67</f>
        <v>7.5711771512771087E-2</v>
      </c>
      <c r="I65">
        <f>Totals!I67</f>
        <v>3.4894864520699995E-2</v>
      </c>
      <c r="J65">
        <f>Totals!J67</f>
        <v>7.0289333827552994E-2</v>
      </c>
    </row>
    <row r="66" spans="1:10" x14ac:dyDescent="0.2">
      <c r="A66">
        <f>Totals!A68</f>
        <v>10.9354</v>
      </c>
      <c r="B66">
        <f>Totals!B68</f>
        <v>0.65414640745110375</v>
      </c>
      <c r="C66">
        <f>Totals!C68</f>
        <v>3.2437656937529966E-2</v>
      </c>
      <c r="D66">
        <f>Totals!D68</f>
        <v>0.8719487925751116</v>
      </c>
      <c r="E66">
        <f>Totals!E68</f>
        <v>0.69336641560345502</v>
      </c>
      <c r="F66">
        <f>Totals!F68</f>
        <v>0.18933979619459709</v>
      </c>
      <c r="G66">
        <f>Totals!G68</f>
        <v>0.50404316136324767</v>
      </c>
      <c r="H66">
        <f>Totals!H68</f>
        <v>7.4777986592579851E-2</v>
      </c>
      <c r="I66">
        <f>Totals!I68</f>
        <v>3.4461131216538848E-2</v>
      </c>
      <c r="J66">
        <f>Totals!J68</f>
        <v>6.9326717208148161E-2</v>
      </c>
    </row>
    <row r="67" spans="1:10" x14ac:dyDescent="0.2">
      <c r="A67">
        <f>Totals!A69</f>
        <v>10.855700000000001</v>
      </c>
      <c r="B67">
        <f>Totals!B69</f>
        <v>0.66378684553570333</v>
      </c>
      <c r="C67">
        <f>Totals!C69</f>
        <v>3.2823178419404318E-2</v>
      </c>
      <c r="D67">
        <f>Totals!D69</f>
        <v>0.86949773842726596</v>
      </c>
      <c r="E67">
        <f>Totals!E69</f>
        <v>0.69319448543849682</v>
      </c>
      <c r="F67">
        <f>Totals!F69</f>
        <v>0.19220693337084413</v>
      </c>
      <c r="G67">
        <f>Totals!G69</f>
        <v>0.50098755206765277</v>
      </c>
      <c r="H67">
        <f>Totals!H69</f>
        <v>7.3871854299989909E-2</v>
      </c>
      <c r="I67">
        <f>Totals!I69</f>
        <v>3.4040109693292617E-2</v>
      </c>
      <c r="J67">
        <f>Totals!J69</f>
        <v>6.8391288995486493E-2</v>
      </c>
    </row>
    <row r="68" spans="1:10" x14ac:dyDescent="0.2">
      <c r="A68">
        <f>Totals!A70</f>
        <v>10.777699999999999</v>
      </c>
      <c r="B68">
        <f>Totals!B70</f>
        <v>0.6734294830984825</v>
      </c>
      <c r="C68">
        <f>Totals!C70</f>
        <v>3.3213171856198008E-2</v>
      </c>
      <c r="D68">
        <f>Totals!D70</f>
        <v>0.8672307956979628</v>
      </c>
      <c r="E68">
        <f>Totals!E70</f>
        <v>0.69312682505709411</v>
      </c>
      <c r="F68">
        <f>Totals!F70</f>
        <v>0.1950833618158965</v>
      </c>
      <c r="G68">
        <f>Totals!G70</f>
        <v>0.49804346324119753</v>
      </c>
      <c r="H68">
        <f>Totals!H70</f>
        <v>7.2991442920392682E-2</v>
      </c>
      <c r="I68">
        <f>Totals!I70</f>
        <v>3.3631032582349743E-2</v>
      </c>
      <c r="J68">
        <f>Totals!J70</f>
        <v>6.7481495138126291E-2</v>
      </c>
    </row>
    <row r="69" spans="1:10" x14ac:dyDescent="0.2">
      <c r="A69">
        <f>Totals!A71</f>
        <v>10.701499999999999</v>
      </c>
      <c r="B69">
        <f>Totals!B71</f>
        <v>0.68305393236820167</v>
      </c>
      <c r="C69">
        <f>Totals!C71</f>
        <v>3.3606542991876528E-2</v>
      </c>
      <c r="D69">
        <f>Totals!D71</f>
        <v>0.86513784233659174</v>
      </c>
      <c r="E69">
        <f>Totals!E71</f>
        <v>0.69318488482345431</v>
      </c>
      <c r="F69">
        <f>Totals!F71</f>
        <v>0.19796524960830322</v>
      </c>
      <c r="G69">
        <f>Totals!G71</f>
        <v>0.49522795280199133</v>
      </c>
      <c r="H69">
        <f>Totals!H71</f>
        <v>7.2137863626779375E-2</v>
      </c>
      <c r="I69">
        <f>Totals!I71</f>
        <v>3.3208646806783204E-2</v>
      </c>
      <c r="J69">
        <f>Totals!J71</f>
        <v>6.6598129492734609E-2</v>
      </c>
    </row>
    <row r="70" spans="1:10" x14ac:dyDescent="0.2">
      <c r="A70">
        <f>Totals!A72</f>
        <v>10.626799999999999</v>
      </c>
      <c r="B70">
        <f>Totals!B72</f>
        <v>0.69269059875623695</v>
      </c>
      <c r="C70">
        <f>Totals!C72</f>
        <v>3.4006507166020918E-2</v>
      </c>
      <c r="D70">
        <f>Totals!D72</f>
        <v>0.86325519180157129</v>
      </c>
      <c r="E70">
        <f>Totals!E72</f>
        <v>0.69336689505294535</v>
      </c>
      <c r="F70">
        <f>Totals!F72</f>
        <v>0.20084592966574388</v>
      </c>
      <c r="G70">
        <f>Totals!G72</f>
        <v>0.4925386689270641</v>
      </c>
      <c r="H70">
        <f>Totals!H72</f>
        <v>7.1310417660728417E-2</v>
      </c>
      <c r="I70">
        <f>Totals!I72</f>
        <v>3.2822805281064557E-2</v>
      </c>
      <c r="J70">
        <f>Totals!J72</f>
        <v>6.5737370266970352E-2</v>
      </c>
    </row>
    <row r="71" spans="1:10" x14ac:dyDescent="0.2">
      <c r="A71">
        <f>Totals!A73</f>
        <v>10.553699999999999</v>
      </c>
      <c r="B71">
        <f>Totals!B73</f>
        <v>0.70231964758467125</v>
      </c>
      <c r="C71">
        <f>Totals!C73</f>
        <v>3.4412888170384522E-2</v>
      </c>
      <c r="D71">
        <f>Totals!D73</f>
        <v>0.86159420633831663</v>
      </c>
      <c r="E71">
        <f>Totals!E73</f>
        <v>0.6937399101923224</v>
      </c>
      <c r="F71">
        <f>Totals!F73</f>
        <v>0.20371146946161395</v>
      </c>
      <c r="G71">
        <f>Totals!G73</f>
        <v>0.49002844073070845</v>
      </c>
      <c r="H71">
        <f>Totals!H73</f>
        <v>7.050633880355682E-2</v>
      </c>
      <c r="I71">
        <f>Totals!I73</f>
        <v>3.244790399125573E-2</v>
      </c>
      <c r="J71">
        <f>Totals!J73</f>
        <v>6.4900053351181694E-2</v>
      </c>
    </row>
    <row r="72" spans="1:10" x14ac:dyDescent="0.2">
      <c r="A72">
        <f>Totals!A74</f>
        <v>10.482100000000001</v>
      </c>
      <c r="B72">
        <f>Totals!B74</f>
        <v>0.71194707551618897</v>
      </c>
      <c r="C72">
        <f>Totals!C74</f>
        <v>3.4828217583724383E-2</v>
      </c>
      <c r="D72">
        <f>Totals!D74</f>
        <v>0.86020111953619804</v>
      </c>
      <c r="E72">
        <f>Totals!E74</f>
        <v>0.69430252798745207</v>
      </c>
      <c r="F72">
        <f>Totals!F74</f>
        <v>0.20658825820615942</v>
      </c>
      <c r="G72">
        <f>Totals!G74</f>
        <v>0.4877207271170827</v>
      </c>
      <c r="H72">
        <f>Totals!H74</f>
        <v>6.972419452205629E-2</v>
      </c>
      <c r="I72">
        <f>Totals!I74</f>
        <v>3.2083216765008783E-2</v>
      </c>
      <c r="J72">
        <f>Totals!J74</f>
        <v>6.4084722925890805E-2</v>
      </c>
    </row>
    <row r="73" spans="1:10" x14ac:dyDescent="0.2">
      <c r="A73">
        <f>Totals!A75</f>
        <v>10.412000000000001</v>
      </c>
      <c r="B73">
        <f>Totals!B75</f>
        <v>0.72156587958491769</v>
      </c>
      <c r="C73">
        <f>Totals!C75</f>
        <v>3.5247115300293369E-2</v>
      </c>
      <c r="D73">
        <f>Totals!D75</f>
        <v>0.85894242766612061</v>
      </c>
      <c r="E73">
        <f>Totals!E75</f>
        <v>0.69496434906769311</v>
      </c>
      <c r="F73">
        <f>Totals!F75</f>
        <v>0.20946128337662612</v>
      </c>
      <c r="G73">
        <f>Totals!G75</f>
        <v>0.48552156327003426</v>
      </c>
      <c r="H73">
        <f>Totals!H75</f>
        <v>6.8964225315487751E-2</v>
      </c>
      <c r="I73">
        <f>Totals!I75</f>
        <v>3.1704271083549417E-2</v>
      </c>
      <c r="J73">
        <f>Totals!J75</f>
        <v>6.3291084620423085E-2</v>
      </c>
    </row>
    <row r="74" spans="1:10" x14ac:dyDescent="0.2">
      <c r="A74">
        <f>Totals!A76</f>
        <v>10.343299999999999</v>
      </c>
      <c r="B74">
        <f>Totals!B76</f>
        <v>0.73118296555462414</v>
      </c>
      <c r="C74">
        <f>Totals!C76</f>
        <v>3.5671176621551975E-2</v>
      </c>
      <c r="D74">
        <f>Totals!D76</f>
        <v>0.8578430452765472</v>
      </c>
      <c r="E74">
        <f>Totals!E76</f>
        <v>0.69573239190447866</v>
      </c>
      <c r="F74">
        <f>Totals!F76</f>
        <v>0.21232813642812184</v>
      </c>
      <c r="G74">
        <f>Totals!G76</f>
        <v>0.48340955560396387</v>
      </c>
      <c r="H74">
        <f>Totals!H76</f>
        <v>6.8228208164183485E-2</v>
      </c>
      <c r="I74">
        <f>Totals!I76</f>
        <v>3.1359417798535967E-2</v>
      </c>
      <c r="J74">
        <f>Totals!J76</f>
        <v>6.2517727281742028E-2</v>
      </c>
    </row>
    <row r="75" spans="1:10" x14ac:dyDescent="0.2">
      <c r="A75">
        <f>Totals!A77</f>
        <v>10.276</v>
      </c>
      <c r="B75">
        <f>Totals!B77</f>
        <v>0.74079171470125738</v>
      </c>
      <c r="C75">
        <f>Totals!C77</f>
        <v>3.610075240630789E-2</v>
      </c>
      <c r="D75">
        <f>Totals!D77</f>
        <v>0.85691274453797905</v>
      </c>
      <c r="E75">
        <f>Totals!E77</f>
        <v>0.69659372896291394</v>
      </c>
      <c r="F75">
        <f>Totals!F77</f>
        <v>0.21519078954027132</v>
      </c>
      <c r="G75">
        <f>Totals!G77</f>
        <v>0.48142193447584253</v>
      </c>
      <c r="H75">
        <f>Totals!H77</f>
        <v>6.7511766298016529E-2</v>
      </c>
      <c r="I75">
        <f>Totals!I77</f>
        <v>3.1023867439268184E-2</v>
      </c>
      <c r="J75">
        <f>Totals!J77</f>
        <v>6.176438678458044E-2</v>
      </c>
    </row>
    <row r="76" spans="1:10" x14ac:dyDescent="0.2">
      <c r="A76">
        <f>Totals!A78</f>
        <v>10.210000000000001</v>
      </c>
      <c r="B76">
        <f>Totals!B78</f>
        <v>0.75039999659391521</v>
      </c>
      <c r="C76">
        <f>Totals!C78</f>
        <v>3.6537560218109028E-2</v>
      </c>
      <c r="D76">
        <f>Totals!D78</f>
        <v>0.85617626792508972</v>
      </c>
      <c r="E76">
        <f>Totals!E78</f>
        <v>0.69765928993790527</v>
      </c>
      <c r="F76">
        <f>Totals!F78</f>
        <v>0.2180475022594158</v>
      </c>
      <c r="G76">
        <f>Totals!G78</f>
        <v>0.47961178767848955</v>
      </c>
      <c r="H76">
        <f>Totals!H78</f>
        <v>6.6813787330732496E-2</v>
      </c>
      <c r="I76">
        <f>Totals!I78</f>
        <v>3.0673496753033779E-2</v>
      </c>
      <c r="J76">
        <f>Totals!J78</f>
        <v>6.1029693903418031E-2</v>
      </c>
    </row>
    <row r="77" spans="1:10" x14ac:dyDescent="0.2">
      <c r="A77">
        <f>Totals!A79</f>
        <v>10.145200000000001</v>
      </c>
      <c r="B77">
        <f>Totals!B79</f>
        <v>0.76001660600589549</v>
      </c>
      <c r="C77">
        <f>Totals!C79</f>
        <v>3.6981112314201217E-2</v>
      </c>
      <c r="D77">
        <f>Totals!D79</f>
        <v>0.85560507720454548</v>
      </c>
      <c r="E77">
        <f>Totals!E79</f>
        <v>0.69882400625341068</v>
      </c>
      <c r="F77">
        <f>Totals!F79</f>
        <v>0.22090014882183934</v>
      </c>
      <c r="G77">
        <f>Totals!G79</f>
        <v>0.47792752465730193</v>
      </c>
      <c r="H77">
        <f>Totals!H79</f>
        <v>6.6133442452820754E-2</v>
      </c>
      <c r="I77">
        <f>Totals!I79</f>
        <v>3.0331652728152591E-2</v>
      </c>
      <c r="J77">
        <f>Totals!J79</f>
        <v>6.0312308544430926E-2</v>
      </c>
    </row>
    <row r="78" spans="1:10" x14ac:dyDescent="0.2">
      <c r="A78">
        <f>Totals!A80</f>
        <v>10.0817</v>
      </c>
      <c r="B78">
        <f>Totals!B80</f>
        <v>0.76962074848080309</v>
      </c>
      <c r="C78">
        <f>Totals!C80</f>
        <v>3.743192148311849E-2</v>
      </c>
      <c r="D78">
        <f>Totals!D80</f>
        <v>0.85522781771965251</v>
      </c>
      <c r="E78">
        <f>Totals!E80</f>
        <v>0.70009941253051755</v>
      </c>
      <c r="F78">
        <f>Totals!F80</f>
        <v>0.22376970147551359</v>
      </c>
      <c r="G78">
        <f>Totals!G80</f>
        <v>0.47634940731006126</v>
      </c>
      <c r="H78">
        <f>Totals!H80</f>
        <v>6.5473909127895621E-2</v>
      </c>
      <c r="I78">
        <f>Totals!I80</f>
        <v>3.00216849137824E-2</v>
      </c>
      <c r="J78">
        <f>Totals!J80</f>
        <v>5.9613114892399593E-2</v>
      </c>
    </row>
    <row r="79" spans="1:10" x14ac:dyDescent="0.2">
      <c r="A79">
        <f>Totals!A81</f>
        <v>10.019399999999999</v>
      </c>
      <c r="B79">
        <f>Totals!B81</f>
        <v>0.77922141109660026</v>
      </c>
      <c r="C79">
        <f>Totals!C81</f>
        <v>3.788585251062148E-2</v>
      </c>
      <c r="D79">
        <f>Totals!D81</f>
        <v>0.85493412354066878</v>
      </c>
      <c r="E79">
        <f>Totals!E81</f>
        <v>0.70145326035180333</v>
      </c>
      <c r="F79">
        <f>Totals!F81</f>
        <v>0.22663098674448914</v>
      </c>
      <c r="G79">
        <f>Totals!G81</f>
        <v>0.4748222736073141</v>
      </c>
      <c r="H79">
        <f>Totals!H81</f>
        <v>6.4830579604994804E-2</v>
      </c>
      <c r="I79">
        <f>Totals!I81</f>
        <v>2.9719490682897916E-2</v>
      </c>
      <c r="J79">
        <f>Totals!J81</f>
        <v>5.8930792900972771E-2</v>
      </c>
    </row>
    <row r="80" spans="1:10" x14ac:dyDescent="0.2">
      <c r="A80">
        <f>Totals!A82</f>
        <v>9.9582999999999995</v>
      </c>
      <c r="B80">
        <f>Totals!B82</f>
        <v>0.78881270421729766</v>
      </c>
      <c r="C80">
        <f>Totals!C82</f>
        <v>3.8345112234873267E-2</v>
      </c>
      <c r="D80">
        <f>Totals!D82</f>
        <v>0.85477651541698685</v>
      </c>
      <c r="E80">
        <f>Totals!E82</f>
        <v>0.70290486631839488</v>
      </c>
      <c r="F80">
        <f>Totals!F82</f>
        <v>0.22947264681840696</v>
      </c>
      <c r="G80">
        <f>Totals!G82</f>
        <v>0.47343221949998798</v>
      </c>
      <c r="H80">
        <f>Totals!H82</f>
        <v>6.420380257153839E-2</v>
      </c>
      <c r="I80">
        <f>Totals!I82</f>
        <v>2.9402710231465637E-2</v>
      </c>
      <c r="J80">
        <f>Totals!J82</f>
        <v>5.8265136295587883E-2</v>
      </c>
    </row>
    <row r="81" spans="1:10" x14ac:dyDescent="0.2">
      <c r="A81">
        <f>Totals!A83</f>
        <v>9.8983000000000008</v>
      </c>
      <c r="B81">
        <f>Totals!B83</f>
        <v>0.79840469625162758</v>
      </c>
      <c r="C81">
        <f>Totals!C83</f>
        <v>3.8816451494877162E-2</v>
      </c>
      <c r="D81">
        <f>Totals!D83</f>
        <v>0.85488798385610121</v>
      </c>
      <c r="E81">
        <f>Totals!E83</f>
        <v>0.70456414719963401</v>
      </c>
      <c r="F81">
        <f>Totals!F83</f>
        <v>0.23232851934795029</v>
      </c>
      <c r="G81">
        <f>Totals!G83</f>
        <v>0.47223562785168383</v>
      </c>
      <c r="H81">
        <f>Totals!H83</f>
        <v>6.3593435961191089E-2</v>
      </c>
      <c r="I81">
        <f>Totals!I83</f>
        <v>2.9115539188504215E-2</v>
      </c>
      <c r="J81">
        <f>Totals!J83</f>
        <v>5.7614861506771885E-2</v>
      </c>
    </row>
    <row r="82" spans="1:10" x14ac:dyDescent="0.2">
      <c r="A82">
        <f>Totals!A84</f>
        <v>9.8393999999999995</v>
      </c>
      <c r="B82">
        <f>Totals!B84</f>
        <v>0.80799202652922264</v>
      </c>
      <c r="C82">
        <f>Totals!C84</f>
        <v>3.9292640751007663E-2</v>
      </c>
      <c r="D82">
        <f>Totals!D84</f>
        <v>0.85510728688030369</v>
      </c>
      <c r="E82">
        <f>Totals!E84</f>
        <v>0.70631294193001426</v>
      </c>
      <c r="F82">
        <f>Totals!F84</f>
        <v>0.23518100796600375</v>
      </c>
      <c r="G82">
        <f>Totals!G84</f>
        <v>0.47113193396401049</v>
      </c>
      <c r="H82">
        <f>Totals!H84</f>
        <v>6.3000968586286982E-2</v>
      </c>
      <c r="I82">
        <f>Totals!I84</f>
        <v>2.881359018356364E-2</v>
      </c>
      <c r="J82">
        <f>Totals!J84</f>
        <v>5.6979786180438759E-2</v>
      </c>
    </row>
    <row r="83" spans="1:10" x14ac:dyDescent="0.2">
      <c r="A83">
        <f>Totals!A85</f>
        <v>9.7814999999999994</v>
      </c>
      <c r="B83">
        <f>Totals!B85</f>
        <v>0.81758589244862512</v>
      </c>
      <c r="C83">
        <f>Totals!C85</f>
        <v>3.9774453983509622E-2</v>
      </c>
      <c r="D83">
        <f>Totals!D85</f>
        <v>0.85543556506723351</v>
      </c>
      <c r="E83">
        <f>Totals!E85</f>
        <v>0.708115405840404</v>
      </c>
      <c r="F83">
        <f>Totals!F85</f>
        <v>0.23802543478354082</v>
      </c>
      <c r="G83">
        <f>Totals!G85</f>
        <v>0.47008997105686323</v>
      </c>
      <c r="H83">
        <f>Totals!H85</f>
        <v>6.2421496243010813E-2</v>
      </c>
      <c r="I83">
        <f>Totals!I85</f>
        <v>2.8540001964950917E-2</v>
      </c>
      <c r="J83">
        <f>Totals!J85</f>
        <v>5.6358661018867766E-2</v>
      </c>
    </row>
    <row r="84" spans="1:10" x14ac:dyDescent="0.2">
      <c r="A84">
        <f>Totals!A86</f>
        <v>9.7247000000000003</v>
      </c>
      <c r="B84">
        <f>Totals!B86</f>
        <v>0.82716449101230904</v>
      </c>
      <c r="C84">
        <f>Totals!C86</f>
        <v>4.0259198366679461E-2</v>
      </c>
      <c r="D84">
        <f>Totals!D86</f>
        <v>0.85583433412694354</v>
      </c>
      <c r="E84">
        <f>Totals!E86</f>
        <v>0.7099733094703965</v>
      </c>
      <c r="F84">
        <f>Totals!F86</f>
        <v>0.24087024229366766</v>
      </c>
      <c r="G84">
        <f>Totals!G86</f>
        <v>0.46910306717672884</v>
      </c>
      <c r="H84">
        <f>Totals!H86</f>
        <v>6.1856610289086324E-2</v>
      </c>
      <c r="I84">
        <f>Totals!I86</f>
        <v>2.8252023790818395E-2</v>
      </c>
      <c r="J84">
        <f>Totals!J86</f>
        <v>5.5752390576642427E-2</v>
      </c>
    </row>
    <row r="85" spans="1:10" x14ac:dyDescent="0.2">
      <c r="A85">
        <f>Totals!A87</f>
        <v>9.6689000000000007</v>
      </c>
      <c r="B85">
        <f>Totals!B87</f>
        <v>0.83673930571818345</v>
      </c>
      <c r="C85">
        <f>Totals!C87</f>
        <v>4.0753650971066577E-2</v>
      </c>
      <c r="D85">
        <f>Totals!D87</f>
        <v>0.8564318621691398</v>
      </c>
      <c r="E85">
        <f>Totals!E87</f>
        <v>0.71199386360579275</v>
      </c>
      <c r="F85">
        <f>Totals!F87</f>
        <v>0.24373166229005588</v>
      </c>
      <c r="G85">
        <f>Totals!G87</f>
        <v>0.46826220131573681</v>
      </c>
      <c r="H85">
        <f>Totals!H87</f>
        <v>6.1307491146965681E-2</v>
      </c>
      <c r="I85">
        <f>Totals!I87</f>
        <v>2.7970765351953728E-2</v>
      </c>
      <c r="J85">
        <f>Totals!J87</f>
        <v>5.5159742064427635E-2</v>
      </c>
    </row>
    <row r="86" spans="1:10" x14ac:dyDescent="0.2">
      <c r="A86">
        <f>Totals!A88</f>
        <v>9.6140000000000008</v>
      </c>
      <c r="B86">
        <f>Totals!B88</f>
        <v>0.84632286046832916</v>
      </c>
      <c r="C86">
        <f>Totals!C88</f>
        <v>4.1259936477165811E-2</v>
      </c>
      <c r="D86">
        <f>Totals!D88</f>
        <v>0.85725287022983121</v>
      </c>
      <c r="E86">
        <f>Totals!E88</f>
        <v>0.71420490610249432</v>
      </c>
      <c r="F86">
        <f>Totals!F88</f>
        <v>0.24656684460039818</v>
      </c>
      <c r="G86">
        <f>Totals!G88</f>
        <v>0.46763806150209614</v>
      </c>
      <c r="H86">
        <f>Totals!H88</f>
        <v>6.0772872765538062E-2</v>
      </c>
      <c r="I86">
        <f>Totals!I88</f>
        <v>2.7695584956820573E-2</v>
      </c>
      <c r="J86">
        <f>Totals!J88</f>
        <v>5.4579506404978204E-2</v>
      </c>
    </row>
    <row r="87" spans="1:10" x14ac:dyDescent="0.2">
      <c r="A87">
        <f>Totals!A89</f>
        <v>9.5601000000000003</v>
      </c>
      <c r="B87">
        <f>Totals!B89</f>
        <v>0.85589292695659747</v>
      </c>
      <c r="C87">
        <f>Totals!C89</f>
        <v>4.1771930619264624E-2</v>
      </c>
      <c r="D87">
        <f>Totals!D89</f>
        <v>0.85818629649897338</v>
      </c>
      <c r="E87">
        <f>Totals!E89</f>
        <v>0.71649555374144003</v>
      </c>
      <c r="F87">
        <f>Totals!F89</f>
        <v>0.2494007454713956</v>
      </c>
      <c r="G87">
        <f>Totals!G89</f>
        <v>0.46709480827004429</v>
      </c>
      <c r="H87">
        <f>Totals!H89</f>
        <v>6.0251147733354354E-2</v>
      </c>
      <c r="I87">
        <f>Totals!I89</f>
        <v>2.7426999155690333E-2</v>
      </c>
      <c r="J87">
        <f>Totals!J89</f>
        <v>5.4012595868488708E-2</v>
      </c>
    </row>
    <row r="88" spans="1:10" x14ac:dyDescent="0.2">
      <c r="A88">
        <f>Totals!A90</f>
        <v>9.5071999999999992</v>
      </c>
      <c r="B88">
        <f>Totals!B90</f>
        <v>0.86544415136182462</v>
      </c>
      <c r="C88">
        <f>Totals!C90</f>
        <v>4.2289766532291294E-2</v>
      </c>
      <c r="D88">
        <f>Totals!D90</f>
        <v>0.85923647566988648</v>
      </c>
      <c r="E88">
        <f>Totals!E90</f>
        <v>0.71885026228488602</v>
      </c>
      <c r="F88">
        <f>Totals!F90</f>
        <v>0.25225541502786192</v>
      </c>
      <c r="G88">
        <f>Totals!G90</f>
        <v>0.4665948472570241</v>
      </c>
      <c r="H88">
        <f>Totals!H90</f>
        <v>5.9742090286371778E-2</v>
      </c>
      <c r="I88">
        <f>Totals!I90</f>
        <v>2.7185262504782572E-2</v>
      </c>
      <c r="J88">
        <f>Totals!J90</f>
        <v>5.3458860593846094E-2</v>
      </c>
    </row>
    <row r="89" spans="1:10" x14ac:dyDescent="0.2">
      <c r="A89">
        <f>Totals!A91</f>
        <v>9.4550999999999998</v>
      </c>
      <c r="B89">
        <f>Totals!B91</f>
        <v>0.87500806247120144</v>
      </c>
      <c r="C89">
        <f>Totals!C91</f>
        <v>4.2814210866268139E-2</v>
      </c>
      <c r="D89">
        <f>Totals!D91</f>
        <v>0.86038405617651581</v>
      </c>
      <c r="E89">
        <f>Totals!E91</f>
        <v>0.72127473441179291</v>
      </c>
      <c r="F89">
        <f>Totals!F91</f>
        <v>0.25508385562524344</v>
      </c>
      <c r="G89">
        <f>Totals!G91</f>
        <v>0.46619087878654958</v>
      </c>
      <c r="H89">
        <f>Totals!H91</f>
        <v>5.924483459762022E-2</v>
      </c>
      <c r="I89">
        <f>Totals!I91</f>
        <v>2.694841259451379E-2</v>
      </c>
      <c r="J89">
        <f>Totals!J91</f>
        <v>5.2916074572588796E-2</v>
      </c>
    </row>
    <row r="90" spans="1:10" x14ac:dyDescent="0.2">
      <c r="A90">
        <f>Totals!A92</f>
        <v>9.4039000000000001</v>
      </c>
      <c r="B90">
        <f>Totals!B92</f>
        <v>0.88456205003664878</v>
      </c>
      <c r="C90">
        <f>Totals!C92</f>
        <v>4.3349637924441096E-2</v>
      </c>
      <c r="D90">
        <f>Totals!D92</f>
        <v>0.86173480888031806</v>
      </c>
      <c r="E90">
        <f>Totals!E92</f>
        <v>0.72391205518455526</v>
      </c>
      <c r="F90">
        <f>Totals!F92</f>
        <v>0.25792752038459132</v>
      </c>
      <c r="G90">
        <f>Totals!G92</f>
        <v>0.46598453479996371</v>
      </c>
      <c r="H90">
        <f>Totals!H92</f>
        <v>5.8760370531445533E-2</v>
      </c>
      <c r="I90">
        <f>Totals!I92</f>
        <v>2.6677226590291047E-2</v>
      </c>
      <c r="J90">
        <f>Totals!J92</f>
        <v>5.2385156574026405E-2</v>
      </c>
    </row>
    <row r="91" spans="1:10" x14ac:dyDescent="0.2">
      <c r="A91">
        <f>Totals!A93</f>
        <v>9.3535000000000004</v>
      </c>
      <c r="B91">
        <f>Totals!B93</f>
        <v>0.89412040551825478</v>
      </c>
      <c r="C91">
        <f>Totals!C93</f>
        <v>4.3897789456622795E-2</v>
      </c>
      <c r="D91">
        <f>Totals!D93</f>
        <v>0.86330272080767589</v>
      </c>
      <c r="E91">
        <f>Totals!E93</f>
        <v>0.72670094692990417</v>
      </c>
      <c r="F91">
        <f>Totals!F93</f>
        <v>0.26074976573096731</v>
      </c>
      <c r="G91">
        <f>Totals!G93</f>
        <v>0.46595118119893669</v>
      </c>
      <c r="H91">
        <f>Totals!H93</f>
        <v>5.8285786029290292E-2</v>
      </c>
      <c r="I91">
        <f>Totals!I93</f>
        <v>2.6451039422695652E-2</v>
      </c>
      <c r="J91">
        <f>Totals!J93</f>
        <v>5.1864948425786032E-2</v>
      </c>
    </row>
    <row r="92" spans="1:10" x14ac:dyDescent="0.2">
      <c r="A92">
        <f>Totals!A94</f>
        <v>9.3039000000000005</v>
      </c>
      <c r="B92">
        <f>Totals!B94</f>
        <v>0.90367910345487301</v>
      </c>
      <c r="C92">
        <f>Totals!C94</f>
        <v>4.4451211505764129E-2</v>
      </c>
      <c r="D92">
        <f>Totals!D94</f>
        <v>0.86493969155614625</v>
      </c>
      <c r="E92">
        <f>Totals!E94</f>
        <v>0.72953651612141035</v>
      </c>
      <c r="F92">
        <f>Totals!F94</f>
        <v>0.26358235516001932</v>
      </c>
      <c r="G92">
        <f>Totals!G94</f>
        <v>0.46597064712008807</v>
      </c>
      <c r="H92">
        <f>Totals!H94</f>
        <v>5.7821182440767109E-2</v>
      </c>
      <c r="I92">
        <f>Totals!I94</f>
        <v>2.6210168970873849E-2</v>
      </c>
      <c r="J92">
        <f>Totals!J94</f>
        <v>5.1355337864398082E-2</v>
      </c>
    </row>
    <row r="93" spans="1:10" x14ac:dyDescent="0.2">
      <c r="A93">
        <f>Totals!A95</f>
        <v>9.2552000000000003</v>
      </c>
      <c r="B93">
        <f>Totals!B95</f>
        <v>0.91321427469272565</v>
      </c>
      <c r="C93">
        <f>Totals!C95</f>
        <v>4.5009710441530376E-2</v>
      </c>
      <c r="D93">
        <f>Totals!D95</f>
        <v>0.86666247436217703</v>
      </c>
      <c r="E93">
        <f>Totals!E95</f>
        <v>0.73245701889647041</v>
      </c>
      <c r="F93">
        <f>Totals!F95</f>
        <v>0.26640520256464778</v>
      </c>
      <c r="G93">
        <f>Totals!G95</f>
        <v>0.46605515800967262</v>
      </c>
      <c r="H93">
        <f>Totals!H95</f>
        <v>5.7369869038091097E-2</v>
      </c>
      <c r="I93">
        <f>Totals!I95</f>
        <v>2.5975009979975955E-2</v>
      </c>
      <c r="J93">
        <f>Totals!J95</f>
        <v>5.0857234769789622E-2</v>
      </c>
    </row>
    <row r="94" spans="1:10" x14ac:dyDescent="0.2">
      <c r="A94">
        <f>Totals!A96</f>
        <v>9.2072000000000003</v>
      </c>
      <c r="B94">
        <f>Totals!B96</f>
        <v>0.92276083522640917</v>
      </c>
      <c r="C94">
        <f>Totals!C96</f>
        <v>4.5581842812271213E-2</v>
      </c>
      <c r="D94">
        <f>Totals!D96</f>
        <v>0.86859873100706575</v>
      </c>
      <c r="E94">
        <f>Totals!E96</f>
        <v>0.7355574170910314</v>
      </c>
      <c r="F94">
        <f>Totals!F96</f>
        <v>0.26923292544434108</v>
      </c>
      <c r="G94">
        <f>Totals!G96</f>
        <v>0.46632449164669032</v>
      </c>
      <c r="H94">
        <f>Totals!H96</f>
        <v>5.6928436025767089E-2</v>
      </c>
      <c r="I94">
        <f>Totals!I96</f>
        <v>2.5744393231829348E-2</v>
      </c>
      <c r="J94">
        <f>Totals!J96</f>
        <v>5.0368484658437893E-2</v>
      </c>
    </row>
    <row r="95" spans="1:10" x14ac:dyDescent="0.2">
      <c r="A95">
        <f>Totals!A97</f>
        <v>9.16</v>
      </c>
      <c r="B95">
        <f>Totals!B97</f>
        <v>0.93229501111887358</v>
      </c>
      <c r="C95">
        <f>Totals!C97</f>
        <v>4.6169315577067063E-2</v>
      </c>
      <c r="D95">
        <f>Totals!D97</f>
        <v>0.87079623201713052</v>
      </c>
      <c r="E95">
        <f>Totals!E97</f>
        <v>0.73889074249969255</v>
      </c>
      <c r="F95">
        <f>Totals!F97</f>
        <v>0.27204941956853929</v>
      </c>
      <c r="G95">
        <f>Totals!G97</f>
        <v>0.46684132293115327</v>
      </c>
      <c r="H95">
        <f>Totals!H97</f>
        <v>5.6496645809820605E-2</v>
      </c>
      <c r="I95">
        <f>Totals!I97</f>
        <v>2.5518838371180009E-2</v>
      </c>
      <c r="J95">
        <f>Totals!J97</f>
        <v>4.9890005336437344E-2</v>
      </c>
    </row>
    <row r="96" spans="1:10" x14ac:dyDescent="0.2">
      <c r="A96">
        <f>Totals!A98</f>
        <v>9.1135000000000002</v>
      </c>
      <c r="B96">
        <f>Totals!B98</f>
        <v>0.94183301851490209</v>
      </c>
      <c r="C96">
        <f>Totals!C98</f>
        <v>4.6765137714075145E-2</v>
      </c>
      <c r="D96">
        <f>Totals!D98</f>
        <v>0.87310157311026393</v>
      </c>
      <c r="E96">
        <f>Totals!E98</f>
        <v>0.74230997737064108</v>
      </c>
      <c r="F96">
        <f>Totals!F98</f>
        <v>0.2748713074390256</v>
      </c>
      <c r="G96">
        <f>Totals!G98</f>
        <v>0.46743866993161548</v>
      </c>
      <c r="H96">
        <f>Totals!H98</f>
        <v>5.6073164466120651E-2</v>
      </c>
      <c r="I96">
        <f>Totals!I98</f>
        <v>2.5297747197873432E-2</v>
      </c>
      <c r="J96">
        <f>Totals!J98</f>
        <v>4.9420684075628697E-2</v>
      </c>
    </row>
    <row r="97" spans="1:10" x14ac:dyDescent="0.2">
      <c r="A97">
        <f>Totals!A99</f>
        <v>9.0678000000000001</v>
      </c>
      <c r="B97">
        <f>Totals!B99</f>
        <v>0.9513502619787485</v>
      </c>
      <c r="C97">
        <f>Totals!C99</f>
        <v>4.737032723332088E-2</v>
      </c>
      <c r="D97">
        <f>Totals!D99</f>
        <v>0.87555293377665211</v>
      </c>
      <c r="E97">
        <f>Totals!E99</f>
        <v>0.74581595736338846</v>
      </c>
      <c r="F97">
        <f>Totals!F99</f>
        <v>0.27770046480819371</v>
      </c>
      <c r="G97">
        <f>Totals!G99</f>
        <v>0.46812922148303759</v>
      </c>
      <c r="H97">
        <f>Totals!H99</f>
        <v>5.5661695117533723E-2</v>
      </c>
      <c r="I97">
        <f>Totals!I99</f>
        <v>2.5100119705998861E-2</v>
      </c>
      <c r="J97">
        <f>Totals!J99</f>
        <v>4.8961432661888259E-2</v>
      </c>
    </row>
    <row r="98" spans="1:10" x14ac:dyDescent="0.2">
      <c r="A98">
        <f>Totals!A100</f>
        <v>9.0227000000000004</v>
      </c>
      <c r="B98">
        <f>Totals!B100</f>
        <v>0.9608846872525173</v>
      </c>
      <c r="C98">
        <f>Totals!C100</f>
        <v>4.7985695120317598E-2</v>
      </c>
      <c r="D98">
        <f>Totals!D100</f>
        <v>0.87812629641257012</v>
      </c>
      <c r="E98">
        <f>Totals!E100</f>
        <v>0.74949650651064958</v>
      </c>
      <c r="F98">
        <f>Totals!F100</f>
        <v>0.28050707897892641</v>
      </c>
      <c r="G98">
        <f>Totals!G100</f>
        <v>0.46898131164159429</v>
      </c>
      <c r="H98">
        <f>Totals!H100</f>
        <v>5.5258391895670979E-2</v>
      </c>
      <c r="I98">
        <f>Totals!I100</f>
        <v>2.4869362292917929E-2</v>
      </c>
      <c r="J98">
        <f>Totals!J100</f>
        <v>4.8510151603460491E-2</v>
      </c>
    </row>
    <row r="99" spans="1:10" x14ac:dyDescent="0.2">
      <c r="A99">
        <f>Totals!A101</f>
        <v>8.9784000000000006</v>
      </c>
      <c r="B99">
        <f>Totals!B101</f>
        <v>0.97039021301851314</v>
      </c>
      <c r="C99">
        <f>Totals!C101</f>
        <v>4.8622064321152923E-2</v>
      </c>
      <c r="D99">
        <f>Totals!D101</f>
        <v>0.88105587326826229</v>
      </c>
      <c r="E99">
        <f>Totals!E101</f>
        <v>0.75344804267077581</v>
      </c>
      <c r="F99">
        <f>Totals!F101</f>
        <v>0.28332728440578414</v>
      </c>
      <c r="G99">
        <f>Totals!G101</f>
        <v>0.47011533571929376</v>
      </c>
      <c r="H99">
        <f>Totals!H101</f>
        <v>5.4864385115147213E-2</v>
      </c>
      <c r="I99">
        <f>Totals!I101</f>
        <v>2.4680114185717916E-2</v>
      </c>
      <c r="J99">
        <f>Totals!J101</f>
        <v>4.8068753842319255E-2</v>
      </c>
    </row>
    <row r="100" spans="1:10" x14ac:dyDescent="0.2">
      <c r="A100">
        <f>Totals!A102</f>
        <v>8.9346999999999994</v>
      </c>
      <c r="B100">
        <f>Totals!B102</f>
        <v>0.97990586709018235</v>
      </c>
      <c r="C100">
        <f>Totals!C102</f>
        <v>4.926863540849051E-2</v>
      </c>
      <c r="D100">
        <f>Totals!D102</f>
        <v>0.88410254490295004</v>
      </c>
      <c r="E100">
        <f>Totals!E102</f>
        <v>0.75753152286796044</v>
      </c>
      <c r="F100">
        <f>Totals!F102</f>
        <v>0.2861339857814868</v>
      </c>
      <c r="G100">
        <f>Totals!G102</f>
        <v>0.47139753708647381</v>
      </c>
      <c r="H100">
        <f>Totals!H102</f>
        <v>5.4477467051644586E-2</v>
      </c>
      <c r="I100">
        <f>Totals!I102</f>
        <v>2.4458395462177814E-2</v>
      </c>
      <c r="J100">
        <f>Totals!J102</f>
        <v>4.7635159521167071E-2</v>
      </c>
    </row>
    <row r="101" spans="1:10" x14ac:dyDescent="0.2">
      <c r="A101">
        <f>Totals!A103</f>
        <v>8.8917000000000002</v>
      </c>
      <c r="B101">
        <f>Totals!B103</f>
        <v>0.98940637574400914</v>
      </c>
      <c r="C101">
        <f>Totals!C103</f>
        <v>4.9926579271734162E-2</v>
      </c>
      <c r="D101">
        <f>Totals!D103</f>
        <v>0.88730631319373199</v>
      </c>
      <c r="E101">
        <f>Totals!E103</f>
        <v>0.7617301800564078</v>
      </c>
      <c r="F101">
        <f>Totals!F103</f>
        <v>0.2889369326643158</v>
      </c>
      <c r="G101">
        <f>Totals!G103</f>
        <v>0.47278154093557462</v>
      </c>
      <c r="H101">
        <f>Totals!H103</f>
        <v>5.4100701372818812E-2</v>
      </c>
      <c r="I101">
        <f>Totals!I103</f>
        <v>2.4276856966822941E-2</v>
      </c>
      <c r="J101">
        <f>Totals!J103</f>
        <v>4.7210281254199758E-2</v>
      </c>
    </row>
    <row r="102" spans="1:10" x14ac:dyDescent="0.2">
      <c r="A102">
        <f>Totals!A104</f>
        <v>8.8491999999999997</v>
      </c>
      <c r="B102">
        <f>Totals!B104</f>
        <v>0.998932829448546</v>
      </c>
      <c r="C102">
        <f>Totals!C104</f>
        <v>5.0601456182981432E-2</v>
      </c>
      <c r="D102">
        <f>Totals!D104</f>
        <v>0.89072408055843533</v>
      </c>
      <c r="E102">
        <f>Totals!E104</f>
        <v>0.76612743467834787</v>
      </c>
      <c r="F102">
        <f>Totals!F104</f>
        <v>0.29174109213705041</v>
      </c>
      <c r="G102">
        <f>Totals!G104</f>
        <v>0.47437996545343064</v>
      </c>
      <c r="H102">
        <f>Totals!H104</f>
        <v>5.3730409532552474E-2</v>
      </c>
      <c r="I102">
        <f>Totals!I104</f>
        <v>2.4080543014367978E-2</v>
      </c>
      <c r="J102">
        <f>Totals!J104</f>
        <v>4.6792070421033748E-2</v>
      </c>
    </row>
    <row r="103" spans="1:10" x14ac:dyDescent="0.2">
      <c r="A103">
        <f>Totals!A105</f>
        <v>8.8074999999999992</v>
      </c>
      <c r="B103">
        <f>Totals!B105</f>
        <v>1.0084143191052226</v>
      </c>
      <c r="C103">
        <f>Totals!C105</f>
        <v>5.1300120080952041E-2</v>
      </c>
      <c r="D103">
        <f>Totals!D105</f>
        <v>0.89453192076644006</v>
      </c>
      <c r="E103">
        <f>Totals!E105</f>
        <v>0.77089009667760711</v>
      </c>
      <c r="F103">
        <f>Totals!F105</f>
        <v>0.2945501599973448</v>
      </c>
      <c r="G103">
        <f>Totals!G105</f>
        <v>0.47633993668026253</v>
      </c>
      <c r="H103">
        <f>Totals!H105</f>
        <v>5.3369419266256664E-2</v>
      </c>
      <c r="I103">
        <f>Totals!I105</f>
        <v>2.3889003174186772E-2</v>
      </c>
      <c r="J103">
        <f>Totals!J105</f>
        <v>4.6383401648389298E-2</v>
      </c>
    </row>
    <row r="104" spans="1:10" x14ac:dyDescent="0.2">
      <c r="A104">
        <f>Totals!A106</f>
        <v>8.7662999999999993</v>
      </c>
      <c r="B104">
        <f>Totals!B106</f>
        <v>1.0179153174297895</v>
      </c>
      <c r="C104">
        <f>Totals!C106</f>
        <v>5.2016071239485026E-2</v>
      </c>
      <c r="D104">
        <f>Totals!D106</f>
        <v>0.89855023519743982</v>
      </c>
      <c r="E104">
        <f>Totals!E106</f>
        <v>0.77587172559163609</v>
      </c>
      <c r="F104">
        <f>Totals!F106</f>
        <v>0.29734424484652205</v>
      </c>
      <c r="G104">
        <f>Totals!G106</f>
        <v>0.47852748074511414</v>
      </c>
      <c r="H104">
        <f>Totals!H106</f>
        <v>5.301394823278769E-2</v>
      </c>
      <c r="I104">
        <f>Totals!I106</f>
        <v>2.3683302931201612E-2</v>
      </c>
      <c r="J104">
        <f>Totals!J106</f>
        <v>4.5981258441814381E-2</v>
      </c>
    </row>
    <row r="105" spans="1:10" x14ac:dyDescent="0.2">
      <c r="A105">
        <f>Totals!A107</f>
        <v>8.7256999999999998</v>
      </c>
      <c r="B105">
        <f>Totals!B107</f>
        <v>1.0274099157725634</v>
      </c>
      <c r="C105">
        <f>Totals!C107</f>
        <v>5.2748598601631884E-2</v>
      </c>
      <c r="D105">
        <f>Totals!D107</f>
        <v>0.90278355200835891</v>
      </c>
      <c r="E105">
        <f>Totals!E107</f>
        <v>0.78103058270643799</v>
      </c>
      <c r="F105">
        <f>Totals!F107</f>
        <v>0.30013723463458303</v>
      </c>
      <c r="G105">
        <f>Totals!G107</f>
        <v>0.4808933480718553</v>
      </c>
      <c r="H105">
        <f>Totals!H107</f>
        <v>5.2667747812389309E-2</v>
      </c>
      <c r="I105">
        <f>Totals!I107</f>
        <v>2.3498668206687275E-2</v>
      </c>
      <c r="J105">
        <f>Totals!J107</f>
        <v>4.5586553282844056E-2</v>
      </c>
    </row>
    <row r="106" spans="1:10" x14ac:dyDescent="0.2">
      <c r="A106">
        <f>Totals!A108</f>
        <v>8.6857000000000006</v>
      </c>
      <c r="B106">
        <f>Totals!B108</f>
        <v>1.0368947072452617</v>
      </c>
      <c r="C106">
        <f>Totals!C108</f>
        <v>5.3508409097244684E-2</v>
      </c>
      <c r="D106">
        <f>Totals!D108</f>
        <v>0.90741059538589364</v>
      </c>
      <c r="E106">
        <f>Totals!E108</f>
        <v>0.78654784822005364</v>
      </c>
      <c r="F106">
        <f>Totals!F108</f>
        <v>0.3029308956466592</v>
      </c>
      <c r="G106">
        <f>Totals!G108</f>
        <v>0.48361695257339432</v>
      </c>
      <c r="H106">
        <f>Totals!H108</f>
        <v>5.2328936004151373E-2</v>
      </c>
      <c r="I106">
        <f>Totals!I108</f>
        <v>2.3334593577279045E-2</v>
      </c>
      <c r="J106">
        <f>Totals!J108</f>
        <v>4.5199217584409666E-2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6FA4-F3B0-ED40-B19F-56A15FF60A54}">
  <dimension ref="A1:AA120"/>
  <sheetViews>
    <sheetView zoomScale="75" zoomScaleNormal="144" workbookViewId="0">
      <selection activeCell="J55" sqref="J55"/>
    </sheetView>
  </sheetViews>
  <sheetFormatPr baseColWidth="10" defaultRowHeight="16" x14ac:dyDescent="0.2"/>
  <cols>
    <col min="6" max="6" width="16.83203125" bestFit="1" customWidth="1"/>
    <col min="7" max="7" width="15.6640625" bestFit="1" customWidth="1"/>
    <col min="10" max="10" width="12.83203125" bestFit="1" customWidth="1"/>
    <col min="11" max="11" width="12.1640625" style="1" bestFit="1" customWidth="1"/>
    <col min="12" max="12" width="10.5" customWidth="1"/>
    <col min="13" max="14" width="9.1640625" bestFit="1" customWidth="1"/>
    <col min="15" max="15" width="17.1640625" bestFit="1" customWidth="1"/>
    <col min="16" max="16" width="43.33203125" bestFit="1" customWidth="1"/>
    <col min="17" max="20" width="9.83203125" bestFit="1" customWidth="1"/>
    <col min="21" max="25" width="10.33203125" bestFit="1" customWidth="1"/>
    <col min="26" max="26" width="8.83203125" bestFit="1" customWidth="1"/>
    <col min="27" max="27" width="7.6640625" bestFit="1" customWidth="1"/>
  </cols>
  <sheetData>
    <row r="1" spans="1:12" x14ac:dyDescent="0.2">
      <c r="A1" t="s">
        <v>37</v>
      </c>
      <c r="B1" t="s">
        <v>68</v>
      </c>
      <c r="C1" t="s">
        <v>69</v>
      </c>
      <c r="D1" t="s">
        <v>57</v>
      </c>
      <c r="E1" t="s">
        <v>53</v>
      </c>
      <c r="F1" t="s">
        <v>92</v>
      </c>
      <c r="G1" t="s">
        <v>93</v>
      </c>
      <c r="H1" t="s">
        <v>54</v>
      </c>
      <c r="I1" t="s">
        <v>55</v>
      </c>
      <c r="J1" t="s">
        <v>56</v>
      </c>
      <c r="K1" s="1" t="s">
        <v>90</v>
      </c>
      <c r="L1" t="s">
        <v>96</v>
      </c>
    </row>
    <row r="2" spans="1:12" x14ac:dyDescent="0.2">
      <c r="A2">
        <f>TrimCalc!A2</f>
        <v>76.553600000000003</v>
      </c>
      <c r="B2">
        <f>(9.807*'AC Param'!$B$2)/('AC Param'!$B$8*0.5*1.225*Totals!A2^2)</f>
        <v>1.3347903874040177E-2</v>
      </c>
      <c r="C2" t="e">
        <f>(D2)/('AC Param'!$B$8*0.5*1.225*Totals!A2^2)</f>
        <v>#N/A</v>
      </c>
      <c r="D2" t="e">
        <f>SUM(F2:J2)</f>
        <v>#N/A</v>
      </c>
      <c r="E2" t="e">
        <f>TrimCalc!T2</f>
        <v>#N/A</v>
      </c>
      <c r="F2" t="e">
        <f>TrimCalc!U2</f>
        <v>#N/A</v>
      </c>
      <c r="G2" t="e">
        <f>TrimCalc!V2</f>
        <v>#N/A</v>
      </c>
      <c r="H2" t="e">
        <f>TrimCalc!S2</f>
        <v>#N/A</v>
      </c>
      <c r="I2">
        <f>D_VStab!I2</f>
        <v>1.0604721676584472</v>
      </c>
      <c r="J2">
        <f>D_Fuselage!I2</f>
        <v>2.5729392599287251</v>
      </c>
      <c r="K2" s="1" t="e">
        <f>SUM(E2,H2,I2) / (0.5*1.225*A2^2*'AC Param'!$B$8)</f>
        <v>#N/A</v>
      </c>
      <c r="L2" t="e">
        <f>D2*A2</f>
        <v>#N/A</v>
      </c>
    </row>
    <row r="3" spans="1:12" x14ac:dyDescent="0.2">
      <c r="A3">
        <f>TrimCalc!A3</f>
        <v>58.205199999999998</v>
      </c>
      <c r="B3">
        <f>(9.807*'AC Param'!$B$2)/('AC Param'!$B$8*0.5*1.225*Totals!A3^2)</f>
        <v>2.3089830023343562E-2</v>
      </c>
      <c r="C3" t="e">
        <f>(D3)/('AC Param'!$B$8*0.5*1.225*Totals!A3^2)</f>
        <v>#N/A</v>
      </c>
      <c r="D3" t="e">
        <f t="shared" ref="D3:D66" si="0">SUM(F3:J3)</f>
        <v>#N/A</v>
      </c>
      <c r="E3" t="e">
        <f>TrimCalc!T3</f>
        <v>#N/A</v>
      </c>
      <c r="F3" t="e">
        <f>TrimCalc!U3</f>
        <v>#N/A</v>
      </c>
      <c r="G3" t="e">
        <f>TrimCalc!V3</f>
        <v>#N/A</v>
      </c>
      <c r="H3" t="e">
        <f>TrimCalc!S3</f>
        <v>#N/A</v>
      </c>
      <c r="I3">
        <f>D_VStab!I3</f>
        <v>0.64731348541281586</v>
      </c>
      <c r="J3">
        <f>D_Fuselage!I3</f>
        <v>1.5467581601863465</v>
      </c>
      <c r="K3" s="1" t="e">
        <f>SUM(E3,H3,I3) / (0.5*1.225*A3^2*'AC Param'!$B$8)</f>
        <v>#N/A</v>
      </c>
      <c r="L3" t="e">
        <f t="shared" ref="L3:L66" si="1">D3*A3</f>
        <v>#N/A</v>
      </c>
    </row>
    <row r="4" spans="1:12" x14ac:dyDescent="0.2">
      <c r="A4">
        <f>TrimCalc!A4</f>
        <v>48.811900000000001</v>
      </c>
      <c r="B4">
        <f>(9.807*'AC Param'!$B$2)/('AC Param'!$B$8*0.5*1.225*Totals!A4^2)</f>
        <v>3.2831663039557285E-2</v>
      </c>
      <c r="C4">
        <f>(D4)/('AC Param'!$B$8*0.5*1.225*Totals!A4^2)</f>
        <v>1.5892528916364668E-2</v>
      </c>
      <c r="D4">
        <f t="shared" si="0"/>
        <v>8.5117055872174205</v>
      </c>
      <c r="E4">
        <f>TrimCalc!T4</f>
        <v>5.6118979414365002</v>
      </c>
      <c r="F4">
        <f>TrimCalc!U4</f>
        <v>4.6607338634437447E-3</v>
      </c>
      <c r="G4">
        <f>TrimCalc!V4</f>
        <v>5.6072372075730552</v>
      </c>
      <c r="H4">
        <f>TrimCalc!S4</f>
        <v>1.3113909970278974</v>
      </c>
      <c r="I4">
        <f>D_VStab!I4</f>
        <v>0.47291630382209759</v>
      </c>
      <c r="J4">
        <f>D_Fuselage!I4</f>
        <v>1.1155003449309249</v>
      </c>
      <c r="K4" s="1">
        <f>SUM(E4,H4,I4) / (0.5*1.225*A4^2*'AC Param'!$B$8)</f>
        <v>1.3809735837307404E-2</v>
      </c>
      <c r="L4">
        <f t="shared" si="1"/>
        <v>415.472521952698</v>
      </c>
    </row>
    <row r="5" spans="1:12" x14ac:dyDescent="0.2">
      <c r="A5">
        <f>TrimCalc!A5</f>
        <v>42.865000000000002</v>
      </c>
      <c r="B5">
        <f>(9.807*'AC Param'!$B$2)/('AC Param'!$B$8*0.5*1.225*Totals!A5^2)</f>
        <v>4.2573430999491561E-2</v>
      </c>
      <c r="C5">
        <f>(D5)/('AC Param'!$B$8*0.5*1.225*Totals!A5^2)</f>
        <v>1.6214338873765447E-2</v>
      </c>
      <c r="D5">
        <f t="shared" si="0"/>
        <v>6.6969500357415823</v>
      </c>
      <c r="E5">
        <f>TrimCalc!T5</f>
        <v>4.4327234296748985</v>
      </c>
      <c r="F5">
        <f>TrimCalc!U5</f>
        <v>6.9667207593975241E-3</v>
      </c>
      <c r="G5">
        <f>TrimCalc!V5</f>
        <v>4.4257567089155012</v>
      </c>
      <c r="H5">
        <f>TrimCalc!S5</f>
        <v>1.0128349918696407</v>
      </c>
      <c r="I5">
        <f>D_VStab!I5</f>
        <v>0.37502797245048664</v>
      </c>
      <c r="J5">
        <f>D_Fuselage!I5</f>
        <v>0.8763636417465569</v>
      </c>
      <c r="K5" s="1">
        <f>SUM(E5,H5,I5) / (0.5*1.225*A5^2*'AC Param'!$B$8)</f>
        <v>1.4092528648500365E-2</v>
      </c>
      <c r="L5">
        <f t="shared" si="1"/>
        <v>287.06476328206293</v>
      </c>
    </row>
    <row r="6" spans="1:12" x14ac:dyDescent="0.2">
      <c r="A6">
        <f>TrimCalc!A6</f>
        <v>38.668599999999998</v>
      </c>
      <c r="B6">
        <f>(9.807*'AC Param'!$B$2)/('AC Param'!$B$8*0.5*1.225*Totals!A6^2)</f>
        <v>5.2315142207876461E-2</v>
      </c>
      <c r="C6">
        <f>(D6)/('AC Param'!$B$8*0.5*1.225*Totals!A6^2)</f>
        <v>1.6435773026853329E-2</v>
      </c>
      <c r="D6">
        <f t="shared" si="0"/>
        <v>5.5243246095544105</v>
      </c>
      <c r="E6">
        <f>TrimCalc!T6</f>
        <v>3.6628420706924021</v>
      </c>
      <c r="F6">
        <f>TrimCalc!U6</f>
        <v>9.6969309872737344E-3</v>
      </c>
      <c r="G6">
        <f>TrimCalc!V6</f>
        <v>3.6531451397051291</v>
      </c>
      <c r="H6">
        <f>TrimCalc!S6</f>
        <v>0.82548241929112376</v>
      </c>
      <c r="I6">
        <f>D_VStab!I6</f>
        <v>0.31225166920296699</v>
      </c>
      <c r="J6">
        <f>D_Fuselage!I6</f>
        <v>0.72374845036791724</v>
      </c>
      <c r="K6" s="1">
        <f>SUM(E6,H6,I6) / (0.5*1.225*A6^2*'AC Param'!$B$8)</f>
        <v>1.4282502518778788E-2</v>
      </c>
      <c r="L6">
        <f t="shared" si="1"/>
        <v>213.61789859701565</v>
      </c>
    </row>
    <row r="7" spans="1:12" x14ac:dyDescent="0.2">
      <c r="A7">
        <f>TrimCalc!A7</f>
        <v>35.503999999999998</v>
      </c>
      <c r="B7">
        <f>(9.807*'AC Param'!$B$2)/('AC Param'!$B$8*0.5*1.225*Totals!A7^2)</f>
        <v>6.2056851534370468E-2</v>
      </c>
      <c r="C7">
        <f>(D7)/('AC Param'!$B$8*0.5*1.225*Totals!A7^2)</f>
        <v>1.6617860968314819E-2</v>
      </c>
      <c r="D7">
        <f t="shared" si="0"/>
        <v>4.7087089622943532</v>
      </c>
      <c r="E7">
        <f>TrimCalc!T7</f>
        <v>3.125483168822214</v>
      </c>
      <c r="F7">
        <f>TrimCalc!U7</f>
        <v>1.2410088790440751E-2</v>
      </c>
      <c r="G7">
        <f>TrimCalc!V7</f>
        <v>3.1130730800317736</v>
      </c>
      <c r="H7">
        <f>TrimCalc!S7</f>
        <v>0.69698600591034698</v>
      </c>
      <c r="I7">
        <f>D_VStab!I7</f>
        <v>0.26861797103527657</v>
      </c>
      <c r="J7">
        <f>D_Fuselage!I7</f>
        <v>0.61762181652651449</v>
      </c>
      <c r="K7" s="1">
        <f>SUM(E7,H7,I7) / (0.5*1.225*A7^2*'AC Param'!$B$8)</f>
        <v>1.4438165098338033E-2</v>
      </c>
      <c r="L7">
        <f t="shared" si="1"/>
        <v>167.17800299729871</v>
      </c>
    </row>
    <row r="8" spans="1:12" x14ac:dyDescent="0.2">
      <c r="A8">
        <f>TrimCalc!A8</f>
        <v>33.0077</v>
      </c>
      <c r="B8">
        <f>(9.807*'AC Param'!$B$2)/('AC Param'!$B$8*0.5*1.225*Totals!A8^2)</f>
        <v>7.1798237065143961E-2</v>
      </c>
      <c r="C8">
        <f>(D8)/('AC Param'!$B$8*0.5*1.225*Totals!A8^2)</f>
        <v>1.6780468495723087E-2</v>
      </c>
      <c r="D8">
        <f t="shared" si="0"/>
        <v>4.1096682571484084</v>
      </c>
      <c r="E8">
        <f>TrimCalc!T8</f>
        <v>2.7305574042879113</v>
      </c>
      <c r="F8">
        <f>TrimCalc!U8</f>
        <v>1.5292825930759488E-2</v>
      </c>
      <c r="G8">
        <f>TrimCalc!V8</f>
        <v>2.7152645783571518</v>
      </c>
      <c r="H8">
        <f>TrimCalc!S8</f>
        <v>0.60336138874833556</v>
      </c>
      <c r="I8">
        <f>D_VStab!I8</f>
        <v>0.23633606351092074</v>
      </c>
      <c r="J8">
        <f>D_Fuselage!I8</f>
        <v>0.5394134006012411</v>
      </c>
      <c r="K8" s="1">
        <f>SUM(E8,H8,I8) / (0.5*1.225*A8^2*'AC Param'!$B$8)</f>
        <v>1.4577952621305366E-2</v>
      </c>
      <c r="L8">
        <f t="shared" si="1"/>
        <v>135.65069693147751</v>
      </c>
    </row>
    <row r="9" spans="1:12" x14ac:dyDescent="0.2">
      <c r="A9">
        <f>TrimCalc!A9</f>
        <v>30.973400000000002</v>
      </c>
      <c r="B9">
        <f>(9.807*'AC Param'!$B$2)/('AC Param'!$B$8*0.5*1.225*Totals!A9^2)</f>
        <v>8.1539218595581775E-2</v>
      </c>
      <c r="C9">
        <f>(D9)/('AC Param'!$B$8*0.5*1.225*Totals!A9^2)</f>
        <v>1.6931222590676212E-2</v>
      </c>
      <c r="D9">
        <f t="shared" si="0"/>
        <v>3.651221995162405</v>
      </c>
      <c r="E9">
        <f>TrimCalc!T9</f>
        <v>2.4284661274341088</v>
      </c>
      <c r="F9">
        <f>TrimCalc!U9</f>
        <v>1.8151365403062551E-2</v>
      </c>
      <c r="G9">
        <f>TrimCalc!V9</f>
        <v>2.4103147620310468</v>
      </c>
      <c r="H9">
        <f>TrimCalc!S9</f>
        <v>0.53210963523823263</v>
      </c>
      <c r="I9">
        <f>D_VStab!I9</f>
        <v>0.21133722246553063</v>
      </c>
      <c r="J9">
        <f>D_Fuselage!I9</f>
        <v>0.47930901002453252</v>
      </c>
      <c r="K9" s="1">
        <f>SUM(E9,H9,I9) / (0.5*1.225*A9^2*'AC Param'!$B$8)</f>
        <v>1.4708600260619546E-2</v>
      </c>
      <c r="L9">
        <f t="shared" si="1"/>
        <v>113.09075934496325</v>
      </c>
    </row>
    <row r="10" spans="1:12" x14ac:dyDescent="0.2">
      <c r="A10">
        <f>TrimCalc!A10</f>
        <v>29.274100000000001</v>
      </c>
      <c r="B10">
        <f>(9.807*'AC Param'!$B$2)/('AC Param'!$B$8*0.5*1.225*Totals!A10^2)</f>
        <v>9.1280330419536926E-2</v>
      </c>
      <c r="C10">
        <f>(D10)/('AC Param'!$B$8*0.5*1.225*Totals!A10^2)</f>
        <v>1.7095249027732056E-2</v>
      </c>
      <c r="D10">
        <f t="shared" si="0"/>
        <v>3.2931741137968054</v>
      </c>
      <c r="E10">
        <f>TrimCalc!T10</f>
        <v>2.1941822544292573</v>
      </c>
      <c r="F10">
        <f>TrimCalc!U10</f>
        <v>2.0982836510236847E-2</v>
      </c>
      <c r="G10">
        <f>TrimCalc!V10</f>
        <v>2.173199417919021</v>
      </c>
      <c r="H10">
        <f>TrimCalc!S10</f>
        <v>0.47607940420667794</v>
      </c>
      <c r="I10">
        <f>D_VStab!I10</f>
        <v>0.19128834506566156</v>
      </c>
      <c r="J10">
        <f>D_Fuselage!I10</f>
        <v>0.43162411009520818</v>
      </c>
      <c r="K10" s="1">
        <f>SUM(E10,H10,I10) / (0.5*1.225*A10^2*'AC Param'!$B$8)</f>
        <v>1.4854638178297293E-2</v>
      </c>
      <c r="L10">
        <f t="shared" si="1"/>
        <v>96.404708324699058</v>
      </c>
    </row>
    <row r="11" spans="1:12" x14ac:dyDescent="0.2">
      <c r="A11">
        <f>TrimCalc!A11</f>
        <v>27.827000000000002</v>
      </c>
      <c r="B11">
        <f>(9.807*'AC Param'!$B$2)/('AC Param'!$B$8*0.5*1.225*Totals!A11^2)</f>
        <v>0.10102096936163166</v>
      </c>
      <c r="C11">
        <f>(D11)/('AC Param'!$B$8*0.5*1.225*Totals!A11^2)</f>
        <v>1.7289307537837074E-2</v>
      </c>
      <c r="D11">
        <f t="shared" si="0"/>
        <v>3.0094181286358168</v>
      </c>
      <c r="E11">
        <f>TrimCalc!T11</f>
        <v>2.0109421434100172</v>
      </c>
      <c r="F11">
        <f>TrimCalc!U11</f>
        <v>2.3844534224610976E-2</v>
      </c>
      <c r="G11">
        <f>TrimCalc!V11</f>
        <v>1.9870976091854065</v>
      </c>
      <c r="H11">
        <f>TrimCalc!S11</f>
        <v>0.4308764676727217</v>
      </c>
      <c r="I11">
        <f>D_VStab!I11</f>
        <v>0.17475863591054813</v>
      </c>
      <c r="J11">
        <f>D_Fuselage!I11</f>
        <v>0.39284088164252934</v>
      </c>
      <c r="K11" s="1">
        <f>SUM(E11,H11,I11) / (0.5*1.225*A11^2*'AC Param'!$B$8)</f>
        <v>1.5032410514613659E-2</v>
      </c>
      <c r="L11">
        <f t="shared" si="1"/>
        <v>83.743078265548874</v>
      </c>
    </row>
    <row r="12" spans="1:12" x14ac:dyDescent="0.2">
      <c r="A12">
        <f>TrimCalc!A12</f>
        <v>26.575299999999999</v>
      </c>
      <c r="B12">
        <f>(9.807*'AC Param'!$B$2)/('AC Param'!$B$8*0.5*1.225*Totals!A12^2)</f>
        <v>0.11076127743171518</v>
      </c>
      <c r="C12">
        <f>(D12)/('AC Param'!$B$8*0.5*1.225*Totals!A12^2)</f>
        <v>1.7497647322980647E-2</v>
      </c>
      <c r="D12">
        <f t="shared" si="0"/>
        <v>2.7778460151135183</v>
      </c>
      <c r="E12">
        <f>TrimCalc!T12</f>
        <v>1.862584756956031</v>
      </c>
      <c r="F12">
        <f>TrimCalc!U12</f>
        <v>2.6741846259317952E-2</v>
      </c>
      <c r="G12">
        <f>TrimCalc!V12</f>
        <v>1.8358429106967129</v>
      </c>
      <c r="H12">
        <f>TrimCalc!S12</f>
        <v>0.3936251641264138</v>
      </c>
      <c r="I12">
        <f>D_VStab!I12</f>
        <v>0.16097797648634352</v>
      </c>
      <c r="J12">
        <f>D_Fuselage!I12</f>
        <v>0.36065811754472998</v>
      </c>
      <c r="K12" s="1">
        <f>SUM(E12,H12,I12) / (0.5*1.225*A12^2*'AC Param'!$B$8)</f>
        <v>1.5225862454189099E-2</v>
      </c>
      <c r="L12">
        <f t="shared" si="1"/>
        <v>73.822091205446284</v>
      </c>
    </row>
    <row r="13" spans="1:12" x14ac:dyDescent="0.2">
      <c r="A13">
        <f>TrimCalc!A13</f>
        <v>25.4787</v>
      </c>
      <c r="B13">
        <f>(9.807*'AC Param'!$B$2)/('AC Param'!$B$8*0.5*1.225*Totals!A13^2)</f>
        <v>0.12050075753611465</v>
      </c>
      <c r="C13">
        <f>(D13)/('AC Param'!$B$8*0.5*1.225*Totals!A13^2)</f>
        <v>1.7706715419121156E-2</v>
      </c>
      <c r="D13">
        <f t="shared" si="0"/>
        <v>2.5838345141312207</v>
      </c>
      <c r="E13">
        <f>TrimCalc!T13</f>
        <v>1.7385006667192922</v>
      </c>
      <c r="F13">
        <f>TrimCalc!U13</f>
        <v>2.9587026032078065E-2</v>
      </c>
      <c r="G13">
        <f>TrimCalc!V13</f>
        <v>1.7089136406872143</v>
      </c>
      <c r="H13">
        <f>TrimCalc!S13</f>
        <v>0.36239811015298451</v>
      </c>
      <c r="I13">
        <f>D_VStab!I13</f>
        <v>0.14942616289033289</v>
      </c>
      <c r="J13">
        <f>D_Fuselage!I13</f>
        <v>0.33350957436861112</v>
      </c>
      <c r="K13" s="1">
        <f>SUM(E13,H13,I13) / (0.5*1.225*A13^2*'AC Param'!$B$8)</f>
        <v>1.5421213352096241E-2</v>
      </c>
      <c r="L13">
        <f t="shared" si="1"/>
        <v>65.832744435195139</v>
      </c>
    </row>
    <row r="14" spans="1:12" x14ac:dyDescent="0.2">
      <c r="A14">
        <f>TrimCalc!A14</f>
        <v>24.5075</v>
      </c>
      <c r="B14">
        <f>(9.807*'AC Param'!$B$2)/('AC Param'!$B$8*0.5*1.225*Totals!A14^2)</f>
        <v>0.13024056901256417</v>
      </c>
      <c r="C14">
        <f>(D14)/('AC Param'!$B$8*0.5*1.225*Totals!A14^2)</f>
        <v>1.7917785176797034E-2</v>
      </c>
      <c r="D14">
        <f t="shared" si="0"/>
        <v>2.4191038089439805</v>
      </c>
      <c r="E14">
        <f>TrimCalc!T14</f>
        <v>1.6333557576761826</v>
      </c>
      <c r="F14">
        <f>TrimCalc!U14</f>
        <v>3.2457151170687211E-2</v>
      </c>
      <c r="G14">
        <f>TrimCalc!V14</f>
        <v>1.6008986065054958</v>
      </c>
      <c r="H14">
        <f>TrimCalc!S14</f>
        <v>0.33585977833265285</v>
      </c>
      <c r="I14">
        <f>D_VStab!I14</f>
        <v>0.13960170376901551</v>
      </c>
      <c r="J14">
        <f>D_Fuselage!I14</f>
        <v>0.31028656916612896</v>
      </c>
      <c r="K14" s="1">
        <f>SUM(E14,H14,I14) / (0.5*1.225*A14^2*'AC Param'!$B$8)</f>
        <v>1.5619558838179901E-2</v>
      </c>
      <c r="L14">
        <f t="shared" si="1"/>
        <v>59.286186597694602</v>
      </c>
    </row>
    <row r="15" spans="1:12" x14ac:dyDescent="0.2">
      <c r="A15">
        <f>TrimCalc!A15</f>
        <v>23.639600000000002</v>
      </c>
      <c r="B15">
        <f>(9.807*'AC Param'!$B$2)/('AC Param'!$B$8*0.5*1.225*Totals!A15^2)</f>
        <v>0.13997937826660489</v>
      </c>
      <c r="C15">
        <f>(D15)/('AC Param'!$B$8*0.5*1.225*Totals!A15^2)</f>
        <v>1.8140844918162188E-2</v>
      </c>
      <c r="D15">
        <f t="shared" si="0"/>
        <v>2.2788194381890916</v>
      </c>
      <c r="E15">
        <f>TrimCalc!T15</f>
        <v>1.5447060766233562</v>
      </c>
      <c r="F15">
        <f>TrimCalc!U15</f>
        <v>3.5360952622886778E-2</v>
      </c>
      <c r="G15">
        <f>TrimCalc!V15</f>
        <v>1.5093451240004692</v>
      </c>
      <c r="H15">
        <f>TrimCalc!S15</f>
        <v>0.31302941711188298</v>
      </c>
      <c r="I15">
        <f>D_VStab!I15</f>
        <v>0.13089411575398632</v>
      </c>
      <c r="J15">
        <f>D_Fuselage!I15</f>
        <v>0.29018982869986637</v>
      </c>
      <c r="K15" s="1">
        <f>SUM(E15,H15,I15) / (0.5*1.225*A15^2*'AC Param'!$B$8)</f>
        <v>1.583075023007418E-2</v>
      </c>
      <c r="L15">
        <f t="shared" si="1"/>
        <v>53.87037999101485</v>
      </c>
    </row>
    <row r="16" spans="1:12" x14ac:dyDescent="0.2">
      <c r="A16">
        <f>TrimCalc!A16</f>
        <v>22.857900000000001</v>
      </c>
      <c r="B16">
        <f>(9.807*'AC Param'!$B$2)/('AC Param'!$B$8*0.5*1.225*Totals!A16^2)</f>
        <v>0.14971718427389719</v>
      </c>
      <c r="C16">
        <f>(D16)/('AC Param'!$B$8*0.5*1.225*Totals!A16^2)</f>
        <v>1.8381951525579088E-2</v>
      </c>
      <c r="D16">
        <f t="shared" si="0"/>
        <v>2.1589194084684089</v>
      </c>
      <c r="E16">
        <f>TrimCalc!T16</f>
        <v>1.4696886131033722</v>
      </c>
      <c r="F16">
        <f>TrimCalc!U16</f>
        <v>3.8265726673465415E-2</v>
      </c>
      <c r="G16">
        <f>TrimCalc!V16</f>
        <v>1.4314228864299068</v>
      </c>
      <c r="H16">
        <f>TrimCalc!S16</f>
        <v>0.29317120783121453</v>
      </c>
      <c r="I16">
        <f>D_VStab!I16</f>
        <v>0.12343761733583489</v>
      </c>
      <c r="J16">
        <f>D_Fuselage!I16</f>
        <v>0.27262197019798728</v>
      </c>
      <c r="K16" s="1">
        <f>SUM(E16,H16,I16) / (0.5*1.225*A16^2*'AC Param'!$B$8)</f>
        <v>1.6060732946816841E-2</v>
      </c>
      <c r="L16">
        <f t="shared" si="1"/>
        <v>49.348363946830048</v>
      </c>
    </row>
    <row r="17" spans="1:12" x14ac:dyDescent="0.2">
      <c r="A17">
        <f>TrimCalc!A17</f>
        <v>22.149000000000001</v>
      </c>
      <c r="B17">
        <f>(9.807*'AC Param'!$B$2)/('AC Param'!$B$8*0.5*1.225*Totals!A17^2)</f>
        <v>0.15945423609422826</v>
      </c>
      <c r="C17">
        <f>(D17)/('AC Param'!$B$8*0.5*1.225*Totals!A17^2)</f>
        <v>1.8626866601660904E-2</v>
      </c>
      <c r="D17">
        <f t="shared" si="0"/>
        <v>2.0540934981093146</v>
      </c>
      <c r="E17">
        <f>TrimCalc!T17</f>
        <v>1.4044427425860362</v>
      </c>
      <c r="F17">
        <f>TrimCalc!U17</f>
        <v>4.1208106899341915E-2</v>
      </c>
      <c r="G17">
        <f>TrimCalc!V17</f>
        <v>1.3632346356866947</v>
      </c>
      <c r="H17">
        <f>TrimCalc!S17</f>
        <v>0.27573964414722718</v>
      </c>
      <c r="I17">
        <f>D_VStab!I17</f>
        <v>0.1167821223513676</v>
      </c>
      <c r="J17">
        <f>D_Fuselage!I17</f>
        <v>0.25712898902468312</v>
      </c>
      <c r="K17" s="1">
        <f>SUM(E17,H17,I17) / (0.5*1.225*A17^2*'AC Param'!$B$8)</f>
        <v>1.6295177522078499E-2</v>
      </c>
      <c r="L17">
        <f t="shared" si="1"/>
        <v>45.49611688962321</v>
      </c>
    </row>
    <row r="18" spans="1:12" x14ac:dyDescent="0.2">
      <c r="A18">
        <f>TrimCalc!A18</f>
        <v>21.502199999999998</v>
      </c>
      <c r="B18">
        <f>(9.807*'AC Param'!$B$2)/('AC Param'!$B$8*0.5*1.225*Totals!A18^2)</f>
        <v>0.16919148934809441</v>
      </c>
      <c r="C18">
        <f>(D18)/('AC Param'!$B$8*0.5*1.225*Totals!A18^2)</f>
        <v>1.8875347405996615E-2</v>
      </c>
      <c r="D18">
        <f t="shared" si="0"/>
        <v>1.9617014140242259</v>
      </c>
      <c r="E18">
        <f>TrimCalc!T18</f>
        <v>1.34702096549402</v>
      </c>
      <c r="F18">
        <f>TrimCalc!U18</f>
        <v>4.4092834866672981E-2</v>
      </c>
      <c r="G18">
        <f>TrimCalc!V18</f>
        <v>1.3029281306273468</v>
      </c>
      <c r="H18">
        <f>TrimCalc!S18</f>
        <v>0.26032501134806951</v>
      </c>
      <c r="I18">
        <f>D_VStab!I18</f>
        <v>0.1109964794349835</v>
      </c>
      <c r="J18">
        <f>D_Fuselage!I18</f>
        <v>0.24335895774715319</v>
      </c>
      <c r="K18" s="1">
        <f>SUM(E18,H18,I18) / (0.5*1.225*A18^2*'AC Param'!$B$8)</f>
        <v>1.6533765328826312E-2</v>
      </c>
      <c r="L18">
        <f t="shared" si="1"/>
        <v>42.18089614463171</v>
      </c>
    </row>
    <row r="19" spans="1:12" x14ac:dyDescent="0.2">
      <c r="A19">
        <f>TrimCalc!A19</f>
        <v>20.908999999999999</v>
      </c>
      <c r="B19">
        <f>(9.807*'AC Param'!$B$2)/('AC Param'!$B$8*0.5*1.225*Totals!A19^2)</f>
        <v>0.17892778361207493</v>
      </c>
      <c r="C19">
        <f>(D19)/('AC Param'!$B$8*0.5*1.225*Totals!A19^2)</f>
        <v>1.9120661035871438E-2</v>
      </c>
      <c r="D19">
        <f t="shared" si="0"/>
        <v>1.8790640556488905</v>
      </c>
      <c r="E19">
        <f>TrimCalc!T19</f>
        <v>1.2957892065534093</v>
      </c>
      <c r="F19">
        <f>TrimCalc!U19</f>
        <v>4.7004935641804559E-2</v>
      </c>
      <c r="G19">
        <f>TrimCalc!V19</f>
        <v>1.2487842709116048</v>
      </c>
      <c r="H19">
        <f>TrimCalc!S19</f>
        <v>0.24659212035637745</v>
      </c>
      <c r="I19">
        <f>D_VStab!I19</f>
        <v>0.10564456197580918</v>
      </c>
      <c r="J19">
        <f>D_Fuselage!I19</f>
        <v>0.2310381667632945</v>
      </c>
      <c r="K19" s="1">
        <f>SUM(E19,H19,I19) / (0.5*1.225*A19^2*'AC Param'!$B$8)</f>
        <v>1.676970207853851E-2</v>
      </c>
      <c r="L19">
        <f t="shared" si="1"/>
        <v>39.289350339562645</v>
      </c>
    </row>
    <row r="20" spans="1:12" x14ac:dyDescent="0.2">
      <c r="A20">
        <f>TrimCalc!A20</f>
        <v>20.362400000000001</v>
      </c>
      <c r="B20">
        <f>(9.807*'AC Param'!$B$2)/('AC Param'!$B$8*0.5*1.225*Totals!A20^2)</f>
        <v>0.18866284471784206</v>
      </c>
      <c r="C20">
        <f>(D20)/('AC Param'!$B$8*0.5*1.225*Totals!A20^2)</f>
        <v>1.9361746120012766E-2</v>
      </c>
      <c r="D20">
        <f t="shared" si="0"/>
        <v>1.8045736327039876</v>
      </c>
      <c r="E20">
        <f>TrimCalc!T20</f>
        <v>1.2494693946599031</v>
      </c>
      <c r="F20">
        <f>TrimCalc!U20</f>
        <v>4.9917573623072121E-2</v>
      </c>
      <c r="G20">
        <f>TrimCalc!V20</f>
        <v>1.1995847916949338</v>
      </c>
      <c r="H20">
        <f>TrimCalc!S20</f>
        <v>0.23427829151830126</v>
      </c>
      <c r="I20">
        <f>D_VStab!I20</f>
        <v>0.10084569121415737</v>
      </c>
      <c r="J20">
        <f>D_Fuselage!I20</f>
        <v>0.21994728465352306</v>
      </c>
      <c r="K20" s="1">
        <f>SUM(E20,H20,I20) / (0.5*1.225*A20^2*'AC Param'!$B$8)</f>
        <v>1.7001519982619156E-2</v>
      </c>
      <c r="L20">
        <f t="shared" si="1"/>
        <v>36.745450138571677</v>
      </c>
    </row>
    <row r="21" spans="1:12" x14ac:dyDescent="0.2">
      <c r="A21">
        <f>TrimCalc!A21</f>
        <v>19.8565</v>
      </c>
      <c r="B21">
        <f>(9.807*'AC Param'!$B$2)/('AC Param'!$B$8*0.5*1.225*Totals!A21^2)</f>
        <v>0.19839873892483165</v>
      </c>
      <c r="C21">
        <f>(D21)/('AC Param'!$B$8*0.5*1.225*Totals!A21^2)</f>
        <v>1.9599510418612041E-2</v>
      </c>
      <c r="D21">
        <f t="shared" si="0"/>
        <v>1.7370918418762626</v>
      </c>
      <c r="E21">
        <f>TrimCalc!T21</f>
        <v>1.2074362897192477</v>
      </c>
      <c r="F21">
        <f>TrimCalc!U21</f>
        <v>5.2825706344179602E-2</v>
      </c>
      <c r="G21">
        <f>TrimCalc!V21</f>
        <v>1.1546696281065287</v>
      </c>
      <c r="H21">
        <f>TrimCalc!S21</f>
        <v>0.22317212297536793</v>
      </c>
      <c r="I21">
        <f>D_VStab!I21</f>
        <v>9.6517360658502332E-2</v>
      </c>
      <c r="J21">
        <f>D_Fuselage!I21</f>
        <v>0.20990702379168405</v>
      </c>
      <c r="K21" s="1">
        <f>SUM(E21,H21,I21) / (0.5*1.225*A21^2*'AC Param'!$B$8)</f>
        <v>1.723047497191427E-2</v>
      </c>
      <c r="L21">
        <f t="shared" si="1"/>
        <v>34.492564158216013</v>
      </c>
    </row>
    <row r="22" spans="1:12" x14ac:dyDescent="0.2">
      <c r="A22">
        <f>TrimCalc!A22</f>
        <v>19.386700000000001</v>
      </c>
      <c r="B22">
        <f>(9.807*'AC Param'!$B$2)/('AC Param'!$B$8*0.5*1.225*Totals!A22^2)</f>
        <v>0.20813088354183945</v>
      </c>
      <c r="C22">
        <f>(D22)/('AC Param'!$B$8*0.5*1.225*Totals!A22^2)</f>
        <v>1.9832241929475514E-2</v>
      </c>
      <c r="D22">
        <f t="shared" si="0"/>
        <v>1.6755282271116658</v>
      </c>
      <c r="E22">
        <f>TrimCalc!T22</f>
        <v>1.1691138265090952</v>
      </c>
      <c r="F22">
        <f>TrimCalc!U22</f>
        <v>5.5704723083084384E-2</v>
      </c>
      <c r="G22">
        <f>TrimCalc!V22</f>
        <v>1.113409103426011</v>
      </c>
      <c r="H22">
        <f>TrimCalc!S22</f>
        <v>0.21312582381383421</v>
      </c>
      <c r="I22">
        <f>D_VStab!I22</f>
        <v>9.2511144993671232E-2</v>
      </c>
      <c r="J22">
        <f>D_Fuselage!I22</f>
        <v>0.2007774317950651</v>
      </c>
      <c r="K22" s="1">
        <f>SUM(E22,H22,I22) / (0.5*1.225*A22^2*'AC Param'!$B$8)</f>
        <v>1.7455757584474305E-2</v>
      </c>
      <c r="L22">
        <f t="shared" si="1"/>
        <v>32.482963080545737</v>
      </c>
    </row>
    <row r="23" spans="1:12" x14ac:dyDescent="0.2">
      <c r="A23">
        <f>TrimCalc!A23</f>
        <v>18.948699999999999</v>
      </c>
      <c r="B23">
        <f>(9.807*'AC Param'!$B$2)/('AC Param'!$B$8*0.5*1.225*Totals!A23^2)</f>
        <v>0.21786399725953065</v>
      </c>
      <c r="C23">
        <f>(D23)/('AC Param'!$B$8*0.5*1.225*Totals!A23^2)</f>
        <v>2.0063430977097778E-2</v>
      </c>
      <c r="D23">
        <f t="shared" si="0"/>
        <v>1.6193331235582851</v>
      </c>
      <c r="E23">
        <f>TrimCalc!T23</f>
        <v>1.1339781574711709</v>
      </c>
      <c r="F23">
        <f>TrimCalc!U23</f>
        <v>5.8642734164396852E-2</v>
      </c>
      <c r="G23">
        <f>TrimCalc!V23</f>
        <v>1.0753354233067742</v>
      </c>
      <c r="H23">
        <f>TrimCalc!S23</f>
        <v>0.20397694381206063</v>
      </c>
      <c r="I23">
        <f>D_VStab!I23</f>
        <v>8.8943167507004525E-2</v>
      </c>
      <c r="J23">
        <f>D_Fuselage!I23</f>
        <v>0.19243485476804872</v>
      </c>
      <c r="K23" s="1">
        <f>SUM(E23,H23,I23) / (0.5*1.225*A23^2*'AC Param'!$B$8)</f>
        <v>1.7679175773484865E-2</v>
      </c>
      <c r="L23">
        <f t="shared" si="1"/>
        <v>30.684257558368873</v>
      </c>
    </row>
    <row r="24" spans="1:12" x14ac:dyDescent="0.2">
      <c r="A24">
        <f>TrimCalc!A24</f>
        <v>18.539100000000001</v>
      </c>
      <c r="B24">
        <f>(9.807*'AC Param'!$B$2)/('AC Param'!$B$8*0.5*1.225*Totals!A24^2)</f>
        <v>0.22759725168144299</v>
      </c>
      <c r="C24">
        <f>(D24)/('AC Param'!$B$8*0.5*1.225*Totals!A24^2)</f>
        <v>2.0290120344779436E-2</v>
      </c>
      <c r="D24">
        <f t="shared" si="0"/>
        <v>1.5675957389242701</v>
      </c>
      <c r="E24">
        <f>TrimCalc!T24</f>
        <v>1.1016221754141557</v>
      </c>
      <c r="F24">
        <f>TrimCalc!U24</f>
        <v>6.1519374572230355E-2</v>
      </c>
      <c r="G24">
        <f>TrimCalc!V24</f>
        <v>1.0400816340897643</v>
      </c>
      <c r="H24">
        <f>TrimCalc!S24</f>
        <v>0.19561038683042375</v>
      </c>
      <c r="I24">
        <f>D_VStab!I24</f>
        <v>8.560304469435967E-2</v>
      </c>
      <c r="J24">
        <f>D_Fuselage!I24</f>
        <v>0.18478129873749191</v>
      </c>
      <c r="K24" s="1">
        <f>SUM(E24,H24,I24) / (0.5*1.225*A24^2*'AC Param'!$B$8)</f>
        <v>1.789868407086341E-2</v>
      </c>
      <c r="L24">
        <f t="shared" si="1"/>
        <v>29.061814163490936</v>
      </c>
    </row>
    <row r="25" spans="1:12" x14ac:dyDescent="0.2">
      <c r="A25">
        <f>TrimCalc!A25</f>
        <v>18.155100000000001</v>
      </c>
      <c r="B25">
        <f>(9.807*'AC Param'!$B$2)/('AC Param'!$B$8*0.5*1.225*Totals!A25^2)</f>
        <v>0.23732692751093892</v>
      </c>
      <c r="C25">
        <f>(D25)/('AC Param'!$B$8*0.5*1.225*Totals!A25^2)</f>
        <v>2.0512938402814158E-2</v>
      </c>
      <c r="D25">
        <f t="shared" si="0"/>
        <v>1.5198380880082689</v>
      </c>
      <c r="E25">
        <f>TrimCalc!T25</f>
        <v>1.0716845081629511</v>
      </c>
      <c r="F25">
        <f>TrimCalc!U25</f>
        <v>6.4445238303834584E-2</v>
      </c>
      <c r="G25">
        <f>TrimCalc!V25</f>
        <v>1.0071839898380743</v>
      </c>
      <c r="H25">
        <f>TrimCalc!S25</f>
        <v>0.18793424369791442</v>
      </c>
      <c r="I25">
        <f>D_VStab!I25</f>
        <v>8.2538132606537584E-2</v>
      </c>
      <c r="J25">
        <f>D_Fuselage!I25</f>
        <v>0.17773648356190816</v>
      </c>
      <c r="K25" s="1">
        <f>SUM(E25,H25,I25) / (0.5*1.225*A25^2*'AC Param'!$B$8)</f>
        <v>1.8114812173231316E-2</v>
      </c>
      <c r="L25">
        <f t="shared" si="1"/>
        <v>27.592812471598926</v>
      </c>
    </row>
    <row r="26" spans="1:12" x14ac:dyDescent="0.2">
      <c r="A26">
        <f>TrimCalc!A26</f>
        <v>17.794</v>
      </c>
      <c r="B26">
        <f>(9.807*'AC Param'!$B$2)/('AC Param'!$B$8*0.5*1.225*Totals!A26^2)</f>
        <v>0.24705698384873892</v>
      </c>
      <c r="C26">
        <f>(D26)/('AC Param'!$B$8*0.5*1.225*Totals!A26^2)</f>
        <v>2.073157532388694E-2</v>
      </c>
      <c r="D26">
        <f t="shared" si="0"/>
        <v>1.4755421966586835</v>
      </c>
      <c r="E26">
        <f>TrimCalc!T26</f>
        <v>1.0437297380425059</v>
      </c>
      <c r="F26">
        <f>TrimCalc!U26</f>
        <v>6.7381061940008161E-2</v>
      </c>
      <c r="G26">
        <f>TrimCalc!V26</f>
        <v>0.97634867610249776</v>
      </c>
      <c r="H26">
        <f>TrimCalc!S26</f>
        <v>0.18087069572908543</v>
      </c>
      <c r="I26">
        <f>D_VStab!I26</f>
        <v>7.9714504780231968E-2</v>
      </c>
      <c r="J26">
        <f>D_Fuselage!I26</f>
        <v>0.17122725810686043</v>
      </c>
      <c r="K26" s="1">
        <f>SUM(E26,H26,I26) / (0.5*1.225*A26^2*'AC Param'!$B$8)</f>
        <v>1.832580827297953E-2</v>
      </c>
      <c r="L26">
        <f t="shared" si="1"/>
        <v>26.255797847344613</v>
      </c>
    </row>
    <row r="27" spans="1:12" x14ac:dyDescent="0.2">
      <c r="A27">
        <f>TrimCalc!A27</f>
        <v>17.453700000000001</v>
      </c>
      <c r="B27">
        <f>(9.807*'AC Param'!$B$2)/('AC Param'!$B$8*0.5*1.225*Totals!A27^2)</f>
        <v>0.25678478879409866</v>
      </c>
      <c r="C27">
        <f>(D27)/('AC Param'!$B$8*0.5*1.225*Totals!A27^2)</f>
        <v>2.0942794464048935E-2</v>
      </c>
      <c r="D27">
        <f t="shared" si="0"/>
        <v>1.4341078121811666</v>
      </c>
      <c r="E27">
        <f>TrimCalc!T27</f>
        <v>1.0175311364785122</v>
      </c>
      <c r="F27">
        <f>TrimCalc!U27</f>
        <v>7.0270889974489548E-2</v>
      </c>
      <c r="G27">
        <f>TrimCalc!V27</f>
        <v>0.94726024650402263</v>
      </c>
      <c r="H27">
        <f>TrimCalc!S27</f>
        <v>0.17434391065803062</v>
      </c>
      <c r="I27">
        <f>D_VStab!I27</f>
        <v>7.7037058806711689E-2</v>
      </c>
      <c r="J27">
        <f>D_Fuselage!I27</f>
        <v>0.16519570623791194</v>
      </c>
      <c r="K27" s="1">
        <f>SUM(E27,H27,I27) / (0.5*1.225*A27^2*'AC Param'!$B$8)</f>
        <v>1.8530381887603847E-2</v>
      </c>
      <c r="L27">
        <f t="shared" si="1"/>
        <v>25.03048752146643</v>
      </c>
    </row>
    <row r="28" spans="1:12" x14ac:dyDescent="0.2">
      <c r="A28">
        <f>TrimCalc!A28</f>
        <v>17.132200000000001</v>
      </c>
      <c r="B28">
        <f>(9.807*'AC Param'!$B$2)/('AC Param'!$B$8*0.5*1.225*Totals!A28^2)</f>
        <v>0.26651277802453832</v>
      </c>
      <c r="C28">
        <f>(D28)/('AC Param'!$B$8*0.5*1.225*Totals!A28^2)</f>
        <v>2.1153023454217733E-2</v>
      </c>
      <c r="D28">
        <f t="shared" si="0"/>
        <v>1.3956318743057374</v>
      </c>
      <c r="E28">
        <f>TrimCalc!T28</f>
        <v>0.99312846245737818</v>
      </c>
      <c r="F28">
        <f>TrimCalc!U28</f>
        <v>7.3227448373486714E-2</v>
      </c>
      <c r="G28">
        <f>TrimCalc!V28</f>
        <v>0.91990101408389136</v>
      </c>
      <c r="H28">
        <f>TrimCalc!S28</f>
        <v>0.16829321851139611</v>
      </c>
      <c r="I28">
        <f>D_VStab!I28</f>
        <v>7.4620994642023875E-2</v>
      </c>
      <c r="J28">
        <f>D_Fuselage!I28</f>
        <v>0.15958919869493948</v>
      </c>
      <c r="K28" s="1">
        <f>SUM(E28,H28,I28) / (0.5*1.225*A28^2*'AC Param'!$B$8)</f>
        <v>1.873419501873709E-2</v>
      </c>
      <c r="L28">
        <f t="shared" si="1"/>
        <v>23.910244396980755</v>
      </c>
    </row>
    <row r="29" spans="1:12" x14ac:dyDescent="0.2">
      <c r="A29">
        <f>TrimCalc!A29</f>
        <v>16.8279</v>
      </c>
      <c r="B29">
        <f>(9.807*'AC Param'!$B$2)/('AC Param'!$B$8*0.5*1.225*Totals!A29^2)</f>
        <v>0.27623866243722855</v>
      </c>
      <c r="C29">
        <f>(D29)/('AC Param'!$B$8*0.5*1.225*Totals!A29^2)</f>
        <v>2.1357634983803046E-2</v>
      </c>
      <c r="D29">
        <f t="shared" si="0"/>
        <v>1.3595186268193631</v>
      </c>
      <c r="E29">
        <f>TrimCalc!T29</f>
        <v>0.97016769419406135</v>
      </c>
      <c r="F29">
        <f>TrimCalc!U29</f>
        <v>7.612033019343846E-2</v>
      </c>
      <c r="G29">
        <f>TrimCalc!V29</f>
        <v>0.89404736400062279</v>
      </c>
      <c r="H29">
        <f>TrimCalc!S29</f>
        <v>0.16267389720596925</v>
      </c>
      <c r="I29">
        <f>D_VStab!I29</f>
        <v>7.2311993403671934E-2</v>
      </c>
      <c r="J29">
        <f>D_Fuselage!I29</f>
        <v>0.15436504201566056</v>
      </c>
      <c r="K29" s="1">
        <f>SUM(E29,H29,I29) / (0.5*1.225*A29^2*'AC Param'!$B$8)</f>
        <v>1.893260589145215E-2</v>
      </c>
      <c r="L29">
        <f t="shared" si="1"/>
        <v>22.877843500253558</v>
      </c>
    </row>
    <row r="30" spans="1:12" x14ac:dyDescent="0.2">
      <c r="A30">
        <f>TrimCalc!A30</f>
        <v>16.539200000000001</v>
      </c>
      <c r="B30">
        <f>(9.807*'AC Param'!$B$2)/('AC Param'!$B$8*0.5*1.225*Totals!A30^2)</f>
        <v>0.28596659858692253</v>
      </c>
      <c r="C30">
        <f>(D30)/('AC Param'!$B$8*0.5*1.225*Totals!A30^2)</f>
        <v>2.1559441915998057E-2</v>
      </c>
      <c r="D30">
        <f t="shared" si="0"/>
        <v>1.3256798944755936</v>
      </c>
      <c r="E30">
        <f>TrimCalc!T30</f>
        <v>0.94859407332967383</v>
      </c>
      <c r="F30">
        <f>TrimCalc!U30</f>
        <v>7.9042354521798322E-2</v>
      </c>
      <c r="G30">
        <f>TrimCalc!V30</f>
        <v>0.86955171880787563</v>
      </c>
      <c r="H30">
        <f>TrimCalc!S30</f>
        <v>0.15744329276319044</v>
      </c>
      <c r="I30">
        <f>D_VStab!I30</f>
        <v>7.0159550766211415E-2</v>
      </c>
      <c r="J30">
        <f>D_Fuselage!I30</f>
        <v>0.14948297761651796</v>
      </c>
      <c r="K30" s="1">
        <f>SUM(E30,H30,I30) / (0.5*1.225*A30^2*'AC Param'!$B$8)</f>
        <v>1.9128410422811982E-2</v>
      </c>
      <c r="L30">
        <f t="shared" si="1"/>
        <v>21.925684910710739</v>
      </c>
    </row>
    <row r="31" spans="1:12" x14ac:dyDescent="0.2">
      <c r="A31">
        <f>TrimCalc!A31</f>
        <v>16.265000000000001</v>
      </c>
      <c r="B31">
        <f>(9.807*'AC Param'!$B$2)/('AC Param'!$B$8*0.5*1.225*Totals!A31^2)</f>
        <v>0.29568968344266489</v>
      </c>
      <c r="C31">
        <f>(D31)/('AC Param'!$B$8*0.5*1.225*Totals!A31^2)</f>
        <v>2.1760027373373753E-2</v>
      </c>
      <c r="D31">
        <f t="shared" si="0"/>
        <v>1.294016249187995</v>
      </c>
      <c r="E31">
        <f>TrimCalc!T31</f>
        <v>0.92833430702988617</v>
      </c>
      <c r="F31">
        <f>TrimCalc!U31</f>
        <v>8.1953303914912873E-2</v>
      </c>
      <c r="G31">
        <f>TrimCalc!V31</f>
        <v>0.84638100311497322</v>
      </c>
      <c r="H31">
        <f>TrimCalc!S31</f>
        <v>0.15255937850983334</v>
      </c>
      <c r="I31">
        <f>D_VStab!I31</f>
        <v>6.8209318506408989E-2</v>
      </c>
      <c r="J31">
        <f>D_Fuselage!I31</f>
        <v>0.14491324514186665</v>
      </c>
      <c r="K31" s="1">
        <f>SUM(E31,H31,I31) / (0.5*1.225*A31^2*'AC Param'!$B$8)</f>
        <v>1.9323183026921254E-2</v>
      </c>
      <c r="L31">
        <f t="shared" si="1"/>
        <v>21.04717429304274</v>
      </c>
    </row>
    <row r="32" spans="1:12" x14ac:dyDescent="0.2">
      <c r="A32">
        <f>TrimCalc!A32</f>
        <v>16.004000000000001</v>
      </c>
      <c r="B32">
        <f>(9.807*'AC Param'!$B$2)/('AC Param'!$B$8*0.5*1.225*Totals!A32^2)</f>
        <v>0.30541279125410375</v>
      </c>
      <c r="C32">
        <f>(D32)/('AC Param'!$B$8*0.5*1.225*Totals!A32^2)</f>
        <v>2.1956893424008268E-2</v>
      </c>
      <c r="D32">
        <f t="shared" si="0"/>
        <v>1.2641544464938836</v>
      </c>
      <c r="E32">
        <f>TrimCalc!T32</f>
        <v>0.90921796322891368</v>
      </c>
      <c r="F32">
        <f>TrimCalc!U32</f>
        <v>8.4886703521271575E-2</v>
      </c>
      <c r="G32">
        <f>TrimCalc!V32</f>
        <v>0.82433125970764187</v>
      </c>
      <c r="H32">
        <f>TrimCalc!S32</f>
        <v>0.14798640290372669</v>
      </c>
      <c r="I32">
        <f>D_VStab!I32</f>
        <v>6.6325681608883233E-2</v>
      </c>
      <c r="J32">
        <f>D_Fuselage!I32</f>
        <v>0.14062439875236013</v>
      </c>
      <c r="K32" s="1">
        <f>SUM(E32,H32,I32) / (0.5*1.225*A32^2*'AC Param'!$B$8)</f>
        <v>1.9514411063736203E-2</v>
      </c>
      <c r="L32">
        <f t="shared" si="1"/>
        <v>20.231527761688117</v>
      </c>
    </row>
    <row r="33" spans="1:12" x14ac:dyDescent="0.2">
      <c r="A33">
        <f>TrimCalc!A33</f>
        <v>15.7552</v>
      </c>
      <c r="B33">
        <f>(9.807*'AC Param'!$B$2)/('AC Param'!$B$8*0.5*1.225*Totals!A33^2)</f>
        <v>0.31513487395851597</v>
      </c>
      <c r="C33">
        <f>(D33)/('AC Param'!$B$8*0.5*1.225*Totals!A33^2)</f>
        <v>2.2152829855794785E-2</v>
      </c>
      <c r="D33">
        <f t="shared" si="0"/>
        <v>1.236087487882761</v>
      </c>
      <c r="E33">
        <f>TrimCalc!T33</f>
        <v>0.89128767282033072</v>
      </c>
      <c r="F33">
        <f>TrimCalc!U33</f>
        <v>8.7761249335952279E-2</v>
      </c>
      <c r="G33">
        <f>TrimCalc!V33</f>
        <v>0.80353164920862463</v>
      </c>
      <c r="H33">
        <f>TrimCalc!S33</f>
        <v>0.14370044599609375</v>
      </c>
      <c r="I33">
        <f>D_VStab!I33</f>
        <v>6.4502690865866671E-2</v>
      </c>
      <c r="J33">
        <f>D_Fuselage!I33</f>
        <v>0.13659145247622373</v>
      </c>
      <c r="K33" s="1">
        <f>SUM(E33,H33,I33) / (0.5*1.225*A33^2*'AC Param'!$B$8)</f>
        <v>1.9704780667767756E-2</v>
      </c>
      <c r="L33">
        <f t="shared" si="1"/>
        <v>19.474805589090476</v>
      </c>
    </row>
    <row r="34" spans="1:12" x14ac:dyDescent="0.2">
      <c r="A34">
        <f>TrimCalc!A34</f>
        <v>15.5177</v>
      </c>
      <c r="B34">
        <f>(9.807*'AC Param'!$B$2)/('AC Param'!$B$8*0.5*1.225*Totals!A34^2)</f>
        <v>0.32485503663890769</v>
      </c>
      <c r="C34">
        <f>(D34)/('AC Param'!$B$8*0.5*1.225*Totals!A34^2)</f>
        <v>2.2351571325093078E-2</v>
      </c>
      <c r="D34">
        <f t="shared" si="0"/>
        <v>1.2098594469086612</v>
      </c>
      <c r="E34">
        <f>TrimCalc!T34</f>
        <v>0.87449745518899336</v>
      </c>
      <c r="F34">
        <f>TrimCalc!U34</f>
        <v>9.0713081408479126E-2</v>
      </c>
      <c r="G34">
        <f>TrimCalc!V34</f>
        <v>0.78383451581926555</v>
      </c>
      <c r="H34">
        <f>TrimCalc!S34</f>
        <v>0.13967627866968574</v>
      </c>
      <c r="I34">
        <f>D_VStab!I34</f>
        <v>6.2843314120113875E-2</v>
      </c>
      <c r="J34">
        <f>D_Fuselage!I34</f>
        <v>0.13279225689111684</v>
      </c>
      <c r="K34" s="1">
        <f>SUM(E34,H34,I34) / (0.5*1.225*A34^2*'AC Param'!$B$8)</f>
        <v>1.989737190361137E-2</v>
      </c>
      <c r="L34">
        <f t="shared" si="1"/>
        <v>18.774235939294531</v>
      </c>
    </row>
    <row r="35" spans="1:12" x14ac:dyDescent="0.2">
      <c r="A35">
        <f>TrimCalc!A35</f>
        <v>15.290699999999999</v>
      </c>
      <c r="B35">
        <f>(9.807*'AC Param'!$B$2)/('AC Param'!$B$8*0.5*1.225*Totals!A35^2)</f>
        <v>0.33457198446385394</v>
      </c>
      <c r="C35">
        <f>(D35)/('AC Param'!$B$8*0.5*1.225*Totals!A35^2)</f>
        <v>2.2550689852575318E-2</v>
      </c>
      <c r="D35">
        <f t="shared" si="0"/>
        <v>1.1851865780672424</v>
      </c>
      <c r="E35">
        <f>TrimCalc!T35</f>
        <v>0.85886395439745755</v>
      </c>
      <c r="F35">
        <f>TrimCalc!U35</f>
        <v>9.3600267364708362E-2</v>
      </c>
      <c r="G35">
        <f>TrimCalc!V35</f>
        <v>0.76526368703274894</v>
      </c>
      <c r="H35">
        <f>TrimCalc!S35</f>
        <v>0.13588693185276804</v>
      </c>
      <c r="I35">
        <f>D_VStab!I35</f>
        <v>6.1228386912990783E-2</v>
      </c>
      <c r="J35">
        <f>D_Fuselage!I35</f>
        <v>0.12920730490402627</v>
      </c>
      <c r="K35" s="1">
        <f>SUM(E35,H35,I35) / (0.5*1.225*A35^2*'AC Param'!$B$8)</f>
        <v>2.0092246672827701E-2</v>
      </c>
      <c r="L35">
        <f t="shared" si="1"/>
        <v>18.122332409252781</v>
      </c>
    </row>
    <row r="36" spans="1:12" x14ac:dyDescent="0.2">
      <c r="A36">
        <f>TrimCalc!A36</f>
        <v>15.073399999999999</v>
      </c>
      <c r="B36">
        <f>(9.807*'AC Param'!$B$2)/('AC Param'!$B$8*0.5*1.225*Totals!A36^2)</f>
        <v>0.34428797903535818</v>
      </c>
      <c r="C36">
        <f>(D36)/('AC Param'!$B$8*0.5*1.225*Totals!A36^2)</f>
        <v>2.2762128582956787E-2</v>
      </c>
      <c r="D36">
        <f t="shared" si="0"/>
        <v>1.1625388570923829</v>
      </c>
      <c r="E36">
        <f>TrimCalc!T36</f>
        <v>0.84465457805165722</v>
      </c>
      <c r="F36">
        <f>TrimCalc!U36</f>
        <v>9.6519180721320361E-2</v>
      </c>
      <c r="G36">
        <f>TrimCalc!V36</f>
        <v>0.74813368869129315</v>
      </c>
      <c r="H36">
        <f>TrimCalc!S36</f>
        <v>0.13231212544258461</v>
      </c>
      <c r="I36">
        <f>D_VStab!I36</f>
        <v>5.9755855338437927E-2</v>
      </c>
      <c r="J36">
        <f>D_Fuselage!I36</f>
        <v>0.12581800689874678</v>
      </c>
      <c r="K36" s="1">
        <f>SUM(E36,H36,I36) / (0.5*1.225*A36^2*'AC Param'!$B$8)</f>
        <v>2.029868683101247E-2</v>
      </c>
      <c r="L36">
        <f t="shared" si="1"/>
        <v>17.523413208496326</v>
      </c>
    </row>
    <row r="37" spans="1:12" x14ac:dyDescent="0.2">
      <c r="A37">
        <f>TrimCalc!A37</f>
        <v>14.8651</v>
      </c>
      <c r="B37">
        <f>(9.807*'AC Param'!$B$2)/('AC Param'!$B$8*0.5*1.225*Totals!A37^2)</f>
        <v>0.35400438151851682</v>
      </c>
      <c r="C37">
        <f>(D37)/('AC Param'!$B$8*0.5*1.225*Totals!A37^2)</f>
        <v>2.2982142507644014E-2</v>
      </c>
      <c r="D37">
        <f t="shared" si="0"/>
        <v>1.1415589434118103</v>
      </c>
      <c r="E37">
        <f>TrimCalc!T37</f>
        <v>0.83174342617190222</v>
      </c>
      <c r="F37">
        <f>TrimCalc!U37</f>
        <v>9.9421489116988407E-2</v>
      </c>
      <c r="G37">
        <f>TrimCalc!V37</f>
        <v>0.73227292958302626</v>
      </c>
      <c r="H37">
        <f>TrimCalc!S37</f>
        <v>0.12894195249223736</v>
      </c>
      <c r="I37">
        <f>D_VStab!I37</f>
        <v>5.8314415164718025E-2</v>
      </c>
      <c r="J37">
        <f>D_Fuselage!I37</f>
        <v>0.12260815705484038</v>
      </c>
      <c r="K37" s="1">
        <f>SUM(E37,H37,I37) / (0.5*1.225*A37^2*'AC Param'!$B$8)</f>
        <v>2.0514751876974689E-2</v>
      </c>
      <c r="L37">
        <f t="shared" si="1"/>
        <v>16.969387849710902</v>
      </c>
    </row>
    <row r="38" spans="1:12" x14ac:dyDescent="0.2">
      <c r="A38">
        <f>TrimCalc!A38</f>
        <v>14.6653</v>
      </c>
      <c r="B38">
        <f>(9.807*'AC Param'!$B$2)/('AC Param'!$B$8*0.5*1.225*Totals!A38^2)</f>
        <v>0.36371599854474734</v>
      </c>
      <c r="C38">
        <f>(D38)/('AC Param'!$B$8*0.5*1.225*Totals!A38^2)</f>
        <v>2.320794716394901E-2</v>
      </c>
      <c r="D38">
        <f t="shared" si="0"/>
        <v>1.1219946534500931</v>
      </c>
      <c r="E38">
        <f>TrimCalc!T38</f>
        <v>0.81967281577818907</v>
      </c>
      <c r="F38">
        <f>TrimCalc!U38</f>
        <v>0.10235685742060362</v>
      </c>
      <c r="G38">
        <f>TrimCalc!V38</f>
        <v>0.71731563258624387</v>
      </c>
      <c r="H38">
        <f>TrimCalc!S38</f>
        <v>0.12575778246218633</v>
      </c>
      <c r="I38">
        <f>D_VStab!I38</f>
        <v>5.6999082558776781E-2</v>
      </c>
      <c r="J38">
        <f>D_Fuselage!I38</f>
        <v>0.11956529842228263</v>
      </c>
      <c r="K38" s="1">
        <f>SUM(E38,H38,I38) / (0.5*1.225*A38^2*'AC Param'!$B$8)</f>
        <v>2.0734800291627064E-2</v>
      </c>
      <c r="L38">
        <f t="shared" si="1"/>
        <v>16.454388191241652</v>
      </c>
    </row>
    <row r="39" spans="1:12" x14ac:dyDescent="0.2">
      <c r="A39">
        <f>TrimCalc!A39</f>
        <v>14.4733</v>
      </c>
      <c r="B39">
        <f>(9.807*'AC Param'!$B$2)/('AC Param'!$B$8*0.5*1.225*Totals!A39^2)</f>
        <v>0.37342997813320905</v>
      </c>
      <c r="C39">
        <f>(D39)/('AC Param'!$B$8*0.5*1.225*Totals!A39^2)</f>
        <v>2.343360612199831E-2</v>
      </c>
      <c r="D39">
        <f t="shared" si="0"/>
        <v>1.103434126693307</v>
      </c>
      <c r="E39">
        <f>TrimCalc!T39</f>
        <v>0.80831673351864508</v>
      </c>
      <c r="F39">
        <f>TrimCalc!U39</f>
        <v>0.10527644299551461</v>
      </c>
      <c r="G39">
        <f>TrimCalc!V39</f>
        <v>0.70304029052313022</v>
      </c>
      <c r="H39">
        <f>TrimCalc!S39</f>
        <v>0.12273815374068472</v>
      </c>
      <c r="I39">
        <f>D_VStab!I39</f>
        <v>5.570472444925037E-2</v>
      </c>
      <c r="J39">
        <f>D_Fuselage!I39</f>
        <v>0.11667451498472702</v>
      </c>
      <c r="K39" s="1">
        <f>SUM(E39,H39,I39) / (0.5*1.225*A39^2*'AC Param'!$B$8)</f>
        <v>2.0955792030077254E-2</v>
      </c>
      <c r="L39">
        <f t="shared" si="1"/>
        <v>15.97033314587024</v>
      </c>
    </row>
    <row r="40" spans="1:12" x14ac:dyDescent="0.2">
      <c r="A40">
        <f>TrimCalc!A40</f>
        <v>14.2887</v>
      </c>
      <c r="B40">
        <f>(9.807*'AC Param'!$B$2)/('AC Param'!$B$8*0.5*1.225*Totals!A40^2)</f>
        <v>0.38314121443256105</v>
      </c>
      <c r="C40">
        <f>(D40)/('AC Param'!$B$8*0.5*1.225*Totals!A40^2)</f>
        <v>2.3669625668688226E-2</v>
      </c>
      <c r="D40">
        <f t="shared" si="0"/>
        <v>1.0862980078062439</v>
      </c>
      <c r="E40">
        <f>TrimCalc!T40</f>
        <v>0.79802290274796206</v>
      </c>
      <c r="F40">
        <f>TrimCalc!U40</f>
        <v>0.10818033364933549</v>
      </c>
      <c r="G40">
        <f>TrimCalc!V40</f>
        <v>0.68984256909862662</v>
      </c>
      <c r="H40">
        <f>TrimCalc!S40</f>
        <v>0.11987275038110777</v>
      </c>
      <c r="I40">
        <f>D_VStab!I40</f>
        <v>5.4476388993838817E-2</v>
      </c>
      <c r="J40">
        <f>D_Fuselage!I40</f>
        <v>0.1139259656833351</v>
      </c>
      <c r="K40" s="1">
        <f>SUM(E40,H40,I40) / (0.5*1.225*A40^2*'AC Param'!$B$8)</f>
        <v>2.1187263607549897E-2</v>
      </c>
      <c r="L40">
        <f t="shared" si="1"/>
        <v>15.521786344141077</v>
      </c>
    </row>
    <row r="41" spans="1:12" x14ac:dyDescent="0.2">
      <c r="A41">
        <f>TrimCalc!A41</f>
        <v>14.1111</v>
      </c>
      <c r="B41">
        <f>(9.807*'AC Param'!$B$2)/('AC Param'!$B$8*0.5*1.225*Totals!A41^2)</f>
        <v>0.39284621076133808</v>
      </c>
      <c r="C41">
        <f>(D41)/('AC Param'!$B$8*0.5*1.225*Totals!A41^2)</f>
        <v>2.391726395151917E-2</v>
      </c>
      <c r="D41">
        <f t="shared" si="0"/>
        <v>1.070546147212498</v>
      </c>
      <c r="E41">
        <f>TrimCalc!T41</f>
        <v>0.78872388376742053</v>
      </c>
      <c r="F41">
        <f>TrimCalc!U41</f>
        <v>0.11107175170041685</v>
      </c>
      <c r="G41">
        <f>TrimCalc!V41</f>
        <v>0.67765213206700381</v>
      </c>
      <c r="H41">
        <f>TrimCalc!S41</f>
        <v>0.11715766489406024</v>
      </c>
      <c r="I41">
        <f>D_VStab!I41</f>
        <v>5.3354389116746857E-2</v>
      </c>
      <c r="J41">
        <f>D_Fuselage!I41</f>
        <v>0.11131020943427039</v>
      </c>
      <c r="K41" s="1">
        <f>SUM(E41,H41,I41) / (0.5*1.225*A41^2*'AC Param'!$B$8)</f>
        <v>2.1430462549757747E-2</v>
      </c>
      <c r="L41">
        <f t="shared" si="1"/>
        <v>15.106583737930281</v>
      </c>
    </row>
    <row r="42" spans="1:12" x14ac:dyDescent="0.2">
      <c r="A42">
        <f>TrimCalc!A42</f>
        <v>13.9399</v>
      </c>
      <c r="B42">
        <f>(9.807*'AC Param'!$B$2)/('AC Param'!$B$8*0.5*1.225*Totals!A42^2)</f>
        <v>0.40255478286551327</v>
      </c>
      <c r="C42">
        <f>(D42)/('AC Param'!$B$8*0.5*1.225*Totals!A42^2)</f>
        <v>2.4166977241033658E-2</v>
      </c>
      <c r="D42">
        <f t="shared" si="0"/>
        <v>1.0556350631323139</v>
      </c>
      <c r="E42">
        <f>TrimCalc!T42</f>
        <v>0.78008722309352607</v>
      </c>
      <c r="F42">
        <f>TrimCalc!U42</f>
        <v>0.11398782667392726</v>
      </c>
      <c r="G42">
        <f>TrimCalc!V42</f>
        <v>0.66605953068108747</v>
      </c>
      <c r="H42">
        <f>TrimCalc!S42</f>
        <v>0.1145737604427798</v>
      </c>
      <c r="I42">
        <f>D_VStab!I42</f>
        <v>5.2198662987989038E-2</v>
      </c>
      <c r="J42">
        <f>D_Fuselage!I42</f>
        <v>0.10881528234653047</v>
      </c>
      <c r="K42" s="1">
        <f>SUM(E42,H42,I42) / (0.5*1.225*A42^2*'AC Param'!$B$8)</f>
        <v>2.1676748269527375E-2</v>
      </c>
      <c r="L42">
        <f t="shared" si="1"/>
        <v>14.715447216558143</v>
      </c>
    </row>
    <row r="43" spans="1:12" x14ac:dyDescent="0.2">
      <c r="A43">
        <f>TrimCalc!A43</f>
        <v>13.774800000000001</v>
      </c>
      <c r="B43">
        <f>(9.807*'AC Param'!$B$2)/('AC Param'!$B$8*0.5*1.225*Totals!A43^2)</f>
        <v>0.412262377708355</v>
      </c>
      <c r="C43">
        <f>(D43)/('AC Param'!$B$8*0.5*1.225*Totals!A43^2)</f>
        <v>2.4423352846333259E-2</v>
      </c>
      <c r="D43">
        <f t="shared" si="0"/>
        <v>1.0417129064574622</v>
      </c>
      <c r="E43">
        <f>TrimCalc!T43</f>
        <v>0.77198885541044926</v>
      </c>
      <c r="F43">
        <f>TrimCalc!U43</f>
        <v>0.11689312298285114</v>
      </c>
      <c r="G43">
        <f>TrimCalc!V43</f>
        <v>0.65509114999254747</v>
      </c>
      <c r="H43">
        <f>TrimCalc!S43</f>
        <v>0.11211183982490019</v>
      </c>
      <c r="I43">
        <f>D_VStab!I43</f>
        <v>5.1182796056464794E-2</v>
      </c>
      <c r="J43">
        <f>D_Fuselage!I43</f>
        <v>0.10643399760069841</v>
      </c>
      <c r="K43" s="1">
        <f>SUM(E43,H43,I43) / (0.5*1.225*A43^2*'AC Param'!$B$8)</f>
        <v>2.1928074978788039E-2</v>
      </c>
      <c r="L43">
        <f t="shared" si="1"/>
        <v>14.34938694387025</v>
      </c>
    </row>
    <row r="44" spans="1:12" x14ac:dyDescent="0.2">
      <c r="A44">
        <f>TrimCalc!A44</f>
        <v>13.615500000000001</v>
      </c>
      <c r="B44">
        <f>(9.807*'AC Param'!$B$2)/('AC Param'!$B$8*0.5*1.225*Totals!A44^2)</f>
        <v>0.42196566923407569</v>
      </c>
      <c r="C44">
        <f>(D44)/('AC Param'!$B$8*0.5*1.225*Totals!A44^2)</f>
        <v>2.4683278676107347E-2</v>
      </c>
      <c r="D44">
        <f t="shared" si="0"/>
        <v>1.0285897512654012</v>
      </c>
      <c r="E44">
        <f>TrimCalc!T44</f>
        <v>0.76453514243838316</v>
      </c>
      <c r="F44">
        <f>TrimCalc!U44</f>
        <v>0.11982167332160806</v>
      </c>
      <c r="G44">
        <f>TrimCalc!V44</f>
        <v>0.64471346911677507</v>
      </c>
      <c r="H44">
        <f>TrimCalc!S44</f>
        <v>0.10976433081340083</v>
      </c>
      <c r="I44">
        <f>D_VStab!I44</f>
        <v>5.0130839059481819E-2</v>
      </c>
      <c r="J44">
        <f>D_Fuselage!I44</f>
        <v>0.10415943895413535</v>
      </c>
      <c r="K44" s="1">
        <f>SUM(E44,H44,I44) / (0.5*1.225*A44^2*'AC Param'!$B$8)</f>
        <v>2.2183743311994495E-2</v>
      </c>
      <c r="L44">
        <f t="shared" si="1"/>
        <v>14.004763758354072</v>
      </c>
    </row>
    <row r="45" spans="1:12" x14ac:dyDescent="0.2">
      <c r="A45">
        <f>TrimCalc!A45</f>
        <v>13.4617</v>
      </c>
      <c r="B45">
        <f>(9.807*'AC Param'!$B$2)/('AC Param'!$B$8*0.5*1.225*Totals!A45^2)</f>
        <v>0.43166266913269219</v>
      </c>
      <c r="C45">
        <f>(D45)/('AC Param'!$B$8*0.5*1.225*Totals!A45^2)</f>
        <v>2.4952462102868025E-2</v>
      </c>
      <c r="D45">
        <f t="shared" si="0"/>
        <v>1.0164484962940206</v>
      </c>
      <c r="E45">
        <f>TrimCalc!T45</f>
        <v>0.75777069374599637</v>
      </c>
      <c r="F45">
        <f>TrimCalc!U45</f>
        <v>0.12274203765090567</v>
      </c>
      <c r="G45">
        <f>TrimCalc!V45</f>
        <v>0.63506336906494554</v>
      </c>
      <c r="H45">
        <f>TrimCalc!S45</f>
        <v>0.10753125236513562</v>
      </c>
      <c r="I45">
        <f>D_VStab!I45</f>
        <v>4.9126891024901718E-2</v>
      </c>
      <c r="J45">
        <f>D_Fuselage!I45</f>
        <v>0.1019849461881321</v>
      </c>
      <c r="K45" s="1">
        <f>SUM(E45,H45,I45) / (0.5*1.225*A45^2*'AC Param'!$B$8)</f>
        <v>2.2448014815899125E-2</v>
      </c>
      <c r="L45">
        <f t="shared" si="1"/>
        <v>13.683124722561217</v>
      </c>
    </row>
    <row r="46" spans="1:12" x14ac:dyDescent="0.2">
      <c r="A46">
        <f>TrimCalc!A46</f>
        <v>13.312900000000001</v>
      </c>
      <c r="B46">
        <f>(9.807*'AC Param'!$B$2)/('AC Param'!$B$8*0.5*1.225*Totals!A46^2)</f>
        <v>0.44136609460964216</v>
      </c>
      <c r="C46">
        <f>(D46)/('AC Param'!$B$8*0.5*1.225*Totals!A46^2)</f>
        <v>2.5227353262821071E-2</v>
      </c>
      <c r="D46">
        <f t="shared" si="0"/>
        <v>1.0050535123806152</v>
      </c>
      <c r="E46">
        <f>TrimCalc!T46</f>
        <v>0.75150473589328304</v>
      </c>
      <c r="F46">
        <f>TrimCalc!U46</f>
        <v>0.12564731555168526</v>
      </c>
      <c r="G46">
        <f>TrimCalc!V46</f>
        <v>0.62586411249516816</v>
      </c>
      <c r="H46">
        <f>TrimCalc!S46</f>
        <v>0.10539473398196028</v>
      </c>
      <c r="I46">
        <f>D_VStab!I46</f>
        <v>4.8246036388076487E-2</v>
      </c>
      <c r="J46">
        <f>D_Fuselage!I46</f>
        <v>9.990131396372498E-2</v>
      </c>
      <c r="K46" s="1">
        <f>SUM(E46,H46,I46) / (0.5*1.225*A46^2*'AC Param'!$B$8)</f>
        <v>2.2719611602245074E-2</v>
      </c>
      <c r="L46">
        <f t="shared" si="1"/>
        <v>13.380176904971893</v>
      </c>
    </row>
    <row r="47" spans="1:12" x14ac:dyDescent="0.2">
      <c r="A47">
        <f>TrimCalc!A47</f>
        <v>13.1691</v>
      </c>
      <c r="B47">
        <f>(9.807*'AC Param'!$B$2)/('AC Param'!$B$8*0.5*1.225*Totals!A47^2)</f>
        <v>0.45105771609849848</v>
      </c>
      <c r="C47">
        <f>(D47)/('AC Param'!$B$8*0.5*1.225*Totals!A47^2)</f>
        <v>2.5502995289347127E-2</v>
      </c>
      <c r="D47">
        <f t="shared" si="0"/>
        <v>0.99420407525670851</v>
      </c>
      <c r="E47">
        <f>TrimCalc!T47</f>
        <v>0.74564999310126068</v>
      </c>
      <c r="F47">
        <f>TrimCalc!U47</f>
        <v>0.12854230082971274</v>
      </c>
      <c r="G47">
        <f>TrimCalc!V47</f>
        <v>0.61707604782494574</v>
      </c>
      <c r="H47">
        <f>TrimCalc!S47</f>
        <v>0.10335280128176612</v>
      </c>
      <c r="I47">
        <f>D_VStab!I47</f>
        <v>4.7326352597720389E-2</v>
      </c>
      <c r="J47">
        <f>D_Fuselage!I47</f>
        <v>9.7906572722563479E-2</v>
      </c>
      <c r="K47" s="1">
        <f>SUM(E47,H47,I47) / (0.5*1.225*A47^2*'AC Param'!$B$8)</f>
        <v>2.2992339884798998E-2</v>
      </c>
      <c r="L47">
        <f t="shared" si="1"/>
        <v>13.09277288746312</v>
      </c>
    </row>
    <row r="48" spans="1:12" x14ac:dyDescent="0.2">
      <c r="A48">
        <f>TrimCalc!A48</f>
        <v>13.0298</v>
      </c>
      <c r="B48">
        <f>(9.807*'AC Param'!$B$2)/('AC Param'!$B$8*0.5*1.225*Totals!A48^2)</f>
        <v>0.4607536755586914</v>
      </c>
      <c r="C48">
        <f>(D48)/('AC Param'!$B$8*0.5*1.225*Totals!A48^2)</f>
        <v>2.5782489364074949E-2</v>
      </c>
      <c r="D48">
        <f t="shared" si="0"/>
        <v>0.98394880754058289</v>
      </c>
      <c r="E48">
        <f>TrimCalc!T48</f>
        <v>0.74008483130471037</v>
      </c>
      <c r="F48">
        <f>TrimCalc!U48</f>
        <v>0.13145476029130021</v>
      </c>
      <c r="G48">
        <f>TrimCalc!V48</f>
        <v>0.60862211471862349</v>
      </c>
      <c r="H48">
        <f>TrimCalc!S48</f>
        <v>0.10139687401886144</v>
      </c>
      <c r="I48">
        <f>D_VStab!I48</f>
        <v>4.6483085114905058E-2</v>
      </c>
      <c r="J48">
        <f>D_Fuselage!I48</f>
        <v>9.5991973396892694E-2</v>
      </c>
      <c r="K48" s="1">
        <f>SUM(E48,H48,I48) / (0.5*1.225*A48^2*'AC Param'!$B$8)</f>
        <v>2.3267412480916912E-2</v>
      </c>
      <c r="L48">
        <f t="shared" si="1"/>
        <v>12.820656172492287</v>
      </c>
    </row>
    <row r="49" spans="1:12" x14ac:dyDescent="0.2">
      <c r="A49">
        <f>TrimCalc!A49</f>
        <v>12.8948</v>
      </c>
      <c r="B49">
        <f>(9.807*'AC Param'!$B$2)/('AC Param'!$B$8*0.5*1.225*Totals!A49^2)</f>
        <v>0.47045174791431216</v>
      </c>
      <c r="C49">
        <f>(D49)/('AC Param'!$B$8*0.5*1.225*Totals!A49^2)</f>
        <v>2.6069565598392897E-2</v>
      </c>
      <c r="D49">
        <f t="shared" si="0"/>
        <v>0.9743952830565743</v>
      </c>
      <c r="E49">
        <f>TrimCalc!T49</f>
        <v>0.73504185236124731</v>
      </c>
      <c r="F49">
        <f>TrimCalc!U49</f>
        <v>0.13436161621203979</v>
      </c>
      <c r="G49">
        <f>TrimCalc!V49</f>
        <v>0.6006802361492074</v>
      </c>
      <c r="H49">
        <f>TrimCalc!S49</f>
        <v>9.9525919530772208E-2</v>
      </c>
      <c r="I49">
        <f>D_VStab!I49</f>
        <v>4.56743719568743E-2</v>
      </c>
      <c r="J49">
        <f>D_Fuselage!I49</f>
        <v>9.4153139207680661E-2</v>
      </c>
      <c r="K49" s="1">
        <f>SUM(E49,H49,I49) / (0.5*1.225*A49^2*'AC Param'!$B$8)</f>
        <v>2.3550535096552163E-2</v>
      </c>
      <c r="L49">
        <f t="shared" si="1"/>
        <v>12.564632295957914</v>
      </c>
    </row>
    <row r="50" spans="1:12" x14ac:dyDescent="0.2">
      <c r="A50">
        <f>TrimCalc!A50</f>
        <v>12.764099999999999</v>
      </c>
      <c r="B50">
        <f>(9.807*'AC Param'!$B$2)/('AC Param'!$B$8*0.5*1.225*Totals!A50^2)</f>
        <v>0.48013560367781039</v>
      </c>
      <c r="C50">
        <f>(D50)/('AC Param'!$B$8*0.5*1.225*Totals!A50^2)</f>
        <v>2.6361154248571425E-2</v>
      </c>
      <c r="D50">
        <f t="shared" si="0"/>
        <v>0.9654215206280985</v>
      </c>
      <c r="E50">
        <f>TrimCalc!T50</f>
        <v>0.73043661313458497</v>
      </c>
      <c r="F50">
        <f>TrimCalc!U50</f>
        <v>0.13725972097050318</v>
      </c>
      <c r="G50">
        <f>TrimCalc!V50</f>
        <v>0.59317689216408176</v>
      </c>
      <c r="H50">
        <f>TrimCalc!S50</f>
        <v>9.7733347326655451E-2</v>
      </c>
      <c r="I50">
        <f>D_VStab!I50</f>
        <v>4.4863034130362904E-2</v>
      </c>
      <c r="J50">
        <f>D_Fuselage!I50</f>
        <v>9.2388526036495194E-2</v>
      </c>
      <c r="K50" s="1">
        <f>SUM(E50,H50,I50) / (0.5*1.225*A50^2*'AC Param'!$B$8)</f>
        <v>2.3838454957528378E-2</v>
      </c>
      <c r="L50">
        <f t="shared" si="1"/>
        <v>12.322736831449111</v>
      </c>
    </row>
    <row r="51" spans="1:12" x14ac:dyDescent="0.2">
      <c r="A51">
        <f>TrimCalc!A51</f>
        <v>12.6372</v>
      </c>
      <c r="B51">
        <f>(9.807*'AC Param'!$B$2)/('AC Param'!$B$8*0.5*1.225*Totals!A51^2)</f>
        <v>0.48982685284713218</v>
      </c>
      <c r="C51">
        <f>(D51)/('AC Param'!$B$8*0.5*1.225*Totals!A51^2)</f>
        <v>2.6658465176004949E-2</v>
      </c>
      <c r="D51">
        <f t="shared" si="0"/>
        <v>0.95699356347123521</v>
      </c>
      <c r="E51">
        <f>TrimCalc!T51</f>
        <v>0.72614815626619922</v>
      </c>
      <c r="F51">
        <f>TrimCalc!U51</f>
        <v>0.14017049826993919</v>
      </c>
      <c r="G51">
        <f>TrimCalc!V51</f>
        <v>0.58600389177625212</v>
      </c>
      <c r="H51">
        <f>TrimCalc!S51</f>
        <v>9.6010191954590179E-2</v>
      </c>
      <c r="I51">
        <f>D_VStab!I51</f>
        <v>4.4119009918274915E-2</v>
      </c>
      <c r="J51">
        <f>D_Fuselage!I51</f>
        <v>9.0689971552178783E-2</v>
      </c>
      <c r="K51" s="1">
        <f>SUM(E51,H51,I51) / (0.5*1.225*A51^2*'AC Param'!$B$8)</f>
        <v>2.4131431669138857E-2</v>
      </c>
      <c r="L51">
        <f t="shared" si="1"/>
        <v>12.093719060298694</v>
      </c>
    </row>
    <row r="52" spans="1:12" x14ac:dyDescent="0.2">
      <c r="A52">
        <f>TrimCalc!A52</f>
        <v>12.514099999999999</v>
      </c>
      <c r="B52">
        <f>(9.807*'AC Param'!$B$2)/('AC Param'!$B$8*0.5*1.225*Totals!A52^2)</f>
        <v>0.49951101021472738</v>
      </c>
      <c r="C52">
        <f>(D52)/('AC Param'!$B$8*0.5*1.225*Totals!A52^2)</f>
        <v>2.6958151169143445E-2</v>
      </c>
      <c r="D52">
        <f t="shared" si="0"/>
        <v>0.94898971096760598</v>
      </c>
      <c r="E52">
        <f>TrimCalc!T52</f>
        <v>0.72219713692728194</v>
      </c>
      <c r="F52">
        <f>TrimCalc!U52</f>
        <v>0.14308081968439026</v>
      </c>
      <c r="G52">
        <f>TrimCalc!V52</f>
        <v>0.57912650722957726</v>
      </c>
      <c r="H52">
        <f>TrimCalc!S52</f>
        <v>9.4356924799076994E-2</v>
      </c>
      <c r="I52">
        <f>D_VStab!I52</f>
        <v>4.3369269523583547E-2</v>
      </c>
      <c r="J52">
        <f>D_Fuselage!I52</f>
        <v>8.9056189730977939E-2</v>
      </c>
      <c r="K52" s="1">
        <f>SUM(E52,H52,I52) / (0.5*1.225*A52^2*'AC Param'!$B$8)</f>
        <v>2.4428023707520136E-2</v>
      </c>
      <c r="L52">
        <f t="shared" si="1"/>
        <v>11.875752142019717</v>
      </c>
    </row>
    <row r="53" spans="1:12" x14ac:dyDescent="0.2">
      <c r="A53">
        <f>TrimCalc!A53</f>
        <v>12.394500000000001</v>
      </c>
      <c r="B53">
        <f>(9.807*'AC Param'!$B$2)/('AC Param'!$B$8*0.5*1.225*Totals!A53^2)</f>
        <v>0.50919752487059688</v>
      </c>
      <c r="C53">
        <f>(D53)/('AC Param'!$B$8*0.5*1.225*Totals!A53^2)</f>
        <v>2.7264532872172557E-2</v>
      </c>
      <c r="D53">
        <f t="shared" si="0"/>
        <v>0.94151716504122185</v>
      </c>
      <c r="E53">
        <f>TrimCalc!T53</f>
        <v>0.71858303685755298</v>
      </c>
      <c r="F53">
        <f>TrimCalc!U53</f>
        <v>0.14597941855486549</v>
      </c>
      <c r="G53">
        <f>TrimCalc!V53</f>
        <v>0.57260361830268758</v>
      </c>
      <c r="H53">
        <f>TrimCalc!S53</f>
        <v>9.2769747991141002E-2</v>
      </c>
      <c r="I53">
        <f>D_VStab!I53</f>
        <v>4.2682382326039756E-2</v>
      </c>
      <c r="J53">
        <f>D_Fuselage!I53</f>
        <v>8.7481997866488068E-2</v>
      </c>
      <c r="K53" s="1">
        <f>SUM(E53,H53,I53) / (0.5*1.225*A53^2*'AC Param'!$B$8)</f>
        <v>2.4731221855532972E-2</v>
      </c>
      <c r="L53">
        <f t="shared" si="1"/>
        <v>11.669634502103424</v>
      </c>
    </row>
    <row r="54" spans="1:12" x14ac:dyDescent="0.2">
      <c r="A54">
        <f>TrimCalc!A54</f>
        <v>12.2783</v>
      </c>
      <c r="B54">
        <f>(9.807*'AC Param'!$B$2)/('AC Param'!$B$8*0.5*1.225*Totals!A54^2)</f>
        <v>0.51888106974472836</v>
      </c>
      <c r="C54">
        <f>(D54)/('AC Param'!$B$8*0.5*1.225*Totals!A54^2)</f>
        <v>2.7576534666497374E-2</v>
      </c>
      <c r="D54">
        <f t="shared" si="0"/>
        <v>0.93451941610444067</v>
      </c>
      <c r="E54">
        <f>TrimCalc!T54</f>
        <v>0.71534733061211253</v>
      </c>
      <c r="F54">
        <f>TrimCalc!U54</f>
        <v>0.14886756193561429</v>
      </c>
      <c r="G54">
        <f>TrimCalc!V54</f>
        <v>0.56645706333230306</v>
      </c>
      <c r="H54">
        <f>TrimCalc!S54</f>
        <v>9.1242321912104893E-2</v>
      </c>
      <c r="I54">
        <f>D_VStab!I54</f>
        <v>4.1987493010138564E-2</v>
      </c>
      <c r="J54">
        <f>D_Fuselage!I54</f>
        <v>8.5964975914279901E-2</v>
      </c>
      <c r="K54" s="1">
        <f>SUM(E54,H54,I54) / (0.5*1.225*A54^2*'AC Param'!$B$8)</f>
        <v>2.504048248518179E-2</v>
      </c>
      <c r="L54">
        <f t="shared" si="1"/>
        <v>11.474309746755154</v>
      </c>
    </row>
    <row r="55" spans="1:12" x14ac:dyDescent="0.2">
      <c r="A55">
        <f>TrimCalc!A55</f>
        <v>12.1654</v>
      </c>
      <c r="B55">
        <f>(9.807*'AC Param'!$B$2)/('AC Param'!$B$8*0.5*1.225*Totals!A55^2)</f>
        <v>0.52855662566336892</v>
      </c>
      <c r="C55">
        <f>(D55)/('AC Param'!$B$8*0.5*1.225*Totals!A55^2)</f>
        <v>2.7894533598806396E-2</v>
      </c>
      <c r="D55">
        <f t="shared" si="0"/>
        <v>0.92799160610968512</v>
      </c>
      <c r="E55">
        <f>TrimCalc!T55</f>
        <v>0.71240974109071897</v>
      </c>
      <c r="F55">
        <f>TrimCalc!U55</f>
        <v>0.15176949026207318</v>
      </c>
      <c r="G55">
        <f>TrimCalc!V55</f>
        <v>0.56062859649363961</v>
      </c>
      <c r="H55">
        <f>TrimCalc!S55</f>
        <v>8.9772054526671988E-2</v>
      </c>
      <c r="I55">
        <f>D_VStab!I55</f>
        <v>4.1318689581443545E-2</v>
      </c>
      <c r="J55">
        <f>D_Fuselage!I55</f>
        <v>8.4502775245856657E-2</v>
      </c>
      <c r="K55" s="1">
        <f>SUM(E55,H55,I55) / (0.5*1.225*A55^2*'AC Param'!$B$8)</f>
        <v>2.5354811907864767E-2</v>
      </c>
      <c r="L55">
        <f t="shared" si="1"/>
        <v>11.289389084966764</v>
      </c>
    </row>
    <row r="56" spans="1:12" x14ac:dyDescent="0.2">
      <c r="A56">
        <f>TrimCalc!A56</f>
        <v>12.0555</v>
      </c>
      <c r="B56">
        <f>(9.807*'AC Param'!$B$2)/('AC Param'!$B$8*0.5*1.225*Totals!A56^2)</f>
        <v>0.53823737634696611</v>
      </c>
      <c r="C56">
        <f>(D56)/('AC Param'!$B$8*0.5*1.225*Totals!A56^2)</f>
        <v>2.8218048108871525E-2</v>
      </c>
      <c r="D56">
        <f t="shared" si="0"/>
        <v>0.92186978657941054</v>
      </c>
      <c r="E56">
        <f>TrimCalc!T56</f>
        <v>0.70971636789449632</v>
      </c>
      <c r="F56">
        <f>TrimCalc!U56</f>
        <v>0.15467013293955309</v>
      </c>
      <c r="G56">
        <f>TrimCalc!V56</f>
        <v>0.55504623495494332</v>
      </c>
      <c r="H56">
        <f>TrimCalc!S56</f>
        <v>8.8356654151546921E-2</v>
      </c>
      <c r="I56">
        <f>D_VStab!I56</f>
        <v>4.0706208652214332E-2</v>
      </c>
      <c r="J56">
        <f>D_Fuselage!I56</f>
        <v>8.3090555881152856E-2</v>
      </c>
      <c r="K56" s="1">
        <f>SUM(E56,H56,I56) / (0.5*1.225*A56^2*'AC Param'!$B$8)</f>
        <v>2.5674680989804664E-2</v>
      </c>
      <c r="L56">
        <f t="shared" si="1"/>
        <v>11.113601212108085</v>
      </c>
    </row>
    <row r="57" spans="1:12" x14ac:dyDescent="0.2">
      <c r="A57">
        <f>TrimCalc!A57</f>
        <v>11.948600000000001</v>
      </c>
      <c r="B57">
        <f>(9.807*'AC Param'!$B$2)/('AC Param'!$B$8*0.5*1.225*Totals!A57^2)</f>
        <v>0.54791130633805207</v>
      </c>
      <c r="C57">
        <f>(D57)/('AC Param'!$B$8*0.5*1.225*Totals!A57^2)</f>
        <v>2.8542238188844681E-2</v>
      </c>
      <c r="D57">
        <f t="shared" si="0"/>
        <v>0.91599737391313985</v>
      </c>
      <c r="E57">
        <f>TrimCalc!T57</f>
        <v>0.70722280281297512</v>
      </c>
      <c r="F57">
        <f>TrimCalc!U57</f>
        <v>0.15756289259269399</v>
      </c>
      <c r="G57">
        <f>TrimCalc!V57</f>
        <v>0.54965991022028127</v>
      </c>
      <c r="H57">
        <f>TrimCalc!S57</f>
        <v>8.6995453970924383E-2</v>
      </c>
      <c r="I57">
        <f>D_VStab!I57</f>
        <v>4.0051684632440181E-2</v>
      </c>
      <c r="J57">
        <f>D_Fuselage!I57</f>
        <v>8.1727432496800131E-2</v>
      </c>
      <c r="K57" s="1">
        <f>SUM(E57,H57,I57) / (0.5*1.225*A57^2*'AC Param'!$B$8)</f>
        <v>2.5995632804026621E-2</v>
      </c>
      <c r="L57">
        <f t="shared" si="1"/>
        <v>10.944886221938544</v>
      </c>
    </row>
    <row r="58" spans="1:12" x14ac:dyDescent="0.2">
      <c r="A58">
        <f>TrimCalc!A58</f>
        <v>11.8445</v>
      </c>
      <c r="B58">
        <f>(9.807*'AC Param'!$B$2)/('AC Param'!$B$8*0.5*1.225*Totals!A58^2)</f>
        <v>0.55758469321340365</v>
      </c>
      <c r="C58">
        <f>(D58)/('AC Param'!$B$8*0.5*1.225*Totals!A58^2)</f>
        <v>2.8873816887183844E-2</v>
      </c>
      <c r="D58">
        <f t="shared" si="0"/>
        <v>0.91056262395082621</v>
      </c>
      <c r="E58">
        <f>TrimCalc!T58</f>
        <v>0.70496950162515037</v>
      </c>
      <c r="F58">
        <f>TrimCalc!U58</f>
        <v>0.16046460237895704</v>
      </c>
      <c r="G58">
        <f>TrimCalc!V58</f>
        <v>0.54452346271689223</v>
      </c>
      <c r="H58">
        <f>TrimCalc!S58</f>
        <v>8.5681555786461083E-2</v>
      </c>
      <c r="I58">
        <f>D_VStab!I58</f>
        <v>3.9482982441869478E-2</v>
      </c>
      <c r="J58">
        <f>D_Fuselage!I58</f>
        <v>8.0410020626646331E-2</v>
      </c>
      <c r="K58" s="1">
        <f>SUM(E58,H58,I58) / (0.5*1.225*A58^2*'AC Param'!$B$8)</f>
        <v>2.6323437430967961E-2</v>
      </c>
      <c r="L58">
        <f t="shared" si="1"/>
        <v>10.785158999385562</v>
      </c>
    </row>
    <row r="59" spans="1:12" x14ac:dyDescent="0.2">
      <c r="A59">
        <f>TrimCalc!A59</f>
        <v>11.7432</v>
      </c>
      <c r="B59">
        <f>(9.807*'AC Param'!$B$2)/('AC Param'!$B$8*0.5*1.225*Totals!A59^2)</f>
        <v>0.56724593539853618</v>
      </c>
      <c r="C59">
        <f>(D59)/('AC Param'!$B$8*0.5*1.225*Totals!A59^2)</f>
        <v>2.9209740827306048E-2</v>
      </c>
      <c r="D59">
        <f t="shared" si="0"/>
        <v>0.90546731034606276</v>
      </c>
      <c r="E59">
        <f>TrimCalc!T59</f>
        <v>0.70301635977606214</v>
      </c>
      <c r="F59">
        <f>TrimCalc!U59</f>
        <v>0.16335461489050851</v>
      </c>
      <c r="G59">
        <f>TrimCalc!V59</f>
        <v>0.53965750991834083</v>
      </c>
      <c r="H59">
        <f>TrimCalc!S59</f>
        <v>8.4414139194714508E-2</v>
      </c>
      <c r="I59">
        <f>D_VStab!I59</f>
        <v>3.8903511030882201E-2</v>
      </c>
      <c r="J59">
        <f>D_Fuselage!I59</f>
        <v>7.9137535311616672E-2</v>
      </c>
      <c r="K59" s="1">
        <f>SUM(E59,H59,I59) / (0.5*1.225*A59^2*'AC Param'!$B$8)</f>
        <v>2.66569560194415E-2</v>
      </c>
      <c r="L59">
        <f t="shared" si="1"/>
        <v>10.633083718855884</v>
      </c>
    </row>
    <row r="60" spans="1:12" x14ac:dyDescent="0.2">
      <c r="A60">
        <f>TrimCalc!A60</f>
        <v>11.644399999999999</v>
      </c>
      <c r="B60">
        <f>(9.807*'AC Param'!$B$2)/('AC Param'!$B$8*0.5*1.225*Totals!A60^2)</f>
        <v>0.57691266929244422</v>
      </c>
      <c r="C60">
        <f>(D60)/('AC Param'!$B$8*0.5*1.225*Totals!A60^2)</f>
        <v>2.9550127459442212E-2</v>
      </c>
      <c r="D60">
        <f t="shared" si="0"/>
        <v>0.90067010302939032</v>
      </c>
      <c r="E60">
        <f>TrimCalc!T60</f>
        <v>0.70124304775372459</v>
      </c>
      <c r="F60">
        <f>TrimCalc!U60</f>
        <v>0.16623808687657959</v>
      </c>
      <c r="G60">
        <f>TrimCalc!V60</f>
        <v>0.53499118309082305</v>
      </c>
      <c r="H60">
        <f>TrimCalc!S60</f>
        <v>8.3192266389417416E-2</v>
      </c>
      <c r="I60">
        <f>D_VStab!I60</f>
        <v>3.8343082992318138E-2</v>
      </c>
      <c r="J60">
        <f>D_Fuselage!I60</f>
        <v>7.7905483680252074E-2</v>
      </c>
      <c r="K60" s="1">
        <f>SUM(E60,H60,I60) / (0.5*1.225*A60^2*'AC Param'!$B$8)</f>
        <v>2.699457484427573E-2</v>
      </c>
      <c r="L60">
        <f t="shared" si="1"/>
        <v>10.487762947715431</v>
      </c>
    </row>
    <row r="61" spans="1:12" x14ac:dyDescent="0.2">
      <c r="A61">
        <f>TrimCalc!A61</f>
        <v>11.548</v>
      </c>
      <c r="B61">
        <f>(9.807*'AC Param'!$B$2)/('AC Param'!$B$8*0.5*1.225*Totals!A61^2)</f>
        <v>0.58658473531881761</v>
      </c>
      <c r="C61">
        <f>(D61)/('AC Param'!$B$8*0.5*1.225*Totals!A61^2)</f>
        <v>2.9894293009751612E-2</v>
      </c>
      <c r="D61">
        <f t="shared" si="0"/>
        <v>0.89613614506591421</v>
      </c>
      <c r="E61">
        <f>TrimCalc!T61</f>
        <v>0.69961111357447325</v>
      </c>
      <c r="F61">
        <f>TrimCalc!U61</f>
        <v>0.16914009346915768</v>
      </c>
      <c r="G61">
        <f>TrimCalc!V61</f>
        <v>0.53047102010531555</v>
      </c>
      <c r="H61">
        <f>TrimCalc!S61</f>
        <v>8.2012283110895146E-2</v>
      </c>
      <c r="I61">
        <f>D_VStab!I61</f>
        <v>3.7800782863789351E-2</v>
      </c>
      <c r="J61">
        <f>D_Fuselage!I61</f>
        <v>7.6711965516756561E-2</v>
      </c>
      <c r="K61" s="1">
        <f>SUM(E61,H61,I61) / (0.5*1.225*A61^2*'AC Param'!$B$8)</f>
        <v>2.7335251074953631E-2</v>
      </c>
      <c r="L61">
        <f t="shared" si="1"/>
        <v>10.348580203221177</v>
      </c>
    </row>
    <row r="62" spans="1:12" x14ac:dyDescent="0.2">
      <c r="A62">
        <f>TrimCalc!A62</f>
        <v>11.4541</v>
      </c>
      <c r="B62">
        <f>(9.807*'AC Param'!$B$2)/('AC Param'!$B$8*0.5*1.225*Totals!A62^2)</f>
        <v>0.59624172785632523</v>
      </c>
      <c r="C62">
        <f>(D62)/('AC Param'!$B$8*0.5*1.225*Totals!A62^2)</f>
        <v>3.0241776054352611E-2</v>
      </c>
      <c r="D62">
        <f t="shared" si="0"/>
        <v>0.89186966199864615</v>
      </c>
      <c r="E62">
        <f>TrimCalc!T62</f>
        <v>0.69816257918044333</v>
      </c>
      <c r="F62">
        <f>TrimCalc!U62</f>
        <v>0.1720353398846827</v>
      </c>
      <c r="G62">
        <f>TrimCalc!V62</f>
        <v>0.52612723929576077</v>
      </c>
      <c r="H62">
        <f>TrimCalc!S62</f>
        <v>8.0872483262482225E-2</v>
      </c>
      <c r="I62">
        <f>D_VStab!I62</f>
        <v>3.7277018741894874E-2</v>
      </c>
      <c r="J62">
        <f>D_Fuselage!I62</f>
        <v>7.5557580813825548E-2</v>
      </c>
      <c r="K62" s="1">
        <f>SUM(E62,H62,I62) / (0.5*1.225*A62^2*'AC Param'!$B$8)</f>
        <v>2.7679747615062745E-2</v>
      </c>
      <c r="L62">
        <f t="shared" si="1"/>
        <v>10.215564295498693</v>
      </c>
    </row>
    <row r="63" spans="1:12" x14ac:dyDescent="0.2">
      <c r="A63">
        <f>TrimCalc!A63</f>
        <v>11.362399999999999</v>
      </c>
      <c r="B63">
        <f>(9.807*'AC Param'!$B$2)/('AC Param'!$B$8*0.5*1.225*Totals!A63^2)</f>
        <v>0.6059044742157742</v>
      </c>
      <c r="C63">
        <f>(D63)/('AC Param'!$B$8*0.5*1.225*Totals!A63^2)</f>
        <v>3.059497475892348E-2</v>
      </c>
      <c r="D63">
        <f t="shared" si="0"/>
        <v>0.88789662380932022</v>
      </c>
      <c r="E63">
        <f>TrimCalc!T63</f>
        <v>0.69690671356179712</v>
      </c>
      <c r="F63">
        <f>TrimCalc!U63</f>
        <v>0.17492021174288677</v>
      </c>
      <c r="G63">
        <f>TrimCalc!V63</f>
        <v>0.52200063036201116</v>
      </c>
      <c r="H63">
        <f>TrimCalc!S63</f>
        <v>7.9768136724443828E-2</v>
      </c>
      <c r="I63">
        <f>D_VStab!I63</f>
        <v>3.6769601257418807E-2</v>
      </c>
      <c r="J63">
        <f>D_Fuselage!I63</f>
        <v>7.4438043722559702E-2</v>
      </c>
      <c r="K63" s="1">
        <f>SUM(E63,H63,I63) / (0.5*1.225*A63^2*'AC Param'!$B$8)</f>
        <v>2.8029515819072745E-2</v>
      </c>
      <c r="L63">
        <f t="shared" si="1"/>
        <v>10.08863659837102</v>
      </c>
    </row>
    <row r="64" spans="1:12" x14ac:dyDescent="0.2">
      <c r="A64">
        <f>TrimCalc!A64</f>
        <v>11.273</v>
      </c>
      <c r="B64">
        <f>(9.807*'AC Param'!$B$2)/('AC Param'!$B$8*0.5*1.225*Totals!A64^2)</f>
        <v>0.61555277508276485</v>
      </c>
      <c r="C64">
        <f>(D64)/('AC Param'!$B$8*0.5*1.225*Totals!A64^2)</f>
        <v>3.0953103744472698E-2</v>
      </c>
      <c r="D64">
        <f t="shared" si="0"/>
        <v>0.88420990298929758</v>
      </c>
      <c r="E64">
        <f>TrimCalc!T64</f>
        <v>0.69588466501647295</v>
      </c>
      <c r="F64">
        <f>TrimCalc!U64</f>
        <v>0.1778147263419379</v>
      </c>
      <c r="G64">
        <f>TrimCalc!V64</f>
        <v>0.51808518239982082</v>
      </c>
      <c r="H64">
        <f>TrimCalc!S64</f>
        <v>7.870557866216879E-2</v>
      </c>
      <c r="I64">
        <f>D_VStab!I64</f>
        <v>3.6250399189573616E-2</v>
      </c>
      <c r="J64">
        <f>D_Fuselage!I64</f>
        <v>7.3354016395796376E-2</v>
      </c>
      <c r="K64" s="1">
        <f>SUM(E64,H64,I64) / (0.5*1.225*A64^2*'AC Param'!$B$8)</f>
        <v>2.8384701928902269E-2</v>
      </c>
      <c r="L64">
        <f t="shared" si="1"/>
        <v>9.967698236398352</v>
      </c>
    </row>
    <row r="65" spans="1:27" x14ac:dyDescent="0.2">
      <c r="A65">
        <f>TrimCalc!A65</f>
        <v>11.185600000000001</v>
      </c>
      <c r="B65">
        <f>(9.807*'AC Param'!$B$2)/('AC Param'!$B$8*0.5*1.225*Totals!A65^2)</f>
        <v>0.6252097440727945</v>
      </c>
      <c r="C65">
        <f>(D65)/('AC Param'!$B$8*0.5*1.225*Totals!A65^2)</f>
        <v>3.1317966345360167E-2</v>
      </c>
      <c r="D65">
        <f t="shared" si="0"/>
        <v>0.88081414414479087</v>
      </c>
      <c r="E65">
        <f>TrimCalc!T65</f>
        <v>0.69502116748409348</v>
      </c>
      <c r="F65">
        <f>TrimCalc!U65</f>
        <v>0.18069825120736815</v>
      </c>
      <c r="G65">
        <f>TrimCalc!V65</f>
        <v>0.51433545688925364</v>
      </c>
      <c r="H65">
        <f>TrimCalc!S65</f>
        <v>7.7676120442755792E-2</v>
      </c>
      <c r="I65">
        <f>D_VStab!I65</f>
        <v>3.580297625750653E-2</v>
      </c>
      <c r="J65">
        <f>D_Fuselage!I65</f>
        <v>7.230133934790671E-2</v>
      </c>
      <c r="K65" s="1">
        <f>SUM(E65,H65,I65) / (0.5*1.225*A65^2*'AC Param'!$B$8)</f>
        <v>2.8746795487173946E-2</v>
      </c>
      <c r="L65">
        <f t="shared" si="1"/>
        <v>9.852434690745973</v>
      </c>
    </row>
    <row r="66" spans="1:27" x14ac:dyDescent="0.2">
      <c r="A66">
        <f>TrimCalc!A66</f>
        <v>11.100300000000001</v>
      </c>
      <c r="B66">
        <f>(9.807*'AC Param'!$B$2)/('AC Param'!$B$8*0.5*1.225*Totals!A66^2)</f>
        <v>0.63485548324227226</v>
      </c>
      <c r="C66">
        <f>(D66)/('AC Param'!$B$8*0.5*1.225*Totals!A66^2)</f>
        <v>3.1686302195733623E-2</v>
      </c>
      <c r="D66">
        <f t="shared" si="0"/>
        <v>0.87763341404164286</v>
      </c>
      <c r="E66">
        <f>TrimCalc!T66</f>
        <v>0.69431542403288415</v>
      </c>
      <c r="F66">
        <f>TrimCalc!U66</f>
        <v>0.18357765668711268</v>
      </c>
      <c r="G66">
        <f>TrimCalc!V66</f>
        <v>0.51075367888547396</v>
      </c>
      <c r="H66">
        <f>TrimCalc!S66</f>
        <v>7.6679254711475811E-2</v>
      </c>
      <c r="I66">
        <f>D_VStab!I66</f>
        <v>3.5342092914455586E-2</v>
      </c>
      <c r="J66">
        <f>D_Fuselage!I66</f>
        <v>7.1280730843124848E-2</v>
      </c>
      <c r="K66" s="1">
        <f>SUM(E66,H66,I66) / (0.5*1.225*A66^2*'AC Param'!$B$8)</f>
        <v>2.9112189907005037E-2</v>
      </c>
      <c r="L66">
        <f t="shared" si="1"/>
        <v>9.7419941858864494</v>
      </c>
    </row>
    <row r="67" spans="1:27" x14ac:dyDescent="0.2">
      <c r="A67">
        <f>TrimCalc!A67</f>
        <v>11.0169</v>
      </c>
      <c r="B67">
        <f>(9.807*'AC Param'!$B$2)/('AC Param'!$B$8*0.5*1.225*Totals!A67^2)</f>
        <v>0.64450381561615622</v>
      </c>
      <c r="C67">
        <f>(D67)/('AC Param'!$B$8*0.5*1.225*Totals!A67^2)</f>
        <v>3.2058644218688349E-2</v>
      </c>
      <c r="D67">
        <f t="shared" ref="D67:D108" si="2">SUM(F67:J67)</f>
        <v>0.87465367218800072</v>
      </c>
      <c r="E67">
        <f>TrimCalc!T67</f>
        <v>0.69374665150197234</v>
      </c>
      <c r="F67">
        <f>TrimCalc!U67</f>
        <v>0.18645902180541055</v>
      </c>
      <c r="G67">
        <f>TrimCalc!V67</f>
        <v>0.50729868052156613</v>
      </c>
      <c r="H67">
        <f>TrimCalc!S67</f>
        <v>7.5711771512771087E-2</v>
      </c>
      <c r="I67">
        <f>D_VStab!I67</f>
        <v>3.4894864520699995E-2</v>
      </c>
      <c r="J67">
        <f>D_Fuselage!I67</f>
        <v>7.0289333827552994E-2</v>
      </c>
      <c r="K67" s="1">
        <f>SUM(E67,H67,I67) / (0.5*1.225*A67^2*'AC Param'!$B$8)</f>
        <v>2.9481927180074179E-2</v>
      </c>
      <c r="L67">
        <f t="shared" ref="L67:L108" si="3">D67*A67</f>
        <v>9.6359720411279852</v>
      </c>
    </row>
    <row r="68" spans="1:27" x14ac:dyDescent="0.2">
      <c r="A68">
        <f>TrimCalc!A68</f>
        <v>10.9354</v>
      </c>
      <c r="B68">
        <f>(9.807*'AC Param'!$B$2)/('AC Param'!$B$8*0.5*1.225*Totals!A68^2)</f>
        <v>0.65414640745110375</v>
      </c>
      <c r="C68">
        <f>(D68)/('AC Param'!$B$8*0.5*1.225*Totals!A68^2)</f>
        <v>3.2437656937529966E-2</v>
      </c>
      <c r="D68">
        <f t="shared" si="2"/>
        <v>0.8719487925751116</v>
      </c>
      <c r="E68">
        <f>TrimCalc!T68</f>
        <v>0.69336641560345502</v>
      </c>
      <c r="F68">
        <f>TrimCalc!U68</f>
        <v>0.18933979619459709</v>
      </c>
      <c r="G68">
        <f>TrimCalc!V68</f>
        <v>0.50404316136324767</v>
      </c>
      <c r="H68">
        <f>TrimCalc!S68</f>
        <v>7.4777986592579851E-2</v>
      </c>
      <c r="I68">
        <f>D_VStab!I68</f>
        <v>3.4461131216538848E-2</v>
      </c>
      <c r="J68">
        <f>D_Fuselage!I68</f>
        <v>6.9326717208148161E-2</v>
      </c>
      <c r="K68" s="1">
        <f>SUM(E68,H68,I68) / (0.5*1.225*A68^2*'AC Param'!$B$8)</f>
        <v>2.9857995298224606E-2</v>
      </c>
      <c r="L68">
        <f t="shared" si="3"/>
        <v>9.5351088263258745</v>
      </c>
    </row>
    <row r="69" spans="1:27" x14ac:dyDescent="0.2">
      <c r="A69">
        <f>TrimCalc!A69</f>
        <v>10.855700000000001</v>
      </c>
      <c r="B69">
        <f>(9.807*'AC Param'!$B$2)/('AC Param'!$B$8*0.5*1.225*Totals!A69^2)</f>
        <v>0.66378684553570333</v>
      </c>
      <c r="C69">
        <f>(D69)/('AC Param'!$B$8*0.5*1.225*Totals!A69^2)</f>
        <v>3.2823178419404318E-2</v>
      </c>
      <c r="D69">
        <f t="shared" si="2"/>
        <v>0.86949773842726596</v>
      </c>
      <c r="E69">
        <f>TrimCalc!T69</f>
        <v>0.69319448543849682</v>
      </c>
      <c r="F69">
        <f>TrimCalc!U69</f>
        <v>0.19220693337084413</v>
      </c>
      <c r="G69">
        <f>TrimCalc!V69</f>
        <v>0.50098755206765277</v>
      </c>
      <c r="H69">
        <f>TrimCalc!S69</f>
        <v>7.3871854299989909E-2</v>
      </c>
      <c r="I69">
        <f>D_VStab!I69</f>
        <v>3.4040109693292617E-2</v>
      </c>
      <c r="J69">
        <f>D_Fuselage!I69</f>
        <v>6.8391288995486493E-2</v>
      </c>
      <c r="K69" s="1">
        <f>SUM(E69,H69,I69) / (0.5*1.225*A69^2*'AC Param'!$B$8)</f>
        <v>3.0241435670892637E-2</v>
      </c>
      <c r="L69">
        <f t="shared" si="3"/>
        <v>9.4390065990448715</v>
      </c>
    </row>
    <row r="70" spans="1:27" x14ac:dyDescent="0.2">
      <c r="A70">
        <f>TrimCalc!A70</f>
        <v>10.777699999999999</v>
      </c>
      <c r="B70">
        <f>(9.807*'AC Param'!$B$2)/('AC Param'!$B$8*0.5*1.225*Totals!A70^2)</f>
        <v>0.6734294830984825</v>
      </c>
      <c r="C70">
        <f>(D70)/('AC Param'!$B$8*0.5*1.225*Totals!A70^2)</f>
        <v>3.3213171856198008E-2</v>
      </c>
      <c r="D70">
        <f t="shared" si="2"/>
        <v>0.8672307956979628</v>
      </c>
      <c r="E70">
        <f>TrimCalc!T70</f>
        <v>0.69312682505709411</v>
      </c>
      <c r="F70">
        <f>TrimCalc!U70</f>
        <v>0.1950833618158965</v>
      </c>
      <c r="G70">
        <f>TrimCalc!V70</f>
        <v>0.49804346324119753</v>
      </c>
      <c r="H70">
        <f>TrimCalc!S70</f>
        <v>7.2991442920392682E-2</v>
      </c>
      <c r="I70">
        <f>D_VStab!I70</f>
        <v>3.3631032582349743E-2</v>
      </c>
      <c r="J70">
        <f>D_Fuselage!I70</f>
        <v>6.7481495138126291E-2</v>
      </c>
      <c r="K70" s="1">
        <f>SUM(E70,H70,I70) / (0.5*1.225*A70^2*'AC Param'!$B$8)</f>
        <v>3.0628768135465334E-2</v>
      </c>
      <c r="L70">
        <f t="shared" si="3"/>
        <v>9.3467533467939337</v>
      </c>
    </row>
    <row r="71" spans="1:27" x14ac:dyDescent="0.2">
      <c r="A71">
        <f>TrimCalc!A71</f>
        <v>10.701499999999999</v>
      </c>
      <c r="B71">
        <f>(9.807*'AC Param'!$B$2)/('AC Param'!$B$8*0.5*1.225*Totals!A71^2)</f>
        <v>0.68305393236820167</v>
      </c>
      <c r="C71">
        <f>(D71)/('AC Param'!$B$8*0.5*1.225*Totals!A71^2)</f>
        <v>3.3606542991876528E-2</v>
      </c>
      <c r="D71">
        <f t="shared" si="2"/>
        <v>0.86513784233659174</v>
      </c>
      <c r="E71">
        <f>TrimCalc!T71</f>
        <v>0.69318488482345431</v>
      </c>
      <c r="F71">
        <f>TrimCalc!U71</f>
        <v>0.19796524960830322</v>
      </c>
      <c r="G71">
        <f>TrimCalc!V71</f>
        <v>0.49522795280199133</v>
      </c>
      <c r="H71">
        <f>TrimCalc!S71</f>
        <v>7.2137863626779375E-2</v>
      </c>
      <c r="I71">
        <f>D_VStab!I71</f>
        <v>3.3208646806783204E-2</v>
      </c>
      <c r="J71">
        <f>D_Fuselage!I71</f>
        <v>6.6598129492734609E-2</v>
      </c>
      <c r="K71" s="1">
        <f>SUM(E71,H71,I71) / (0.5*1.225*A71^2*'AC Param'!$B$8)</f>
        <v>3.1019195267876488E-2</v>
      </c>
      <c r="L71">
        <f t="shared" si="3"/>
        <v>9.2582726197650356</v>
      </c>
    </row>
    <row r="72" spans="1:27" x14ac:dyDescent="0.2">
      <c r="A72">
        <f>TrimCalc!A72</f>
        <v>10.626799999999999</v>
      </c>
      <c r="B72">
        <f>(9.807*'AC Param'!$B$2)/('AC Param'!$B$8*0.5*1.225*Totals!A72^2)</f>
        <v>0.69269059875623695</v>
      </c>
      <c r="C72">
        <f>(D72)/('AC Param'!$B$8*0.5*1.225*Totals!A72^2)</f>
        <v>3.4006507166020918E-2</v>
      </c>
      <c r="D72">
        <f t="shared" si="2"/>
        <v>0.86325519180157129</v>
      </c>
      <c r="E72">
        <f>TrimCalc!T72</f>
        <v>0.69336689505294535</v>
      </c>
      <c r="F72">
        <f>TrimCalc!U72</f>
        <v>0.20084592966574388</v>
      </c>
      <c r="G72">
        <f>TrimCalc!V72</f>
        <v>0.4925386689270641</v>
      </c>
      <c r="H72">
        <f>TrimCalc!S72</f>
        <v>7.1310417660728417E-2</v>
      </c>
      <c r="I72">
        <f>D_VStab!I72</f>
        <v>3.2822805281064557E-2</v>
      </c>
      <c r="J72">
        <f>D_Fuselage!I72</f>
        <v>6.5737370266970352E-2</v>
      </c>
      <c r="K72" s="1">
        <f>SUM(E72,H72,I72) / (0.5*1.225*A72^2*'AC Param'!$B$8)</f>
        <v>3.1416195042965306E-2</v>
      </c>
      <c r="L72">
        <f t="shared" si="3"/>
        <v>9.1736402722369377</v>
      </c>
      <c r="O72" t="s">
        <v>19</v>
      </c>
    </row>
    <row r="73" spans="1:27" x14ac:dyDescent="0.2">
      <c r="A73">
        <f>TrimCalc!A73</f>
        <v>10.553699999999999</v>
      </c>
      <c r="B73">
        <f>(9.807*'AC Param'!$B$2)/('AC Param'!$B$8*0.5*1.225*Totals!A73^2)</f>
        <v>0.70231964758467125</v>
      </c>
      <c r="C73">
        <f>(D73)/('AC Param'!$B$8*0.5*1.225*Totals!A73^2)</f>
        <v>3.4412888170384522E-2</v>
      </c>
      <c r="D73">
        <f t="shared" si="2"/>
        <v>0.86159420633831663</v>
      </c>
      <c r="E73">
        <f>TrimCalc!T73</f>
        <v>0.6937399101923224</v>
      </c>
      <c r="F73">
        <f>TrimCalc!U73</f>
        <v>0.20371146946161395</v>
      </c>
      <c r="G73">
        <f>TrimCalc!V73</f>
        <v>0.49002844073070845</v>
      </c>
      <c r="H73">
        <f>TrimCalc!S73</f>
        <v>7.050633880355682E-2</v>
      </c>
      <c r="I73">
        <f>D_VStab!I73</f>
        <v>3.244790399125573E-2</v>
      </c>
      <c r="J73">
        <f>D_Fuselage!I73</f>
        <v>6.4900053351181694E-2</v>
      </c>
      <c r="K73" s="1">
        <f>SUM(E73,H73,I73) / (0.5*1.225*A73^2*'AC Param'!$B$8)</f>
        <v>3.1820718606341253E-2</v>
      </c>
      <c r="L73">
        <f t="shared" si="3"/>
        <v>9.0930067754326913</v>
      </c>
    </row>
    <row r="74" spans="1:27" x14ac:dyDescent="0.2">
      <c r="A74">
        <f>TrimCalc!A74</f>
        <v>10.482100000000001</v>
      </c>
      <c r="B74">
        <f>(9.807*'AC Param'!$B$2)/('AC Param'!$B$8*0.5*1.225*Totals!A74^2)</f>
        <v>0.71194707551618897</v>
      </c>
      <c r="C74">
        <f>(D74)/('AC Param'!$B$8*0.5*1.225*Totals!A74^2)</f>
        <v>3.4828217583724383E-2</v>
      </c>
      <c r="D74">
        <f t="shared" si="2"/>
        <v>0.86020111953619804</v>
      </c>
      <c r="E74">
        <f>TrimCalc!T74</f>
        <v>0.69430252798745207</v>
      </c>
      <c r="F74">
        <f>TrimCalc!U74</f>
        <v>0.20658825820615942</v>
      </c>
      <c r="G74">
        <f>TrimCalc!V74</f>
        <v>0.4877207271170827</v>
      </c>
      <c r="H74">
        <f>TrimCalc!S74</f>
        <v>6.972419452205629E-2</v>
      </c>
      <c r="I74">
        <f>D_VStab!I74</f>
        <v>3.2083216765008783E-2</v>
      </c>
      <c r="J74">
        <f>D_Fuselage!I74</f>
        <v>6.4084722925890805E-2</v>
      </c>
      <c r="K74" s="1">
        <f>SUM(E74,H74,I74) / (0.5*1.225*A74^2*'AC Param'!$B$8)</f>
        <v>3.223326447257862E-2</v>
      </c>
      <c r="L74">
        <f t="shared" si="3"/>
        <v>9.0167141550903818</v>
      </c>
      <c r="O74" t="s">
        <v>20</v>
      </c>
      <c r="P74" t="s">
        <v>97</v>
      </c>
    </row>
    <row r="75" spans="1:27" x14ac:dyDescent="0.2">
      <c r="A75">
        <f>TrimCalc!A75</f>
        <v>10.412000000000001</v>
      </c>
      <c r="B75">
        <f>(9.807*'AC Param'!$B$2)/('AC Param'!$B$8*0.5*1.225*Totals!A75^2)</f>
        <v>0.72156587958491769</v>
      </c>
      <c r="C75">
        <f>(D75)/('AC Param'!$B$8*0.5*1.225*Totals!A75^2)</f>
        <v>3.5247115300293369E-2</v>
      </c>
      <c r="D75">
        <f t="shared" si="2"/>
        <v>0.85894242766612061</v>
      </c>
      <c r="E75">
        <f>TrimCalc!T75</f>
        <v>0.69496434906769311</v>
      </c>
      <c r="F75">
        <f>TrimCalc!U75</f>
        <v>0.20946128337662612</v>
      </c>
      <c r="G75">
        <f>TrimCalc!V75</f>
        <v>0.48552156327003426</v>
      </c>
      <c r="H75">
        <f>TrimCalc!S75</f>
        <v>6.8964225315487751E-2</v>
      </c>
      <c r="I75">
        <f>D_VStab!I75</f>
        <v>3.1704271083549417E-2</v>
      </c>
      <c r="J75">
        <f>D_Fuselage!I75</f>
        <v>6.3291084620423085E-2</v>
      </c>
      <c r="K75" s="1">
        <f>SUM(E75,H75,I75) / (0.5*1.225*A75^2*'AC Param'!$B$8)</f>
        <v>3.2649176170125367E-2</v>
      </c>
      <c r="L75">
        <f t="shared" si="3"/>
        <v>8.9433085568596482</v>
      </c>
      <c r="O75" t="s">
        <v>21</v>
      </c>
      <c r="P75" t="s">
        <v>84</v>
      </c>
    </row>
    <row r="76" spans="1:27" x14ac:dyDescent="0.2">
      <c r="A76">
        <f>TrimCalc!A76</f>
        <v>10.343299999999999</v>
      </c>
      <c r="B76">
        <f>(9.807*'AC Param'!$B$2)/('AC Param'!$B$8*0.5*1.225*Totals!A76^2)</f>
        <v>0.73118296555462414</v>
      </c>
      <c r="C76">
        <f>(D76)/('AC Param'!$B$8*0.5*1.225*Totals!A76^2)</f>
        <v>3.5671176621551975E-2</v>
      </c>
      <c r="D76">
        <f t="shared" si="2"/>
        <v>0.8578430452765472</v>
      </c>
      <c r="E76">
        <f>TrimCalc!T76</f>
        <v>0.69573239190447866</v>
      </c>
      <c r="F76">
        <f>TrimCalc!U76</f>
        <v>0.21232813642812184</v>
      </c>
      <c r="G76">
        <f>TrimCalc!V76</f>
        <v>0.48340955560396387</v>
      </c>
      <c r="H76">
        <f>TrimCalc!S76</f>
        <v>6.8228208164183485E-2</v>
      </c>
      <c r="I76">
        <f>D_VStab!I76</f>
        <v>3.1359417798535967E-2</v>
      </c>
      <c r="J76">
        <f>D_Fuselage!I76</f>
        <v>6.2517727281742028E-2</v>
      </c>
      <c r="K76" s="1">
        <f>SUM(E76,H76,I76) / (0.5*1.225*A76^2*'AC Param'!$B$8)</f>
        <v>3.3071318796844607E-2</v>
      </c>
      <c r="L76">
        <f t="shared" si="3"/>
        <v>8.8729279702089094</v>
      </c>
      <c r="O76" t="s">
        <v>22</v>
      </c>
      <c r="P76" t="s">
        <v>23</v>
      </c>
    </row>
    <row r="77" spans="1:27" x14ac:dyDescent="0.2">
      <c r="A77">
        <f>TrimCalc!A77</f>
        <v>10.276</v>
      </c>
      <c r="B77">
        <f>(9.807*'AC Param'!$B$2)/('AC Param'!$B$8*0.5*1.225*Totals!A77^2)</f>
        <v>0.74079171470125738</v>
      </c>
      <c r="C77">
        <f>(D77)/('AC Param'!$B$8*0.5*1.225*Totals!A77^2)</f>
        <v>3.610075240630789E-2</v>
      </c>
      <c r="D77">
        <f t="shared" si="2"/>
        <v>0.85691274453797905</v>
      </c>
      <c r="E77">
        <f>TrimCalc!T77</f>
        <v>0.69659372896291394</v>
      </c>
      <c r="F77">
        <f>TrimCalc!U77</f>
        <v>0.21519078954027132</v>
      </c>
      <c r="G77">
        <f>TrimCalc!V77</f>
        <v>0.48142193447584253</v>
      </c>
      <c r="H77">
        <f>TrimCalc!S77</f>
        <v>6.7511766298016529E-2</v>
      </c>
      <c r="I77">
        <f>D_VStab!I77</f>
        <v>3.1023867439268184E-2</v>
      </c>
      <c r="J77">
        <f>D_Fuselage!I77</f>
        <v>6.176438678458044E-2</v>
      </c>
      <c r="K77" s="1">
        <f>SUM(E77,H77,I77) / (0.5*1.225*A77^2*'AC Param'!$B$8)</f>
        <v>3.3497889297120893E-2</v>
      </c>
      <c r="L77">
        <f t="shared" si="3"/>
        <v>8.8056353628722732</v>
      </c>
    </row>
    <row r="78" spans="1:27" x14ac:dyDescent="0.2">
      <c r="A78">
        <f>TrimCalc!A78</f>
        <v>10.210000000000001</v>
      </c>
      <c r="B78">
        <f>(9.807*'AC Param'!$B$2)/('AC Param'!$B$8*0.5*1.225*Totals!A78^2)</f>
        <v>0.75039999659391521</v>
      </c>
      <c r="C78">
        <f>(D78)/('AC Param'!$B$8*0.5*1.225*Totals!A78^2)</f>
        <v>3.6537560218109028E-2</v>
      </c>
      <c r="D78">
        <f t="shared" si="2"/>
        <v>0.85617626792508972</v>
      </c>
      <c r="E78">
        <f>TrimCalc!T78</f>
        <v>0.69765928993790527</v>
      </c>
      <c r="F78">
        <f>TrimCalc!U78</f>
        <v>0.2180475022594158</v>
      </c>
      <c r="G78">
        <f>TrimCalc!V78</f>
        <v>0.47961178767848955</v>
      </c>
      <c r="H78">
        <f>TrimCalc!S78</f>
        <v>6.6813787330732496E-2</v>
      </c>
      <c r="I78">
        <f>D_VStab!I78</f>
        <v>3.0673496753033779E-2</v>
      </c>
      <c r="J78">
        <f>D_Fuselage!I78</f>
        <v>6.1029693903418031E-2</v>
      </c>
      <c r="K78" s="1">
        <f>SUM(E78,H78,I78) / (0.5*1.225*A78^2*'AC Param'!$B$8)</f>
        <v>3.3933101066849297E-2</v>
      </c>
      <c r="L78">
        <f t="shared" si="3"/>
        <v>8.741559695515166</v>
      </c>
      <c r="O78" t="s">
        <v>24</v>
      </c>
      <c r="P78" t="s">
        <v>25</v>
      </c>
      <c r="Q78" t="s">
        <v>26</v>
      </c>
      <c r="R78" t="s">
        <v>27</v>
      </c>
      <c r="S78" t="s">
        <v>28</v>
      </c>
      <c r="T78" t="s">
        <v>29</v>
      </c>
      <c r="U78" t="s">
        <v>30</v>
      </c>
      <c r="V78" t="s">
        <v>31</v>
      </c>
      <c r="W78" t="s">
        <v>32</v>
      </c>
      <c r="X78" t="s">
        <v>33</v>
      </c>
      <c r="Y78" t="s">
        <v>34</v>
      </c>
      <c r="Z78" t="s">
        <v>35</v>
      </c>
      <c r="AA78" t="s">
        <v>36</v>
      </c>
    </row>
    <row r="79" spans="1:27" x14ac:dyDescent="0.2">
      <c r="A79">
        <f>TrimCalc!A79</f>
        <v>10.145200000000001</v>
      </c>
      <c r="B79">
        <f>(9.807*'AC Param'!$B$2)/('AC Param'!$B$8*0.5*1.225*Totals!A79^2)</f>
        <v>0.76001660600589549</v>
      </c>
      <c r="C79">
        <f>(D79)/('AC Param'!$B$8*0.5*1.225*Totals!A79^2)</f>
        <v>3.6981112314201217E-2</v>
      </c>
      <c r="D79">
        <f t="shared" si="2"/>
        <v>0.85560507720454548</v>
      </c>
      <c r="E79">
        <f>TrimCalc!T79</f>
        <v>0.69882400625341068</v>
      </c>
      <c r="F79">
        <f>TrimCalc!U79</f>
        <v>0.22090014882183934</v>
      </c>
      <c r="G79">
        <f>TrimCalc!V79</f>
        <v>0.47792752465730193</v>
      </c>
      <c r="H79">
        <f>TrimCalc!S79</f>
        <v>6.6133442452820754E-2</v>
      </c>
      <c r="I79">
        <f>D_VStab!I79</f>
        <v>3.0331652728152591E-2</v>
      </c>
      <c r="J79">
        <f>D_Fuselage!I79</f>
        <v>6.0312308544430926E-2</v>
      </c>
      <c r="K79" s="1">
        <f>SUM(E79,H79,I79) / (0.5*1.225*A79^2*'AC Param'!$B$8)</f>
        <v>3.437412465865259E-2</v>
      </c>
      <c r="L79">
        <f t="shared" si="3"/>
        <v>8.6802846292555564</v>
      </c>
      <c r="O79">
        <v>6.5350000000000001</v>
      </c>
      <c r="P79">
        <v>0</v>
      </c>
      <c r="Q79">
        <v>1.493924</v>
      </c>
      <c r="R79">
        <v>4.8273999999999997E-2</v>
      </c>
      <c r="S79">
        <v>2.4161999999999999E-2</v>
      </c>
      <c r="T79">
        <v>7.2436E-2</v>
      </c>
      <c r="U79">
        <v>-8.6000000000000003E-5</v>
      </c>
      <c r="V79">
        <v>1.9999999999999999E-6</v>
      </c>
      <c r="W79">
        <v>-1.031E-3</v>
      </c>
      <c r="X79">
        <v>2.8E-5</v>
      </c>
      <c r="Y79">
        <v>2.8E-5</v>
      </c>
      <c r="Z79">
        <v>7.3898999999999999</v>
      </c>
      <c r="AA79">
        <v>0.12889999999999999</v>
      </c>
    </row>
    <row r="80" spans="1:27" x14ac:dyDescent="0.2">
      <c r="A80">
        <f>TrimCalc!A80</f>
        <v>10.0817</v>
      </c>
      <c r="B80">
        <f>(9.807*'AC Param'!$B$2)/('AC Param'!$B$8*0.5*1.225*Totals!A80^2)</f>
        <v>0.76962074848080309</v>
      </c>
      <c r="C80">
        <f>(D80)/('AC Param'!$B$8*0.5*1.225*Totals!A80^2)</f>
        <v>3.743192148311849E-2</v>
      </c>
      <c r="D80">
        <f t="shared" si="2"/>
        <v>0.85522781771965251</v>
      </c>
      <c r="E80">
        <f>TrimCalc!T80</f>
        <v>0.70009941253051755</v>
      </c>
      <c r="F80">
        <f>TrimCalc!U80</f>
        <v>0.22376970147551359</v>
      </c>
      <c r="G80">
        <f>TrimCalc!V80</f>
        <v>0.47634940731006126</v>
      </c>
      <c r="H80">
        <f>TrimCalc!S80</f>
        <v>6.5473909127895621E-2</v>
      </c>
      <c r="I80">
        <f>D_VStab!I80</f>
        <v>3.00216849137824E-2</v>
      </c>
      <c r="J80">
        <f>D_Fuselage!I80</f>
        <v>5.9613114892399593E-2</v>
      </c>
      <c r="K80" s="1">
        <f>SUM(E80,H80,I80) / (0.5*1.225*A80^2*'AC Param'!$B$8)</f>
        <v>3.4821890964418782E-2</v>
      </c>
      <c r="L80">
        <f t="shared" si="3"/>
        <v>8.6221502899042211</v>
      </c>
      <c r="O80">
        <v>5.61</v>
      </c>
      <c r="P80">
        <v>0</v>
      </c>
      <c r="Q80">
        <v>1.411052</v>
      </c>
      <c r="R80">
        <v>4.3144000000000002E-2</v>
      </c>
      <c r="S80">
        <v>2.3827999999999998E-2</v>
      </c>
      <c r="T80">
        <v>6.6971000000000003E-2</v>
      </c>
      <c r="U80">
        <v>5.4500000000000002E-4</v>
      </c>
      <c r="V80">
        <v>-9.0000000000000002E-6</v>
      </c>
      <c r="W80">
        <v>-9.2199999999999997E-4</v>
      </c>
      <c r="X80">
        <v>-1.5300000000000001E-4</v>
      </c>
      <c r="Y80">
        <v>-1.5300000000000001E-4</v>
      </c>
      <c r="Z80">
        <v>7.6</v>
      </c>
      <c r="AA80">
        <v>0.1288</v>
      </c>
    </row>
    <row r="81" spans="1:27" x14ac:dyDescent="0.2">
      <c r="A81">
        <f>TrimCalc!A81</f>
        <v>10.019399999999999</v>
      </c>
      <c r="B81">
        <f>(9.807*'AC Param'!$B$2)/('AC Param'!$B$8*0.5*1.225*Totals!A81^2)</f>
        <v>0.77922141109660026</v>
      </c>
      <c r="C81">
        <f>(D81)/('AC Param'!$B$8*0.5*1.225*Totals!A81^2)</f>
        <v>3.788585251062148E-2</v>
      </c>
      <c r="D81">
        <f t="shared" si="2"/>
        <v>0.85493412354066878</v>
      </c>
      <c r="E81">
        <f>TrimCalc!T81</f>
        <v>0.70145326035180333</v>
      </c>
      <c r="F81">
        <f>TrimCalc!U81</f>
        <v>0.22663098674448914</v>
      </c>
      <c r="G81">
        <f>TrimCalc!V81</f>
        <v>0.4748222736073141</v>
      </c>
      <c r="H81">
        <f>TrimCalc!S81</f>
        <v>6.4830579604994804E-2</v>
      </c>
      <c r="I81">
        <f>D_VStab!I81</f>
        <v>2.9719490682897916E-2</v>
      </c>
      <c r="J81">
        <f>D_Fuselage!I81</f>
        <v>5.8930792900972771E-2</v>
      </c>
      <c r="K81" s="1">
        <f>SUM(E81,H81,I81) / (0.5*1.225*A81^2*'AC Param'!$B$8)</f>
        <v>3.527437255362334E-2</v>
      </c>
      <c r="L81">
        <f t="shared" si="3"/>
        <v>8.5659269574033754</v>
      </c>
      <c r="O81">
        <v>4.681</v>
      </c>
      <c r="P81">
        <v>0</v>
      </c>
      <c r="Q81">
        <v>1.327264</v>
      </c>
      <c r="R81">
        <v>3.8233999999999997E-2</v>
      </c>
      <c r="S81">
        <v>2.3212E-2</v>
      </c>
      <c r="T81">
        <v>6.1446000000000001E-2</v>
      </c>
      <c r="U81">
        <v>1.189E-3</v>
      </c>
      <c r="V81">
        <v>-1.5E-5</v>
      </c>
      <c r="W81">
        <v>-8.0500000000000005E-4</v>
      </c>
      <c r="X81">
        <v>-3.4099999999999999E-4</v>
      </c>
      <c r="Y81">
        <v>-3.4099999999999999E-4</v>
      </c>
      <c r="Z81">
        <v>7.8330000000000002</v>
      </c>
      <c r="AA81">
        <v>0.12859999999999999</v>
      </c>
    </row>
    <row r="82" spans="1:27" x14ac:dyDescent="0.2">
      <c r="A82">
        <f>TrimCalc!A82</f>
        <v>9.9582999999999995</v>
      </c>
      <c r="B82">
        <f>(9.807*'AC Param'!$B$2)/('AC Param'!$B$8*0.5*1.225*Totals!A82^2)</f>
        <v>0.78881270421729766</v>
      </c>
      <c r="C82">
        <f>(D82)/('AC Param'!$B$8*0.5*1.225*Totals!A82^2)</f>
        <v>3.8345112234873267E-2</v>
      </c>
      <c r="D82">
        <f t="shared" si="2"/>
        <v>0.85477651541698685</v>
      </c>
      <c r="E82">
        <f>TrimCalc!T82</f>
        <v>0.70290486631839488</v>
      </c>
      <c r="F82">
        <f>TrimCalc!U82</f>
        <v>0.22947264681840696</v>
      </c>
      <c r="G82">
        <f>TrimCalc!V82</f>
        <v>0.47343221949998798</v>
      </c>
      <c r="H82">
        <f>TrimCalc!S82</f>
        <v>6.420380257153839E-2</v>
      </c>
      <c r="I82">
        <f>D_VStab!I82</f>
        <v>2.9402710231465637E-2</v>
      </c>
      <c r="J82">
        <f>D_Fuselage!I82</f>
        <v>5.8265136295587883E-2</v>
      </c>
      <c r="K82" s="1">
        <f>SUM(E82,H82,I82) / (0.5*1.225*A82^2*'AC Param'!$B$8)</f>
        <v>3.573134928006793E-2</v>
      </c>
      <c r="L82">
        <f t="shared" si="3"/>
        <v>8.5121209734769803</v>
      </c>
      <c r="O82">
        <v>3.7480000000000002</v>
      </c>
      <c r="P82">
        <v>0</v>
      </c>
      <c r="Q82">
        <v>1.2425870000000001</v>
      </c>
      <c r="R82">
        <v>3.3612000000000003E-2</v>
      </c>
      <c r="S82">
        <v>2.2641999999999999E-2</v>
      </c>
      <c r="T82">
        <v>5.6253999999999998E-2</v>
      </c>
      <c r="U82">
        <v>-6.0000000000000002E-6</v>
      </c>
      <c r="V82">
        <v>0</v>
      </c>
      <c r="W82">
        <v>-6.8900000000000005E-4</v>
      </c>
      <c r="X82">
        <v>5.0000000000000004E-6</v>
      </c>
      <c r="Y82">
        <v>5.0000000000000004E-6</v>
      </c>
      <c r="Z82">
        <v>8.093</v>
      </c>
      <c r="AA82">
        <v>0.1285</v>
      </c>
    </row>
    <row r="83" spans="1:27" x14ac:dyDescent="0.2">
      <c r="A83">
        <f>TrimCalc!A83</f>
        <v>9.8983000000000008</v>
      </c>
      <c r="B83">
        <f>(9.807*'AC Param'!$B$2)/('AC Param'!$B$8*0.5*1.225*Totals!A83^2)</f>
        <v>0.79840469625162758</v>
      </c>
      <c r="C83">
        <f>(D83)/('AC Param'!$B$8*0.5*1.225*Totals!A83^2)</f>
        <v>3.8816451494877162E-2</v>
      </c>
      <c r="D83">
        <f t="shared" si="2"/>
        <v>0.85488798385610121</v>
      </c>
      <c r="E83">
        <f>TrimCalc!T83</f>
        <v>0.70456414719963401</v>
      </c>
      <c r="F83">
        <f>TrimCalc!U83</f>
        <v>0.23232851934795029</v>
      </c>
      <c r="G83">
        <f>TrimCalc!V83</f>
        <v>0.47223562785168383</v>
      </c>
      <c r="H83">
        <f>TrimCalc!S83</f>
        <v>6.3593435961191089E-2</v>
      </c>
      <c r="I83">
        <f>D_VStab!I83</f>
        <v>2.9115539188504215E-2</v>
      </c>
      <c r="J83">
        <f>D_Fuselage!I83</f>
        <v>5.7614861506771885E-2</v>
      </c>
      <c r="K83" s="1">
        <f>SUM(E83,H83,I83) / (0.5*1.225*A83^2*'AC Param'!$B$8)</f>
        <v>3.6200431011147775E-2</v>
      </c>
      <c r="L83">
        <f t="shared" si="3"/>
        <v>8.4619377306028465</v>
      </c>
      <c r="O83">
        <v>2.8119999999999998</v>
      </c>
      <c r="P83">
        <v>0</v>
      </c>
      <c r="Q83">
        <v>1.1571370000000001</v>
      </c>
      <c r="R83">
        <v>2.9229000000000002E-2</v>
      </c>
      <c r="S83">
        <v>2.1922000000000001E-2</v>
      </c>
      <c r="T83">
        <v>5.1152000000000003E-2</v>
      </c>
      <c r="U83">
        <v>1.1E-5</v>
      </c>
      <c r="V83">
        <v>0</v>
      </c>
      <c r="W83">
        <v>-5.6999999999999998E-4</v>
      </c>
      <c r="X83">
        <v>0</v>
      </c>
      <c r="Y83">
        <v>0</v>
      </c>
      <c r="Z83">
        <v>8.3848000000000003</v>
      </c>
      <c r="AA83">
        <v>0.12839999999999999</v>
      </c>
    </row>
    <row r="84" spans="1:27" x14ac:dyDescent="0.2">
      <c r="A84">
        <f>TrimCalc!A84</f>
        <v>9.8393999999999995</v>
      </c>
      <c r="B84">
        <f>(9.807*'AC Param'!$B$2)/('AC Param'!$B$8*0.5*1.225*Totals!A84^2)</f>
        <v>0.80799202652922264</v>
      </c>
      <c r="C84">
        <f>(D84)/('AC Param'!$B$8*0.5*1.225*Totals!A84^2)</f>
        <v>3.9292640751007663E-2</v>
      </c>
      <c r="D84">
        <f t="shared" si="2"/>
        <v>0.85510728688030369</v>
      </c>
      <c r="E84">
        <f>TrimCalc!T84</f>
        <v>0.70631294193001426</v>
      </c>
      <c r="F84">
        <f>TrimCalc!U84</f>
        <v>0.23518100796600375</v>
      </c>
      <c r="G84">
        <f>TrimCalc!V84</f>
        <v>0.47113193396401049</v>
      </c>
      <c r="H84">
        <f>TrimCalc!S84</f>
        <v>6.3000968586286982E-2</v>
      </c>
      <c r="I84">
        <f>D_VStab!I84</f>
        <v>2.881359018356364E-2</v>
      </c>
      <c r="J84">
        <f>D_Fuselage!I84</f>
        <v>5.6979786180438759E-2</v>
      </c>
      <c r="K84" s="1">
        <f>SUM(E84,H84,I84) / (0.5*1.225*A84^2*'AC Param'!$B$8)</f>
        <v>3.667438886284359E-2</v>
      </c>
      <c r="L84">
        <f t="shared" si="3"/>
        <v>8.41374263853006</v>
      </c>
      <c r="O84">
        <v>1.8740000000000001</v>
      </c>
      <c r="P84">
        <v>0</v>
      </c>
      <c r="Q84">
        <v>1.0710189999999999</v>
      </c>
      <c r="R84">
        <v>2.5125999999999999E-2</v>
      </c>
      <c r="S84">
        <v>2.1129999999999999E-2</v>
      </c>
      <c r="T84">
        <v>4.6255999999999999E-2</v>
      </c>
      <c r="U84">
        <v>1.5999999999999999E-5</v>
      </c>
      <c r="V84">
        <v>0</v>
      </c>
      <c r="W84">
        <v>-4.5300000000000001E-4</v>
      </c>
      <c r="X84">
        <v>-1.9999999999999999E-6</v>
      </c>
      <c r="Y84">
        <v>-1.9999999999999999E-6</v>
      </c>
      <c r="Z84">
        <v>8.7144999999999992</v>
      </c>
      <c r="AA84">
        <v>0.1283</v>
      </c>
    </row>
    <row r="85" spans="1:27" x14ac:dyDescent="0.2">
      <c r="A85">
        <f>TrimCalc!A85</f>
        <v>9.7814999999999994</v>
      </c>
      <c r="B85">
        <f>(9.807*'AC Param'!$B$2)/('AC Param'!$B$8*0.5*1.225*Totals!A85^2)</f>
        <v>0.81758589244862512</v>
      </c>
      <c r="C85">
        <f>(D85)/('AC Param'!$B$8*0.5*1.225*Totals!A85^2)</f>
        <v>3.9774453983509622E-2</v>
      </c>
      <c r="D85">
        <f t="shared" si="2"/>
        <v>0.85543556506723351</v>
      </c>
      <c r="E85">
        <f>TrimCalc!T85</f>
        <v>0.708115405840404</v>
      </c>
      <c r="F85">
        <f>TrimCalc!U85</f>
        <v>0.23802543478354082</v>
      </c>
      <c r="G85">
        <f>TrimCalc!V85</f>
        <v>0.47008997105686323</v>
      </c>
      <c r="H85">
        <f>TrimCalc!S85</f>
        <v>6.2421496243010813E-2</v>
      </c>
      <c r="I85">
        <f>D_VStab!I85</f>
        <v>2.8540001964950917E-2</v>
      </c>
      <c r="J85">
        <f>D_Fuselage!I85</f>
        <v>5.6358661018867766E-2</v>
      </c>
      <c r="K85" s="1">
        <f>SUM(E85,H85,I85) / (0.5*1.225*A85^2*'AC Param'!$B$8)</f>
        <v>3.7153993646335086E-2</v>
      </c>
      <c r="L85">
        <f t="shared" si="3"/>
        <v>8.3674429797051442</v>
      </c>
      <c r="O85">
        <v>0.93500000000000005</v>
      </c>
      <c r="P85">
        <v>0</v>
      </c>
      <c r="Q85">
        <v>0.98445300000000002</v>
      </c>
      <c r="R85">
        <v>2.1319000000000001E-2</v>
      </c>
      <c r="S85">
        <v>2.0305E-2</v>
      </c>
      <c r="T85">
        <v>4.1624000000000001E-2</v>
      </c>
      <c r="U85">
        <v>1.8E-5</v>
      </c>
      <c r="V85">
        <v>0</v>
      </c>
      <c r="W85">
        <v>-3.3599999999999998E-4</v>
      </c>
      <c r="X85">
        <v>-1.9999999999999999E-6</v>
      </c>
      <c r="Y85">
        <v>-1.9999999999999999E-6</v>
      </c>
      <c r="Z85">
        <v>9.0896000000000008</v>
      </c>
      <c r="AA85">
        <v>0.12809999999999999</v>
      </c>
    </row>
    <row r="86" spans="1:27" x14ac:dyDescent="0.2">
      <c r="A86">
        <f>TrimCalc!A86</f>
        <v>9.7247000000000003</v>
      </c>
      <c r="B86">
        <f>(9.807*'AC Param'!$B$2)/('AC Param'!$B$8*0.5*1.225*Totals!A86^2)</f>
        <v>0.82716449101230904</v>
      </c>
      <c r="C86">
        <f>(D86)/('AC Param'!$B$8*0.5*1.225*Totals!A86^2)</f>
        <v>4.0259198366679461E-2</v>
      </c>
      <c r="D86">
        <f t="shared" si="2"/>
        <v>0.85583433412694354</v>
      </c>
      <c r="E86">
        <f>TrimCalc!T86</f>
        <v>0.7099733094703965</v>
      </c>
      <c r="F86">
        <f>TrimCalc!U86</f>
        <v>0.24087024229366766</v>
      </c>
      <c r="G86">
        <f>TrimCalc!V86</f>
        <v>0.46910306717672884</v>
      </c>
      <c r="H86">
        <f>TrimCalc!S86</f>
        <v>6.1856610289086324E-2</v>
      </c>
      <c r="I86">
        <f>D_VStab!I86</f>
        <v>2.8252023790818395E-2</v>
      </c>
      <c r="J86">
        <f>D_Fuselage!I86</f>
        <v>5.5752390576642427E-2</v>
      </c>
      <c r="K86" s="1">
        <f>SUM(E86,H86,I86) / (0.5*1.225*A86^2*'AC Param'!$B$8)</f>
        <v>3.7636556972032269E-2</v>
      </c>
      <c r="L86">
        <f t="shared" si="3"/>
        <v>8.3227321490842883</v>
      </c>
      <c r="O86">
        <v>-1E-3</v>
      </c>
      <c r="P86">
        <v>0</v>
      </c>
      <c r="Q86">
        <v>0.89777700000000005</v>
      </c>
      <c r="R86">
        <v>1.7829000000000001E-2</v>
      </c>
      <c r="S86">
        <v>1.9421999999999998E-2</v>
      </c>
      <c r="T86">
        <v>3.7250999999999999E-2</v>
      </c>
      <c r="U86">
        <v>1.9000000000000001E-5</v>
      </c>
      <c r="V86">
        <v>0</v>
      </c>
      <c r="W86">
        <v>-2.23E-4</v>
      </c>
      <c r="X86">
        <v>-3.0000000000000001E-6</v>
      </c>
      <c r="Y86">
        <v>-3.0000000000000001E-6</v>
      </c>
      <c r="Z86">
        <v>9.5193999999999992</v>
      </c>
      <c r="AA86">
        <v>0.128</v>
      </c>
    </row>
    <row r="87" spans="1:27" x14ac:dyDescent="0.2">
      <c r="A87">
        <f>TrimCalc!A87</f>
        <v>9.6689000000000007</v>
      </c>
      <c r="B87">
        <f>(9.807*'AC Param'!$B$2)/('AC Param'!$B$8*0.5*1.225*Totals!A87^2)</f>
        <v>0.83673930571818345</v>
      </c>
      <c r="C87">
        <f>(D87)/('AC Param'!$B$8*0.5*1.225*Totals!A87^2)</f>
        <v>4.0753650971066577E-2</v>
      </c>
      <c r="D87">
        <f t="shared" si="2"/>
        <v>0.8564318621691398</v>
      </c>
      <c r="E87">
        <f>TrimCalc!T87</f>
        <v>0.71199386360579275</v>
      </c>
      <c r="F87">
        <f>TrimCalc!U87</f>
        <v>0.24373166229005588</v>
      </c>
      <c r="G87">
        <f>TrimCalc!V87</f>
        <v>0.46826220131573681</v>
      </c>
      <c r="H87">
        <f>TrimCalc!S87</f>
        <v>6.1307491146965681E-2</v>
      </c>
      <c r="I87">
        <f>D_VStab!I87</f>
        <v>2.7970765351953728E-2</v>
      </c>
      <c r="J87">
        <f>D_Fuselage!I87</f>
        <v>5.5159742064427635E-2</v>
      </c>
      <c r="K87" s="1">
        <f>SUM(E87,H87,I87) / (0.5*1.225*A87^2*'AC Param'!$B$8)</f>
        <v>3.8128852694582334E-2</v>
      </c>
      <c r="L87">
        <f t="shared" si="3"/>
        <v>8.2807540321271969</v>
      </c>
      <c r="O87">
        <v>-0.93</v>
      </c>
      <c r="P87">
        <v>0</v>
      </c>
      <c r="Q87">
        <v>0.81133</v>
      </c>
      <c r="R87">
        <v>1.4668E-2</v>
      </c>
      <c r="S87">
        <v>1.8541999999999999E-2</v>
      </c>
      <c r="T87">
        <v>3.3210000000000003E-2</v>
      </c>
      <c r="U87">
        <v>2.0000000000000002E-5</v>
      </c>
      <c r="V87">
        <v>0</v>
      </c>
      <c r="W87">
        <v>-1.1400000000000001E-4</v>
      </c>
      <c r="X87">
        <v>-3.0000000000000001E-6</v>
      </c>
      <c r="Y87">
        <v>-3.0000000000000001E-6</v>
      </c>
      <c r="Z87">
        <v>10.0158</v>
      </c>
      <c r="AA87">
        <v>0.12790000000000001</v>
      </c>
    </row>
    <row r="88" spans="1:27" x14ac:dyDescent="0.2">
      <c r="A88">
        <f>TrimCalc!A88</f>
        <v>9.6140000000000008</v>
      </c>
      <c r="B88">
        <f>(9.807*'AC Param'!$B$2)/('AC Param'!$B$8*0.5*1.225*Totals!A88^2)</f>
        <v>0.84632286046832916</v>
      </c>
      <c r="C88">
        <f>(D88)/('AC Param'!$B$8*0.5*1.225*Totals!A88^2)</f>
        <v>4.1259936477165811E-2</v>
      </c>
      <c r="D88">
        <f t="shared" si="2"/>
        <v>0.85725287022983121</v>
      </c>
      <c r="E88">
        <f>TrimCalc!T88</f>
        <v>0.71420490610249432</v>
      </c>
      <c r="F88">
        <f>TrimCalc!U88</f>
        <v>0.24656684460039818</v>
      </c>
      <c r="G88">
        <f>TrimCalc!V88</f>
        <v>0.46763806150209614</v>
      </c>
      <c r="H88">
        <f>TrimCalc!S88</f>
        <v>6.0772872765538062E-2</v>
      </c>
      <c r="I88">
        <f>D_VStab!I88</f>
        <v>2.7695584956820573E-2</v>
      </c>
      <c r="J88">
        <f>D_Fuselage!I88</f>
        <v>5.4579506404978204E-2</v>
      </c>
      <c r="K88" s="1">
        <f>SUM(E88,H88,I88) / (0.5*1.225*A88^2*'AC Param'!$B$8)</f>
        <v>3.8633002178747287E-2</v>
      </c>
      <c r="L88">
        <f t="shared" si="3"/>
        <v>8.241629094389598</v>
      </c>
      <c r="O88">
        <v>-1.8520000000000001</v>
      </c>
      <c r="P88">
        <v>0</v>
      </c>
      <c r="Q88">
        <v>0.72526999999999997</v>
      </c>
      <c r="R88">
        <v>1.1839000000000001E-2</v>
      </c>
      <c r="S88">
        <v>1.7668E-2</v>
      </c>
      <c r="T88">
        <v>2.9506999999999999E-2</v>
      </c>
      <c r="U88">
        <v>2.0000000000000002E-5</v>
      </c>
      <c r="V88">
        <v>0</v>
      </c>
      <c r="W88">
        <v>-1.1E-5</v>
      </c>
      <c r="X88">
        <v>-3.0000000000000001E-6</v>
      </c>
      <c r="Y88">
        <v>-3.0000000000000001E-6</v>
      </c>
      <c r="Z88">
        <v>10.5967</v>
      </c>
      <c r="AA88">
        <v>0.12770000000000001</v>
      </c>
    </row>
    <row r="89" spans="1:27" x14ac:dyDescent="0.2">
      <c r="A89">
        <f>TrimCalc!A89</f>
        <v>9.5601000000000003</v>
      </c>
      <c r="B89">
        <f>(9.807*'AC Param'!$B$2)/('AC Param'!$B$8*0.5*1.225*Totals!A89^2)</f>
        <v>0.85589292695659747</v>
      </c>
      <c r="C89">
        <f>(D89)/('AC Param'!$B$8*0.5*1.225*Totals!A89^2)</f>
        <v>4.1771930619264624E-2</v>
      </c>
      <c r="D89">
        <f t="shared" si="2"/>
        <v>0.85818629649897338</v>
      </c>
      <c r="E89">
        <f>TrimCalc!T89</f>
        <v>0.71649555374144003</v>
      </c>
      <c r="F89">
        <f>TrimCalc!U89</f>
        <v>0.2494007454713956</v>
      </c>
      <c r="G89">
        <f>TrimCalc!V89</f>
        <v>0.46709480827004429</v>
      </c>
      <c r="H89">
        <f>TrimCalc!S89</f>
        <v>6.0251147733354354E-2</v>
      </c>
      <c r="I89">
        <f>D_VStab!I89</f>
        <v>2.7426999155690333E-2</v>
      </c>
      <c r="J89">
        <f>D_Fuselage!I89</f>
        <v>5.4012595868488708E-2</v>
      </c>
      <c r="K89" s="1">
        <f>SUM(E89,H89,I89) / (0.5*1.225*A89^2*'AC Param'!$B$8)</f>
        <v>3.9142885601429638E-2</v>
      </c>
      <c r="L89">
        <f t="shared" si="3"/>
        <v>8.2043468131598356</v>
      </c>
      <c r="O89">
        <v>-2.7669999999999999</v>
      </c>
      <c r="P89">
        <v>0</v>
      </c>
      <c r="Q89">
        <v>0.63957600000000003</v>
      </c>
      <c r="R89">
        <v>9.3380000000000008E-3</v>
      </c>
      <c r="S89">
        <v>1.7572999999999998E-2</v>
      </c>
      <c r="T89">
        <v>2.6911000000000001E-2</v>
      </c>
      <c r="U89">
        <v>2.0999999999999999E-5</v>
      </c>
      <c r="V89">
        <v>0</v>
      </c>
      <c r="W89">
        <v>5.7000000000000003E-5</v>
      </c>
      <c r="X89">
        <v>-3.9999999999999998E-6</v>
      </c>
      <c r="Y89">
        <v>-3.9999999999999998E-6</v>
      </c>
      <c r="Z89">
        <v>11.2889</v>
      </c>
      <c r="AA89">
        <v>0.12759999999999999</v>
      </c>
    </row>
    <row r="90" spans="1:27" x14ac:dyDescent="0.2">
      <c r="A90">
        <f>TrimCalc!A90</f>
        <v>9.5071999999999992</v>
      </c>
      <c r="B90">
        <f>(9.807*'AC Param'!$B$2)/('AC Param'!$B$8*0.5*1.225*Totals!A90^2)</f>
        <v>0.86544415136182462</v>
      </c>
      <c r="C90">
        <f>(D90)/('AC Param'!$B$8*0.5*1.225*Totals!A90^2)</f>
        <v>4.2289766532291294E-2</v>
      </c>
      <c r="D90">
        <f t="shared" si="2"/>
        <v>0.85923647566988648</v>
      </c>
      <c r="E90">
        <f>TrimCalc!T90</f>
        <v>0.71885026228488602</v>
      </c>
      <c r="F90">
        <f>TrimCalc!U90</f>
        <v>0.25225541502786192</v>
      </c>
      <c r="G90">
        <f>TrimCalc!V90</f>
        <v>0.4665948472570241</v>
      </c>
      <c r="H90">
        <f>TrimCalc!S90</f>
        <v>5.9742090286371778E-2</v>
      </c>
      <c r="I90">
        <f>D_VStab!I90</f>
        <v>2.7185262504782572E-2</v>
      </c>
      <c r="J90">
        <f>D_Fuselage!I90</f>
        <v>5.3458860593846094E-2</v>
      </c>
      <c r="K90" s="1">
        <f>SUM(E90,H90,I90) / (0.5*1.225*A90^2*'AC Param'!$B$8)</f>
        <v>3.9658636688980696E-2</v>
      </c>
      <c r="L90">
        <f t="shared" si="3"/>
        <v>8.1689330214887441</v>
      </c>
      <c r="O90">
        <v>-3.677</v>
      </c>
      <c r="P90">
        <v>0</v>
      </c>
      <c r="Q90">
        <v>0.55420100000000005</v>
      </c>
      <c r="R90">
        <v>7.1590000000000004E-3</v>
      </c>
      <c r="S90">
        <v>1.7226999999999999E-2</v>
      </c>
      <c r="T90">
        <v>2.4386000000000001E-2</v>
      </c>
      <c r="U90">
        <v>2.0999999999999999E-5</v>
      </c>
      <c r="V90">
        <v>0</v>
      </c>
      <c r="W90">
        <v>1.2400000000000001E-4</v>
      </c>
      <c r="X90">
        <v>-3.9999999999999998E-6</v>
      </c>
      <c r="Y90">
        <v>-3.9999999999999998E-6</v>
      </c>
      <c r="Z90">
        <v>12.1335</v>
      </c>
      <c r="AA90">
        <v>0.12740000000000001</v>
      </c>
    </row>
    <row r="91" spans="1:27" x14ac:dyDescent="0.2">
      <c r="A91">
        <f>TrimCalc!A91</f>
        <v>9.4550999999999998</v>
      </c>
      <c r="B91">
        <f>(9.807*'AC Param'!$B$2)/('AC Param'!$B$8*0.5*1.225*Totals!A91^2)</f>
        <v>0.87500806247120144</v>
      </c>
      <c r="C91">
        <f>(D91)/('AC Param'!$B$8*0.5*1.225*Totals!A91^2)</f>
        <v>4.2814210866268139E-2</v>
      </c>
      <c r="D91">
        <f t="shared" si="2"/>
        <v>0.86038405617651581</v>
      </c>
      <c r="E91">
        <f>TrimCalc!T91</f>
        <v>0.72127473441179291</v>
      </c>
      <c r="F91">
        <f>TrimCalc!U91</f>
        <v>0.25508385562524344</v>
      </c>
      <c r="G91">
        <f>TrimCalc!V91</f>
        <v>0.46619087878654958</v>
      </c>
      <c r="H91">
        <f>TrimCalc!S91</f>
        <v>5.924483459762022E-2</v>
      </c>
      <c r="I91">
        <f>D_VStab!I91</f>
        <v>2.694841259451379E-2</v>
      </c>
      <c r="J91">
        <f>D_Fuselage!I91</f>
        <v>5.2916074572588796E-2</v>
      </c>
      <c r="K91" s="1">
        <f>SUM(E91,H91,I91) / (0.5*1.225*A91^2*'AC Param'!$B$8)</f>
        <v>4.0181014727053307E-2</v>
      </c>
      <c r="L91">
        <f t="shared" si="3"/>
        <v>8.1350172895545754</v>
      </c>
      <c r="O91">
        <v>-4.5810000000000004</v>
      </c>
      <c r="P91">
        <v>0</v>
      </c>
      <c r="Q91">
        <v>0.469138</v>
      </c>
      <c r="R91">
        <v>5.2969999999999996E-3</v>
      </c>
      <c r="S91">
        <v>1.6830999999999999E-2</v>
      </c>
      <c r="T91">
        <v>2.2127999999999998E-2</v>
      </c>
      <c r="U91">
        <v>2.4000000000000001E-5</v>
      </c>
      <c r="V91">
        <v>9.9999999999999995E-7</v>
      </c>
      <c r="W91">
        <v>1.8100000000000001E-4</v>
      </c>
      <c r="X91">
        <v>-3.9999999999999998E-6</v>
      </c>
      <c r="Y91">
        <v>-5.0000000000000004E-6</v>
      </c>
      <c r="Z91">
        <v>13.1957</v>
      </c>
      <c r="AA91">
        <v>0.12720000000000001</v>
      </c>
    </row>
    <row r="92" spans="1:27" x14ac:dyDescent="0.2">
      <c r="A92">
        <f>TrimCalc!A92</f>
        <v>9.4039000000000001</v>
      </c>
      <c r="B92">
        <f>(9.807*'AC Param'!$B$2)/('AC Param'!$B$8*0.5*1.225*Totals!A92^2)</f>
        <v>0.88456205003664878</v>
      </c>
      <c r="C92">
        <f>(D92)/('AC Param'!$B$8*0.5*1.225*Totals!A92^2)</f>
        <v>4.3349637924441096E-2</v>
      </c>
      <c r="D92">
        <f t="shared" si="2"/>
        <v>0.86173480888031806</v>
      </c>
      <c r="E92">
        <f>TrimCalc!T92</f>
        <v>0.72391205518455526</v>
      </c>
      <c r="F92">
        <f>TrimCalc!U92</f>
        <v>0.25792752038459132</v>
      </c>
      <c r="G92">
        <f>TrimCalc!V92</f>
        <v>0.46598453479996371</v>
      </c>
      <c r="H92">
        <f>TrimCalc!S92</f>
        <v>5.8760370531445533E-2</v>
      </c>
      <c r="I92">
        <f>D_VStab!I92</f>
        <v>2.6677226590291047E-2</v>
      </c>
      <c r="J92">
        <f>D_Fuselage!I92</f>
        <v>5.2385156574026405E-2</v>
      </c>
      <c r="K92" s="1">
        <f>SUM(E92,H92,I92) / (0.5*1.225*A92^2*'AC Param'!$B$8)</f>
        <v>4.0714398467130763E-2</v>
      </c>
      <c r="L92">
        <f t="shared" si="3"/>
        <v>8.1036679692296225</v>
      </c>
      <c r="O92">
        <v>-5.4809999999999999</v>
      </c>
      <c r="P92">
        <v>0</v>
      </c>
      <c r="Q92">
        <v>0.38441399999999998</v>
      </c>
      <c r="R92">
        <v>3.751E-3</v>
      </c>
      <c r="S92">
        <v>1.6459000000000001E-2</v>
      </c>
      <c r="T92">
        <v>2.0209999999999999E-2</v>
      </c>
      <c r="U92">
        <v>2.1999999999999999E-5</v>
      </c>
      <c r="V92">
        <v>9.9999999999999995E-7</v>
      </c>
      <c r="W92">
        <v>2.31E-4</v>
      </c>
      <c r="X92">
        <v>-3.9999999999999998E-6</v>
      </c>
      <c r="Y92">
        <v>-3.9999999999999998E-6</v>
      </c>
      <c r="Z92">
        <v>14.5878</v>
      </c>
      <c r="AA92">
        <v>0.127</v>
      </c>
    </row>
    <row r="93" spans="1:27" x14ac:dyDescent="0.2">
      <c r="A93">
        <f>TrimCalc!A93</f>
        <v>9.3535000000000004</v>
      </c>
      <c r="B93">
        <f>(9.807*'AC Param'!$B$2)/('AC Param'!$B$8*0.5*1.225*Totals!A93^2)</f>
        <v>0.89412040551825478</v>
      </c>
      <c r="C93">
        <f>(D93)/('AC Param'!$B$8*0.5*1.225*Totals!A93^2)</f>
        <v>4.3897789456622795E-2</v>
      </c>
      <c r="D93">
        <f t="shared" si="2"/>
        <v>0.86330272080767589</v>
      </c>
      <c r="E93">
        <f>TrimCalc!T93</f>
        <v>0.72670094692990417</v>
      </c>
      <c r="F93">
        <f>TrimCalc!U93</f>
        <v>0.26074976573096731</v>
      </c>
      <c r="G93">
        <f>TrimCalc!V93</f>
        <v>0.46595118119893669</v>
      </c>
      <c r="H93">
        <f>TrimCalc!S93</f>
        <v>5.8285786029290292E-2</v>
      </c>
      <c r="I93">
        <f>D_VStab!I93</f>
        <v>2.6451039422695652E-2</v>
      </c>
      <c r="J93">
        <f>D_Fuselage!I93</f>
        <v>5.1864948425786032E-2</v>
      </c>
      <c r="K93" s="1">
        <f>SUM(E93,H93,I93) / (0.5*1.225*A93^2*'AC Param'!$B$8)</f>
        <v>4.1260526152223968E-2</v>
      </c>
      <c r="L93">
        <f t="shared" si="3"/>
        <v>8.074901999074596</v>
      </c>
      <c r="O93">
        <v>-6.375</v>
      </c>
      <c r="P93">
        <v>0</v>
      </c>
      <c r="Q93">
        <v>0.30006699999999997</v>
      </c>
      <c r="R93">
        <v>2.5149999999999999E-3</v>
      </c>
      <c r="S93">
        <v>1.6060999999999999E-2</v>
      </c>
      <c r="T93">
        <v>1.8577E-2</v>
      </c>
      <c r="U93">
        <v>2.5999999999999998E-5</v>
      </c>
      <c r="V93">
        <v>9.9999999999999995E-7</v>
      </c>
      <c r="W93">
        <v>2.8200000000000002E-4</v>
      </c>
      <c r="X93">
        <v>-3.9999999999999998E-6</v>
      </c>
      <c r="Y93">
        <v>-3.9999999999999998E-6</v>
      </c>
      <c r="Z93">
        <v>16.524699999999999</v>
      </c>
      <c r="AA93">
        <v>0.12659999999999999</v>
      </c>
    </row>
    <row r="94" spans="1:27" x14ac:dyDescent="0.2">
      <c r="A94">
        <f>TrimCalc!A94</f>
        <v>9.3039000000000005</v>
      </c>
      <c r="B94">
        <f>(9.807*'AC Param'!$B$2)/('AC Param'!$B$8*0.5*1.225*Totals!A94^2)</f>
        <v>0.90367910345487301</v>
      </c>
      <c r="C94">
        <f>(D94)/('AC Param'!$B$8*0.5*1.225*Totals!A94^2)</f>
        <v>4.4451211505764129E-2</v>
      </c>
      <c r="D94">
        <f t="shared" si="2"/>
        <v>0.86493969155614625</v>
      </c>
      <c r="E94">
        <f>TrimCalc!T94</f>
        <v>0.72953651612141035</v>
      </c>
      <c r="F94">
        <f>TrimCalc!U94</f>
        <v>0.26358235516001932</v>
      </c>
      <c r="G94">
        <f>TrimCalc!V94</f>
        <v>0.46597064712008807</v>
      </c>
      <c r="H94">
        <f>TrimCalc!S94</f>
        <v>5.7821182440767109E-2</v>
      </c>
      <c r="I94">
        <f>D_VStab!I94</f>
        <v>2.6210168970873849E-2</v>
      </c>
      <c r="J94">
        <f>D_Fuselage!I94</f>
        <v>5.1355337864398082E-2</v>
      </c>
      <c r="K94" s="1">
        <f>SUM(E94,H94,I94) / (0.5*1.225*A94^2*'AC Param'!$B$8)</f>
        <v>4.1811097012950084E-2</v>
      </c>
      <c r="L94">
        <f t="shared" si="3"/>
        <v>8.0473123962692288</v>
      </c>
      <c r="O94">
        <v>-7.2640000000000002</v>
      </c>
      <c r="P94">
        <v>0</v>
      </c>
      <c r="Q94">
        <v>0.21613199999999999</v>
      </c>
      <c r="R94">
        <v>1.586E-3</v>
      </c>
      <c r="S94">
        <v>1.5478E-2</v>
      </c>
      <c r="T94">
        <v>1.7063999999999999E-2</v>
      </c>
      <c r="U94">
        <v>2.5999999999999998E-5</v>
      </c>
      <c r="V94">
        <v>9.9999999999999995E-7</v>
      </c>
      <c r="W94">
        <v>3.39E-4</v>
      </c>
      <c r="X94">
        <v>-6.0000000000000002E-6</v>
      </c>
      <c r="Y94">
        <v>-6.0000000000000002E-6</v>
      </c>
      <c r="Z94">
        <v>19.488800000000001</v>
      </c>
      <c r="AA94">
        <v>0.126</v>
      </c>
    </row>
    <row r="95" spans="1:27" x14ac:dyDescent="0.2">
      <c r="A95">
        <f>TrimCalc!A95</f>
        <v>9.2552000000000003</v>
      </c>
      <c r="B95">
        <f>(9.807*'AC Param'!$B$2)/('AC Param'!$B$8*0.5*1.225*Totals!A95^2)</f>
        <v>0.91321427469272565</v>
      </c>
      <c r="C95">
        <f>(D95)/('AC Param'!$B$8*0.5*1.225*Totals!A95^2)</f>
        <v>4.5009710441530376E-2</v>
      </c>
      <c r="D95">
        <f t="shared" si="2"/>
        <v>0.86666247436217703</v>
      </c>
      <c r="E95">
        <f>TrimCalc!T95</f>
        <v>0.73245701889647041</v>
      </c>
      <c r="F95">
        <f>TrimCalc!U95</f>
        <v>0.26640520256464778</v>
      </c>
      <c r="G95">
        <f>TrimCalc!V95</f>
        <v>0.46605515800967262</v>
      </c>
      <c r="H95">
        <f>TrimCalc!S95</f>
        <v>5.7369869038091097E-2</v>
      </c>
      <c r="I95">
        <f>D_VStab!I95</f>
        <v>2.5975009979975955E-2</v>
      </c>
      <c r="J95">
        <f>D_Fuselage!I95</f>
        <v>5.0857234769789622E-2</v>
      </c>
      <c r="K95" s="1">
        <f>SUM(E95,H95,I95) / (0.5*1.225*A95^2*'AC Param'!$B$8)</f>
        <v>4.2368290181027765E-2</v>
      </c>
      <c r="L95">
        <f t="shared" si="3"/>
        <v>8.0211345327168218</v>
      </c>
      <c r="O95">
        <v>-8.1479999999999997</v>
      </c>
      <c r="P95">
        <v>0</v>
      </c>
      <c r="Q95">
        <v>0.13264100000000001</v>
      </c>
      <c r="R95">
        <v>9.5699999999999995E-4</v>
      </c>
      <c r="S95">
        <v>1.5495E-2</v>
      </c>
      <c r="T95">
        <v>1.6452000000000001E-2</v>
      </c>
      <c r="U95">
        <v>2.5999999999999998E-5</v>
      </c>
      <c r="V95">
        <v>9.9999999999999995E-7</v>
      </c>
      <c r="W95">
        <v>3.7800000000000003E-4</v>
      </c>
      <c r="X95">
        <v>-6.0000000000000002E-6</v>
      </c>
      <c r="Y95">
        <v>-6.0000000000000002E-6</v>
      </c>
      <c r="Z95">
        <v>24.904699999999998</v>
      </c>
      <c r="AA95">
        <v>0.1246</v>
      </c>
    </row>
    <row r="96" spans="1:27" x14ac:dyDescent="0.2">
      <c r="A96">
        <f>TrimCalc!A96</f>
        <v>9.2072000000000003</v>
      </c>
      <c r="B96">
        <f>(9.807*'AC Param'!$B$2)/('AC Param'!$B$8*0.5*1.225*Totals!A96^2)</f>
        <v>0.92276083522640917</v>
      </c>
      <c r="C96">
        <f>(D96)/('AC Param'!$B$8*0.5*1.225*Totals!A96^2)</f>
        <v>4.5581842812271213E-2</v>
      </c>
      <c r="D96">
        <f t="shared" si="2"/>
        <v>0.86859873100706575</v>
      </c>
      <c r="E96">
        <f>TrimCalc!T96</f>
        <v>0.7355574170910314</v>
      </c>
      <c r="F96">
        <f>TrimCalc!U96</f>
        <v>0.26923292544434108</v>
      </c>
      <c r="G96">
        <f>TrimCalc!V96</f>
        <v>0.46632449164669032</v>
      </c>
      <c r="H96">
        <f>TrimCalc!S96</f>
        <v>5.6928436025767089E-2</v>
      </c>
      <c r="I96">
        <f>D_VStab!I96</f>
        <v>2.5744393231829348E-2</v>
      </c>
      <c r="J96">
        <f>D_Fuselage!I96</f>
        <v>5.0368484658437893E-2</v>
      </c>
      <c r="K96" s="1">
        <f>SUM(E96,H96,I96) / (0.5*1.225*A96^2*'AC Param'!$B$8)</f>
        <v>4.2938633389513564E-2</v>
      </c>
      <c r="L96">
        <f t="shared" si="3"/>
        <v>7.9973622361282564</v>
      </c>
    </row>
    <row r="97" spans="1:26" x14ac:dyDescent="0.2">
      <c r="A97">
        <f>TrimCalc!A97</f>
        <v>9.16</v>
      </c>
      <c r="B97">
        <f>(9.807*'AC Param'!$B$2)/('AC Param'!$B$8*0.5*1.225*Totals!A97^2)</f>
        <v>0.93229501111887358</v>
      </c>
      <c r="C97">
        <f>(D97)/('AC Param'!$B$8*0.5*1.225*Totals!A97^2)</f>
        <v>4.6169315577067063E-2</v>
      </c>
      <c r="D97">
        <f t="shared" si="2"/>
        <v>0.87079623201713052</v>
      </c>
      <c r="E97">
        <f>TrimCalc!T97</f>
        <v>0.73889074249969255</v>
      </c>
      <c r="F97">
        <f>TrimCalc!U97</f>
        <v>0.27204941956853929</v>
      </c>
      <c r="G97">
        <f>TrimCalc!V97</f>
        <v>0.46684132293115327</v>
      </c>
      <c r="H97">
        <f>TrimCalc!S97</f>
        <v>5.6496645809820605E-2</v>
      </c>
      <c r="I97">
        <f>D_VStab!I97</f>
        <v>2.5518838371180009E-2</v>
      </c>
      <c r="J97">
        <f>D_Fuselage!I97</f>
        <v>4.9890005336437344E-2</v>
      </c>
      <c r="K97" s="1">
        <f>SUM(E97,H97,I97) / (0.5*1.225*A97^2*'AC Param'!$B$8)</f>
        <v>4.3524164718772775E-2</v>
      </c>
      <c r="L97">
        <f t="shared" si="3"/>
        <v>7.976493485276916</v>
      </c>
    </row>
    <row r="98" spans="1:26" x14ac:dyDescent="0.2">
      <c r="A98">
        <f>TrimCalc!A98</f>
        <v>9.1135000000000002</v>
      </c>
      <c r="B98">
        <f>(9.807*'AC Param'!$B$2)/('AC Param'!$B$8*0.5*1.225*Totals!A98^2)</f>
        <v>0.94183301851490209</v>
      </c>
      <c r="C98">
        <f>(D98)/('AC Param'!$B$8*0.5*1.225*Totals!A98^2)</f>
        <v>4.6765137714075145E-2</v>
      </c>
      <c r="D98">
        <f t="shared" si="2"/>
        <v>0.87310157311026393</v>
      </c>
      <c r="E98">
        <f>TrimCalc!T98</f>
        <v>0.74230997737064108</v>
      </c>
      <c r="F98">
        <f>TrimCalc!U98</f>
        <v>0.2748713074390256</v>
      </c>
      <c r="G98">
        <f>TrimCalc!V98</f>
        <v>0.46743866993161548</v>
      </c>
      <c r="H98">
        <f>TrimCalc!S98</f>
        <v>5.6073164466120651E-2</v>
      </c>
      <c r="I98">
        <f>D_VStab!I98</f>
        <v>2.5297747197873432E-2</v>
      </c>
      <c r="J98">
        <f>D_Fuselage!I98</f>
        <v>4.9420684075628697E-2</v>
      </c>
      <c r="K98" s="1">
        <f>SUM(E98,H98,I98) / (0.5*1.225*A98^2*'AC Param'!$B$8)</f>
        <v>4.4118063000319362E-2</v>
      </c>
      <c r="L98">
        <f t="shared" si="3"/>
        <v>7.9570111865403907</v>
      </c>
    </row>
    <row r="99" spans="1:26" x14ac:dyDescent="0.2">
      <c r="A99">
        <f>TrimCalc!A99</f>
        <v>9.0678000000000001</v>
      </c>
      <c r="B99">
        <f>(9.807*'AC Param'!$B$2)/('AC Param'!$B$8*0.5*1.225*Totals!A99^2)</f>
        <v>0.9513502619787485</v>
      </c>
      <c r="C99">
        <f>(D99)/('AC Param'!$B$8*0.5*1.225*Totals!A99^2)</f>
        <v>4.737032723332088E-2</v>
      </c>
      <c r="D99">
        <f t="shared" si="2"/>
        <v>0.87555293377665211</v>
      </c>
      <c r="E99">
        <f>TrimCalc!T99</f>
        <v>0.74581595736338846</v>
      </c>
      <c r="F99">
        <f>TrimCalc!U99</f>
        <v>0.27770046480819371</v>
      </c>
      <c r="G99">
        <f>TrimCalc!V99</f>
        <v>0.46812922148303759</v>
      </c>
      <c r="H99">
        <f>TrimCalc!S99</f>
        <v>5.5661695117533723E-2</v>
      </c>
      <c r="I99">
        <f>D_VStab!I99</f>
        <v>2.5100119705998861E-2</v>
      </c>
      <c r="J99">
        <f>D_Fuselage!I99</f>
        <v>4.8961432661888259E-2</v>
      </c>
      <c r="K99" s="1">
        <f>SUM(E99,H99,I99) / (0.5*1.225*A99^2*'AC Param'!$B$8)</f>
        <v>4.4720608020110936E-2</v>
      </c>
      <c r="L99">
        <f t="shared" si="3"/>
        <v>7.9393388928999258</v>
      </c>
      <c r="O99" t="s">
        <v>91</v>
      </c>
    </row>
    <row r="100" spans="1:26" x14ac:dyDescent="0.2">
      <c r="A100">
        <f>TrimCalc!A100</f>
        <v>9.0227000000000004</v>
      </c>
      <c r="B100">
        <f>(9.807*'AC Param'!$B$2)/('AC Param'!$B$8*0.5*1.225*Totals!A100^2)</f>
        <v>0.9608846872525173</v>
      </c>
      <c r="C100">
        <f>(D100)/('AC Param'!$B$8*0.5*1.225*Totals!A100^2)</f>
        <v>4.7985695120317598E-2</v>
      </c>
      <c r="D100">
        <f t="shared" si="2"/>
        <v>0.87812629641257012</v>
      </c>
      <c r="E100">
        <f>TrimCalc!T100</f>
        <v>0.74949650651064958</v>
      </c>
      <c r="F100">
        <f>TrimCalc!U100</f>
        <v>0.28050707897892641</v>
      </c>
      <c r="G100">
        <f>TrimCalc!V100</f>
        <v>0.46898131164159429</v>
      </c>
      <c r="H100">
        <f>TrimCalc!S100</f>
        <v>5.5258391895670979E-2</v>
      </c>
      <c r="I100">
        <f>D_VStab!I100</f>
        <v>2.4869362292917929E-2</v>
      </c>
      <c r="J100">
        <f>D_Fuselage!I100</f>
        <v>4.8510151603460491E-2</v>
      </c>
      <c r="K100" s="1">
        <f>SUM(E100,H100,I100) / (0.5*1.225*A100^2*'AC Param'!$B$8)</f>
        <v>4.5335274664896896E-2</v>
      </c>
      <c r="L100">
        <f t="shared" si="3"/>
        <v>7.923070134641697</v>
      </c>
      <c r="O100" t="s">
        <v>83</v>
      </c>
    </row>
    <row r="101" spans="1:26" x14ac:dyDescent="0.2">
      <c r="A101">
        <f>TrimCalc!A101</f>
        <v>8.9784000000000006</v>
      </c>
      <c r="B101">
        <f>(9.807*'AC Param'!$B$2)/('AC Param'!$B$8*0.5*1.225*Totals!A101^2)</f>
        <v>0.97039021301851314</v>
      </c>
      <c r="C101">
        <f>(D101)/('AC Param'!$B$8*0.5*1.225*Totals!A101^2)</f>
        <v>4.8622064321152923E-2</v>
      </c>
      <c r="D101">
        <f t="shared" si="2"/>
        <v>0.88105587326826229</v>
      </c>
      <c r="E101">
        <f>TrimCalc!T101</f>
        <v>0.75344804267077581</v>
      </c>
      <c r="F101">
        <f>TrimCalc!U101</f>
        <v>0.28332728440578414</v>
      </c>
      <c r="G101">
        <f>TrimCalc!V101</f>
        <v>0.47011533571929376</v>
      </c>
      <c r="H101">
        <f>TrimCalc!S101</f>
        <v>5.4864385115147213E-2</v>
      </c>
      <c r="I101">
        <f>D_VStab!I101</f>
        <v>2.4680114185717916E-2</v>
      </c>
      <c r="J101">
        <f>D_Fuselage!I101</f>
        <v>4.8068753842319255E-2</v>
      </c>
      <c r="K101" s="1">
        <f>SUM(E101,H101,I101) / (0.5*1.225*A101^2*'AC Param'!$B$8)</f>
        <v>4.5969635052252669E-2</v>
      </c>
      <c r="L101">
        <f t="shared" si="3"/>
        <v>7.9104720525517669</v>
      </c>
      <c r="O101" t="s">
        <v>23</v>
      </c>
    </row>
    <row r="102" spans="1:26" x14ac:dyDescent="0.2">
      <c r="A102">
        <f>TrimCalc!A102</f>
        <v>8.9346999999999994</v>
      </c>
      <c r="B102">
        <f>(9.807*'AC Param'!$B$2)/('AC Param'!$B$8*0.5*1.225*Totals!A102^2)</f>
        <v>0.97990586709018235</v>
      </c>
      <c r="C102">
        <f>(D102)/('AC Param'!$B$8*0.5*1.225*Totals!A102^2)</f>
        <v>4.926863540849051E-2</v>
      </c>
      <c r="D102">
        <f t="shared" si="2"/>
        <v>0.88410254490295004</v>
      </c>
      <c r="E102">
        <f>TrimCalc!T102</f>
        <v>0.75753152286796044</v>
      </c>
      <c r="F102">
        <f>TrimCalc!U102</f>
        <v>0.2861339857814868</v>
      </c>
      <c r="G102">
        <f>TrimCalc!V102</f>
        <v>0.47139753708647381</v>
      </c>
      <c r="H102">
        <f>TrimCalc!S102</f>
        <v>5.4477467051644586E-2</v>
      </c>
      <c r="I102">
        <f>D_VStab!I102</f>
        <v>2.4458395462177814E-2</v>
      </c>
      <c r="J102">
        <f>D_Fuselage!I102</f>
        <v>4.7635159521167071E-2</v>
      </c>
      <c r="K102" s="1">
        <f>SUM(E102,H102,I102) / (0.5*1.225*A102^2*'AC Param'!$B$8)</f>
        <v>4.6614057248293837E-2</v>
      </c>
      <c r="L102">
        <f t="shared" si="3"/>
        <v>7.8991910079443874</v>
      </c>
    </row>
    <row r="103" spans="1:26" x14ac:dyDescent="0.2">
      <c r="A103">
        <f>TrimCalc!A103</f>
        <v>8.8917000000000002</v>
      </c>
      <c r="B103">
        <f>(9.807*'AC Param'!$B$2)/('AC Param'!$B$8*0.5*1.225*Totals!A103^2)</f>
        <v>0.98940637574400914</v>
      </c>
      <c r="C103">
        <f>(D103)/('AC Param'!$B$8*0.5*1.225*Totals!A103^2)</f>
        <v>4.9926579271734162E-2</v>
      </c>
      <c r="D103">
        <f t="shared" si="2"/>
        <v>0.88730631319373199</v>
      </c>
      <c r="E103">
        <f>TrimCalc!T103</f>
        <v>0.7617301800564078</v>
      </c>
      <c r="F103">
        <f>TrimCalc!U103</f>
        <v>0.2889369326643158</v>
      </c>
      <c r="G103">
        <f>TrimCalc!V103</f>
        <v>0.47278154093557462</v>
      </c>
      <c r="H103">
        <f>TrimCalc!S103</f>
        <v>5.4100701372818812E-2</v>
      </c>
      <c r="I103">
        <f>D_VStab!I103</f>
        <v>2.4276856966822941E-2</v>
      </c>
      <c r="J103">
        <f>D_Fuselage!I103</f>
        <v>4.7210281254199758E-2</v>
      </c>
      <c r="K103" s="1">
        <f>SUM(E103,H103,I103) / (0.5*1.225*A103^2*'AC Param'!$B$8)</f>
        <v>4.7270829671950947E-2</v>
      </c>
      <c r="L103">
        <f t="shared" si="3"/>
        <v>7.8896615450247065</v>
      </c>
      <c r="O103" t="s">
        <v>25</v>
      </c>
      <c r="P103" t="s">
        <v>26</v>
      </c>
      <c r="Q103" t="s">
        <v>27</v>
      </c>
      <c r="R103" t="s">
        <v>28</v>
      </c>
      <c r="S103" t="s">
        <v>29</v>
      </c>
      <c r="T103" t="s">
        <v>30</v>
      </c>
      <c r="U103" t="s">
        <v>31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2">
      <c r="A104">
        <f>TrimCalc!A104</f>
        <v>8.8491999999999997</v>
      </c>
      <c r="B104">
        <f>(9.807*'AC Param'!$B$2)/('AC Param'!$B$8*0.5*1.225*Totals!A104^2)</f>
        <v>0.998932829448546</v>
      </c>
      <c r="C104">
        <f>(D104)/('AC Param'!$B$8*0.5*1.225*Totals!A104^2)</f>
        <v>5.0601456182981432E-2</v>
      </c>
      <c r="D104">
        <f t="shared" si="2"/>
        <v>0.89072408055843533</v>
      </c>
      <c r="E104">
        <f>TrimCalc!T104</f>
        <v>0.76612743467834787</v>
      </c>
      <c r="F104">
        <f>TrimCalc!U104</f>
        <v>0.29174109213705041</v>
      </c>
      <c r="G104">
        <f>TrimCalc!V104</f>
        <v>0.47437996545343064</v>
      </c>
      <c r="H104">
        <f>TrimCalc!S104</f>
        <v>5.3730409532552474E-2</v>
      </c>
      <c r="I104">
        <f>D_VStab!I104</f>
        <v>2.4080543014367978E-2</v>
      </c>
      <c r="J104">
        <f>D_Fuselage!I104</f>
        <v>4.6792070421033748E-2</v>
      </c>
      <c r="K104" s="1">
        <f>SUM(E104,H104,I104) / (0.5*1.225*A104^2*'AC Param'!$B$8)</f>
        <v>4.7943591348223166E-2</v>
      </c>
      <c r="L104">
        <f t="shared" si="3"/>
        <v>7.8821955336777059</v>
      </c>
      <c r="O104">
        <v>0</v>
      </c>
      <c r="P104">
        <v>0.66491800000000001</v>
      </c>
      <c r="Q104">
        <v>1.3299999999999999E-2</v>
      </c>
      <c r="R104">
        <v>1.8877000000000001E-2</v>
      </c>
      <c r="S104">
        <v>3.2176999999999997E-2</v>
      </c>
      <c r="T104">
        <v>1.4E-5</v>
      </c>
      <c r="U104">
        <v>0</v>
      </c>
      <c r="V104">
        <v>7.0299999999999996E-4</v>
      </c>
      <c r="W104">
        <v>-9.9999999999999995E-7</v>
      </c>
      <c r="X104">
        <v>-1.9999999999999999E-6</v>
      </c>
      <c r="Y104">
        <v>11.068099999999999</v>
      </c>
      <c r="Z104">
        <v>-2.9999999999999997E-4</v>
      </c>
    </row>
    <row r="105" spans="1:26" x14ac:dyDescent="0.2">
      <c r="A105">
        <f>TrimCalc!A105</f>
        <v>8.8074999999999992</v>
      </c>
      <c r="B105">
        <f>(9.807*'AC Param'!$B$2)/('AC Param'!$B$8*0.5*1.225*Totals!A105^2)</f>
        <v>1.0084143191052226</v>
      </c>
      <c r="C105">
        <f>(D105)/('AC Param'!$B$8*0.5*1.225*Totals!A105^2)</f>
        <v>5.1300120080952041E-2</v>
      </c>
      <c r="D105">
        <f t="shared" si="2"/>
        <v>0.89453192076644006</v>
      </c>
      <c r="E105">
        <f>TrimCalc!T105</f>
        <v>0.77089009667760711</v>
      </c>
      <c r="F105">
        <f>TrimCalc!U105</f>
        <v>0.2945501599973448</v>
      </c>
      <c r="G105">
        <f>TrimCalc!V105</f>
        <v>0.47633993668026253</v>
      </c>
      <c r="H105">
        <f>TrimCalc!S105</f>
        <v>5.3369419266256664E-2</v>
      </c>
      <c r="I105">
        <f>D_VStab!I105</f>
        <v>2.3889003174186772E-2</v>
      </c>
      <c r="J105">
        <f>D_Fuselage!I105</f>
        <v>4.6383401648389298E-2</v>
      </c>
      <c r="K105" s="1">
        <f>SUM(E105,H105,I105) / (0.5*1.225*A105^2*'AC Param'!$B$8)</f>
        <v>4.8640098656242386E-2</v>
      </c>
      <c r="L105">
        <f t="shared" si="3"/>
        <v>7.87858989215042</v>
      </c>
      <c r="O105">
        <v>0</v>
      </c>
      <c r="P105">
        <v>0.63513799999999998</v>
      </c>
      <c r="Q105">
        <v>1.2296E-2</v>
      </c>
      <c r="R105">
        <v>1.8761E-2</v>
      </c>
      <c r="S105">
        <v>3.1057000000000001E-2</v>
      </c>
      <c r="T105">
        <v>1.2E-5</v>
      </c>
      <c r="U105">
        <v>0</v>
      </c>
      <c r="V105">
        <v>7.8399999999999997E-4</v>
      </c>
      <c r="W105">
        <v>-9.9999999999999995E-7</v>
      </c>
      <c r="X105">
        <v>-9.9999999999999995E-7</v>
      </c>
      <c r="Y105">
        <v>11.3264</v>
      </c>
      <c r="Z105">
        <v>-4.0000000000000002E-4</v>
      </c>
    </row>
    <row r="106" spans="1:26" x14ac:dyDescent="0.2">
      <c r="A106">
        <f>TrimCalc!A106</f>
        <v>8.7662999999999993</v>
      </c>
      <c r="B106">
        <f>(9.807*'AC Param'!$B$2)/('AC Param'!$B$8*0.5*1.225*Totals!A106^2)</f>
        <v>1.0179153174297895</v>
      </c>
      <c r="C106">
        <f>(D106)/('AC Param'!$B$8*0.5*1.225*Totals!A106^2)</f>
        <v>5.2016071239485026E-2</v>
      </c>
      <c r="D106">
        <f t="shared" si="2"/>
        <v>0.89855023519743982</v>
      </c>
      <c r="E106">
        <f>TrimCalc!T106</f>
        <v>0.77587172559163609</v>
      </c>
      <c r="F106">
        <f>TrimCalc!U106</f>
        <v>0.29734424484652205</v>
      </c>
      <c r="G106">
        <f>TrimCalc!V106</f>
        <v>0.47852748074511414</v>
      </c>
      <c r="H106">
        <f>TrimCalc!S106</f>
        <v>5.301394823278769E-2</v>
      </c>
      <c r="I106">
        <f>D_VStab!I106</f>
        <v>2.3683302931201612E-2</v>
      </c>
      <c r="J106">
        <f>D_Fuselage!I106</f>
        <v>4.5981258441814381E-2</v>
      </c>
      <c r="K106" s="1">
        <f>SUM(E106,H106,I106) / (0.5*1.225*A106^2*'AC Param'!$B$8)</f>
        <v>4.9354267457011977E-2</v>
      </c>
      <c r="L106">
        <f t="shared" si="3"/>
        <v>7.8769609268113161</v>
      </c>
      <c r="O106">
        <v>0</v>
      </c>
      <c r="P106">
        <v>0.60538999999999998</v>
      </c>
      <c r="Q106">
        <v>1.1335E-2</v>
      </c>
      <c r="R106">
        <v>1.8748999999999998E-2</v>
      </c>
      <c r="S106">
        <v>3.0084E-2</v>
      </c>
      <c r="T106">
        <v>7.9999999999999996E-6</v>
      </c>
      <c r="U106">
        <v>0</v>
      </c>
      <c r="V106">
        <v>8.5999999999999998E-4</v>
      </c>
      <c r="W106">
        <v>0</v>
      </c>
      <c r="X106">
        <v>0</v>
      </c>
      <c r="Y106">
        <v>11.603300000000001</v>
      </c>
      <c r="Z106">
        <v>-4.0000000000000002E-4</v>
      </c>
    </row>
    <row r="107" spans="1:26" x14ac:dyDescent="0.2">
      <c r="A107">
        <f>TrimCalc!A107</f>
        <v>8.7256999999999998</v>
      </c>
      <c r="B107">
        <f>(9.807*'AC Param'!$B$2)/('AC Param'!$B$8*0.5*1.225*Totals!A107^2)</f>
        <v>1.0274099157725634</v>
      </c>
      <c r="C107">
        <f>(D107)/('AC Param'!$B$8*0.5*1.225*Totals!A107^2)</f>
        <v>5.2748598601631884E-2</v>
      </c>
      <c r="D107">
        <f t="shared" si="2"/>
        <v>0.90278355200835891</v>
      </c>
      <c r="E107">
        <f>TrimCalc!T107</f>
        <v>0.78103058270643799</v>
      </c>
      <c r="F107">
        <f>TrimCalc!U107</f>
        <v>0.30013723463458303</v>
      </c>
      <c r="G107">
        <f>TrimCalc!V107</f>
        <v>0.4808933480718553</v>
      </c>
      <c r="H107">
        <f>TrimCalc!S107</f>
        <v>5.2667747812389309E-2</v>
      </c>
      <c r="I107">
        <f>D_VStab!I107</f>
        <v>2.3498668206687275E-2</v>
      </c>
      <c r="J107">
        <f>D_Fuselage!I107</f>
        <v>4.5586553282844056E-2</v>
      </c>
      <c r="K107" s="1">
        <f>SUM(E107,H107,I107) / (0.5*1.225*A107^2*'AC Param'!$B$8)</f>
        <v>5.0085029027951394E-2</v>
      </c>
      <c r="L107">
        <f t="shared" si="3"/>
        <v>7.877418439759337</v>
      </c>
      <c r="O107">
        <v>0</v>
      </c>
      <c r="P107">
        <v>0.57568200000000003</v>
      </c>
      <c r="Q107">
        <v>1.0416999999999999E-2</v>
      </c>
      <c r="R107">
        <v>1.8617999999999999E-2</v>
      </c>
      <c r="S107">
        <v>2.9034999999999998E-2</v>
      </c>
      <c r="T107">
        <v>3.0000000000000001E-6</v>
      </c>
      <c r="U107">
        <v>0</v>
      </c>
      <c r="V107">
        <v>9.3300000000000002E-4</v>
      </c>
      <c r="W107">
        <v>1.9999999999999999E-6</v>
      </c>
      <c r="X107">
        <v>1.9999999999999999E-6</v>
      </c>
      <c r="Y107">
        <v>11.9011</v>
      </c>
      <c r="Z107">
        <v>-5.0000000000000001E-4</v>
      </c>
    </row>
    <row r="108" spans="1:26" x14ac:dyDescent="0.2">
      <c r="A108">
        <f>TrimCalc!A108</f>
        <v>8.6857000000000006</v>
      </c>
      <c r="B108">
        <f>(9.807*'AC Param'!$B$2)/('AC Param'!$B$8*0.5*1.225*Totals!A108^2)</f>
        <v>1.0368947072452617</v>
      </c>
      <c r="C108">
        <f>(D108)/('AC Param'!$B$8*0.5*1.225*Totals!A108^2)</f>
        <v>5.3508409097244684E-2</v>
      </c>
      <c r="D108">
        <f t="shared" si="2"/>
        <v>0.90741059538589364</v>
      </c>
      <c r="E108">
        <f>TrimCalc!T108</f>
        <v>0.78654784822005364</v>
      </c>
      <c r="F108">
        <f>TrimCalc!U108</f>
        <v>0.3029308956466592</v>
      </c>
      <c r="G108">
        <f>TrimCalc!V108</f>
        <v>0.48361695257339432</v>
      </c>
      <c r="H108">
        <f>TrimCalc!S108</f>
        <v>5.2328936004151373E-2</v>
      </c>
      <c r="I108">
        <f>D_VStab!I108</f>
        <v>2.3334593577279045E-2</v>
      </c>
      <c r="J108">
        <f>D_Fuselage!I108</f>
        <v>4.5199217584409666E-2</v>
      </c>
      <c r="K108" s="1">
        <f>SUM(E108,H108,I108) / (0.5*1.225*A108^2*'AC Param'!$B$8)</f>
        <v>5.0843090621044355E-2</v>
      </c>
      <c r="L108">
        <f t="shared" si="3"/>
        <v>7.8814962083432567</v>
      </c>
      <c r="O108">
        <v>0</v>
      </c>
      <c r="P108">
        <v>0.54602300000000004</v>
      </c>
      <c r="Q108">
        <v>9.5420000000000001E-3</v>
      </c>
      <c r="R108">
        <v>1.8440999999999999E-2</v>
      </c>
      <c r="S108">
        <v>2.7983000000000001E-2</v>
      </c>
      <c r="T108">
        <v>-6.9999999999999999E-6</v>
      </c>
      <c r="U108">
        <v>0</v>
      </c>
      <c r="V108">
        <v>1.003E-3</v>
      </c>
      <c r="W108">
        <v>5.0000000000000004E-6</v>
      </c>
      <c r="X108">
        <v>5.0000000000000004E-6</v>
      </c>
      <c r="Y108">
        <v>12.2225</v>
      </c>
      <c r="Z108">
        <v>-5.0000000000000001E-4</v>
      </c>
    </row>
    <row r="109" spans="1:26" x14ac:dyDescent="0.2">
      <c r="O109">
        <v>0</v>
      </c>
      <c r="P109">
        <v>0.51642399999999999</v>
      </c>
      <c r="Q109">
        <v>8.7100000000000007E-3</v>
      </c>
      <c r="R109">
        <v>1.8218000000000002E-2</v>
      </c>
      <c r="S109">
        <v>2.6927E-2</v>
      </c>
      <c r="T109">
        <v>-2.5999999999999998E-5</v>
      </c>
      <c r="U109">
        <v>-9.9999999999999995E-7</v>
      </c>
      <c r="V109">
        <v>1.0709999999999999E-3</v>
      </c>
      <c r="W109">
        <v>1.1E-5</v>
      </c>
      <c r="X109">
        <v>1.1E-5</v>
      </c>
      <c r="Y109">
        <v>12.570600000000001</v>
      </c>
      <c r="Z109">
        <v>-5.9999999999999995E-4</v>
      </c>
    </row>
    <row r="110" spans="1:26" x14ac:dyDescent="0.2">
      <c r="O110">
        <v>0</v>
      </c>
      <c r="P110">
        <v>0.4869</v>
      </c>
      <c r="Q110">
        <v>7.9209999999999992E-3</v>
      </c>
      <c r="R110">
        <v>1.8006999999999999E-2</v>
      </c>
      <c r="S110">
        <v>2.5928E-2</v>
      </c>
      <c r="T110">
        <v>-8.7000000000000001E-5</v>
      </c>
      <c r="U110">
        <v>-3.0000000000000001E-6</v>
      </c>
      <c r="V110">
        <v>1.134E-3</v>
      </c>
      <c r="W110">
        <v>3.0000000000000001E-5</v>
      </c>
      <c r="X110">
        <v>3.0000000000000001E-5</v>
      </c>
      <c r="Y110">
        <v>12.949</v>
      </c>
      <c r="Z110">
        <v>-6.9999999999999999E-4</v>
      </c>
    </row>
    <row r="111" spans="1:26" x14ac:dyDescent="0.2">
      <c r="O111">
        <v>0</v>
      </c>
      <c r="P111">
        <v>0.45746399999999998</v>
      </c>
      <c r="Q111">
        <v>7.1700000000000002E-3</v>
      </c>
      <c r="R111">
        <v>1.7819999999999999E-2</v>
      </c>
      <c r="S111">
        <v>2.4989000000000001E-2</v>
      </c>
      <c r="T111">
        <v>5.5599999999999996E-4</v>
      </c>
      <c r="U111">
        <v>2.0000000000000002E-5</v>
      </c>
      <c r="V111">
        <v>1.194E-3</v>
      </c>
      <c r="W111">
        <v>-1.7699999999999999E-4</v>
      </c>
      <c r="X111">
        <v>-1.7699999999999999E-4</v>
      </c>
      <c r="Y111">
        <v>13.362299999999999</v>
      </c>
      <c r="Z111">
        <v>-8.0000000000000004E-4</v>
      </c>
    </row>
    <row r="112" spans="1:26" x14ac:dyDescent="0.2">
      <c r="O112">
        <v>0</v>
      </c>
      <c r="P112">
        <v>0.42813299999999999</v>
      </c>
      <c r="Q112">
        <v>6.45E-3</v>
      </c>
      <c r="R112">
        <v>1.7645999999999998E-2</v>
      </c>
      <c r="S112">
        <v>2.4094999999999998E-2</v>
      </c>
      <c r="T112">
        <v>1.2080000000000001E-3</v>
      </c>
      <c r="U112">
        <v>4.6E-5</v>
      </c>
      <c r="V112">
        <v>1.2509999999999999E-3</v>
      </c>
      <c r="W112">
        <v>-3.8699999999999997E-4</v>
      </c>
      <c r="X112">
        <v>-3.8699999999999997E-4</v>
      </c>
      <c r="Y112">
        <v>13.815899999999999</v>
      </c>
      <c r="Z112">
        <v>-8.9999999999999998E-4</v>
      </c>
    </row>
    <row r="113" spans="15:26" x14ac:dyDescent="0.2">
      <c r="O113">
        <v>0</v>
      </c>
      <c r="P113">
        <v>0.39891799999999999</v>
      </c>
      <c r="Q113">
        <v>5.8129999999999996E-3</v>
      </c>
      <c r="R113">
        <v>1.7458000000000001E-2</v>
      </c>
      <c r="S113">
        <v>2.3271E-2</v>
      </c>
      <c r="T113">
        <v>-5.0000000000000004E-6</v>
      </c>
      <c r="U113">
        <v>0</v>
      </c>
      <c r="V113">
        <v>1.304E-3</v>
      </c>
      <c r="W113">
        <v>3.9999999999999998E-6</v>
      </c>
      <c r="X113">
        <v>3.9999999999999998E-6</v>
      </c>
      <c r="Y113">
        <v>14.316800000000001</v>
      </c>
      <c r="Z113">
        <v>-1E-3</v>
      </c>
    </row>
    <row r="114" spans="15:26" x14ac:dyDescent="0.2">
      <c r="O114">
        <v>0</v>
      </c>
      <c r="P114">
        <v>0.36985699999999999</v>
      </c>
      <c r="Q114">
        <v>5.1939999999999998E-3</v>
      </c>
      <c r="R114">
        <v>1.7295000000000001E-2</v>
      </c>
      <c r="S114">
        <v>2.2488999999999999E-2</v>
      </c>
      <c r="T114">
        <v>1.2E-5</v>
      </c>
      <c r="U114">
        <v>0</v>
      </c>
      <c r="V114">
        <v>1.354E-3</v>
      </c>
      <c r="W114">
        <v>-1.9999999999999999E-6</v>
      </c>
      <c r="X114">
        <v>-1.9999999999999999E-6</v>
      </c>
      <c r="Y114">
        <v>14.8728</v>
      </c>
      <c r="Z114">
        <v>-1.1000000000000001E-3</v>
      </c>
    </row>
    <row r="115" spans="15:26" x14ac:dyDescent="0.2">
      <c r="O115">
        <v>0</v>
      </c>
      <c r="P115">
        <v>0.34102199999999999</v>
      </c>
      <c r="Q115">
        <v>4.6160000000000003E-3</v>
      </c>
      <c r="R115">
        <v>1.7121999999999998E-2</v>
      </c>
      <c r="S115">
        <v>2.1738E-2</v>
      </c>
      <c r="T115">
        <v>1.7E-5</v>
      </c>
      <c r="U115">
        <v>9.9999999999999995E-7</v>
      </c>
      <c r="V115">
        <v>1.4E-3</v>
      </c>
      <c r="W115">
        <v>-3.0000000000000001E-6</v>
      </c>
      <c r="X115">
        <v>-3.0000000000000001E-6</v>
      </c>
      <c r="Y115">
        <v>15.4933</v>
      </c>
      <c r="Z115">
        <v>-1.1999999999999999E-3</v>
      </c>
    </row>
    <row r="116" spans="15:26" x14ac:dyDescent="0.2">
      <c r="O116">
        <v>0</v>
      </c>
      <c r="P116">
        <v>0.31256200000000001</v>
      </c>
      <c r="Q116">
        <v>4.0800000000000003E-3</v>
      </c>
      <c r="R116">
        <v>1.694E-2</v>
      </c>
      <c r="S116">
        <v>2.102E-2</v>
      </c>
      <c r="T116">
        <v>1.8E-5</v>
      </c>
      <c r="U116">
        <v>9.9999999999999995E-7</v>
      </c>
      <c r="V116">
        <v>1.4450000000000001E-3</v>
      </c>
      <c r="W116">
        <v>-3.9999999999999998E-6</v>
      </c>
      <c r="X116">
        <v>-3.9999999999999998E-6</v>
      </c>
      <c r="Y116">
        <v>16.188199999999998</v>
      </c>
      <c r="Z116">
        <v>-1.4E-3</v>
      </c>
    </row>
    <row r="117" spans="15:26" x14ac:dyDescent="0.2">
      <c r="O117">
        <v>0</v>
      </c>
      <c r="P117">
        <v>0.28465400000000002</v>
      </c>
      <c r="Q117">
        <v>3.5829999999999998E-3</v>
      </c>
      <c r="R117">
        <v>1.6752E-2</v>
      </c>
      <c r="S117">
        <v>2.0334999999999999E-2</v>
      </c>
      <c r="T117">
        <v>1.9000000000000001E-5</v>
      </c>
      <c r="U117">
        <v>9.9999999999999995E-7</v>
      </c>
      <c r="V117">
        <v>1.487E-3</v>
      </c>
      <c r="W117">
        <v>-3.9999999999999998E-6</v>
      </c>
      <c r="X117">
        <v>-3.9999999999999998E-6</v>
      </c>
      <c r="Y117">
        <v>16.968499999999999</v>
      </c>
      <c r="Z117">
        <v>-1.5E-3</v>
      </c>
    </row>
    <row r="118" spans="15:26" x14ac:dyDescent="0.2">
      <c r="O118">
        <v>0</v>
      </c>
      <c r="P118">
        <v>0.25734699999999999</v>
      </c>
      <c r="Q118">
        <v>3.1159999999999998E-3</v>
      </c>
      <c r="R118">
        <v>1.6558E-2</v>
      </c>
      <c r="S118">
        <v>1.9674000000000001E-2</v>
      </c>
      <c r="T118">
        <v>2.0000000000000002E-5</v>
      </c>
      <c r="U118">
        <v>9.9999999999999995E-7</v>
      </c>
      <c r="V118">
        <v>1.5250000000000001E-3</v>
      </c>
      <c r="W118">
        <v>-3.9999999999999998E-6</v>
      </c>
      <c r="X118">
        <v>-3.9999999999999998E-6</v>
      </c>
      <c r="Y118">
        <v>17.851700000000001</v>
      </c>
      <c r="Z118">
        <v>-1.6999999999999999E-3</v>
      </c>
    </row>
    <row r="119" spans="15:26" x14ac:dyDescent="0.2">
      <c r="O119">
        <v>0</v>
      </c>
      <c r="P119">
        <v>0.23048299999999999</v>
      </c>
      <c r="Q119">
        <v>2.6900000000000001E-3</v>
      </c>
      <c r="R119">
        <v>1.6277E-2</v>
      </c>
      <c r="S119">
        <v>1.8967000000000001E-2</v>
      </c>
      <c r="T119">
        <v>2.0999999999999999E-5</v>
      </c>
      <c r="U119">
        <v>9.9999999999999995E-7</v>
      </c>
      <c r="V119">
        <v>1.5590000000000001E-3</v>
      </c>
      <c r="W119">
        <v>-5.0000000000000004E-6</v>
      </c>
      <c r="X119">
        <v>-5.0000000000000004E-6</v>
      </c>
      <c r="Y119">
        <v>18.869599999999998</v>
      </c>
      <c r="Z119">
        <v>-2E-3</v>
      </c>
    </row>
    <row r="120" spans="15:26" x14ac:dyDescent="0.2">
      <c r="O120">
        <v>0</v>
      </c>
      <c r="P120">
        <v>0.20382600000000001</v>
      </c>
      <c r="Q120">
        <v>2.3010000000000001E-3</v>
      </c>
      <c r="R120">
        <v>1.6070999999999998E-2</v>
      </c>
      <c r="S120">
        <v>1.8371999999999999E-2</v>
      </c>
      <c r="T120">
        <v>2.0999999999999999E-5</v>
      </c>
      <c r="U120">
        <v>9.9999999999999995E-7</v>
      </c>
      <c r="V120">
        <v>1.5889999999999999E-3</v>
      </c>
      <c r="W120">
        <v>-5.0000000000000004E-6</v>
      </c>
      <c r="X120">
        <v>-5.0000000000000004E-6</v>
      </c>
      <c r="Y120">
        <v>20.072299999999998</v>
      </c>
      <c r="Z120">
        <v>-2.2000000000000001E-3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D513-327F-EC4C-9A25-E96D8C1E2535}">
  <dimension ref="A1:D11"/>
  <sheetViews>
    <sheetView workbookViewId="0">
      <selection activeCell="F18" sqref="F18"/>
    </sheetView>
  </sheetViews>
  <sheetFormatPr baseColWidth="10" defaultRowHeight="16" x14ac:dyDescent="0.2"/>
  <sheetData>
    <row r="1" spans="1:4" x14ac:dyDescent="0.2">
      <c r="A1" t="s">
        <v>5</v>
      </c>
    </row>
    <row r="2" spans="1:4" x14ac:dyDescent="0.2">
      <c r="A2" s="1" t="s">
        <v>6</v>
      </c>
      <c r="B2" s="2">
        <v>1.7929999999999999</v>
      </c>
      <c r="C2" t="s">
        <v>7</v>
      </c>
    </row>
    <row r="3" spans="1:4" x14ac:dyDescent="0.2">
      <c r="A3" s="1" t="s">
        <v>9</v>
      </c>
      <c r="B3" s="2">
        <v>3.5000000000000003E-2</v>
      </c>
      <c r="C3" t="s">
        <v>8</v>
      </c>
    </row>
    <row r="4" spans="1:4" x14ac:dyDescent="0.2">
      <c r="A4" s="1" t="s">
        <v>16</v>
      </c>
      <c r="B4" s="2">
        <f>B6*0.25</f>
        <v>3.7249999999999998E-2</v>
      </c>
      <c r="C4" t="s">
        <v>8</v>
      </c>
      <c r="D4" t="s">
        <v>18</v>
      </c>
    </row>
    <row r="5" spans="1:4" x14ac:dyDescent="0.2">
      <c r="A5" s="1" t="s">
        <v>17</v>
      </c>
      <c r="B5" s="2">
        <f>B11+0.25*B7</f>
        <v>0.70225000000000004</v>
      </c>
      <c r="C5" t="s">
        <v>8</v>
      </c>
      <c r="D5" t="s">
        <v>18</v>
      </c>
    </row>
    <row r="6" spans="1:4" x14ac:dyDescent="0.2">
      <c r="A6" s="1" t="s">
        <v>13</v>
      </c>
      <c r="B6" s="2">
        <v>0.14899999999999999</v>
      </c>
      <c r="C6" t="s">
        <v>8</v>
      </c>
    </row>
    <row r="7" spans="1:4" x14ac:dyDescent="0.2">
      <c r="A7" s="1" t="s">
        <v>14</v>
      </c>
      <c r="B7" s="2">
        <v>8.5000000000000006E-2</v>
      </c>
      <c r="C7" t="s">
        <v>11</v>
      </c>
    </row>
    <row r="8" spans="1:4" x14ac:dyDescent="0.2">
      <c r="A8" s="1" t="s">
        <v>10</v>
      </c>
      <c r="B8" s="2">
        <v>0.36699999999999999</v>
      </c>
      <c r="C8" t="s">
        <v>11</v>
      </c>
    </row>
    <row r="9" spans="1:4" x14ac:dyDescent="0.2">
      <c r="A9" s="1" t="s">
        <v>12</v>
      </c>
      <c r="B9" s="2">
        <v>3.7400000000000003E-2</v>
      </c>
      <c r="C9" t="s">
        <v>11</v>
      </c>
    </row>
    <row r="10" spans="1:4" x14ac:dyDescent="0.2">
      <c r="A10" s="1"/>
      <c r="B10" s="2"/>
    </row>
    <row r="11" spans="1:4" x14ac:dyDescent="0.2">
      <c r="A11" s="1" t="s">
        <v>15</v>
      </c>
      <c r="B11" s="2">
        <v>0.68100000000000005</v>
      </c>
      <c r="C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1542-5242-294E-8DBC-6BDFEAD71864}">
  <dimension ref="A1:W112"/>
  <sheetViews>
    <sheetView topLeftCell="J52" workbookViewId="0">
      <selection activeCell="P4" sqref="P4"/>
    </sheetView>
  </sheetViews>
  <sheetFormatPr baseColWidth="10" defaultRowHeight="16" x14ac:dyDescent="0.2"/>
  <cols>
    <col min="1" max="1" width="13.5" style="1" bestFit="1" customWidth="1"/>
    <col min="2" max="2" width="13.5" style="1" customWidth="1"/>
    <col min="4" max="4" width="9.83203125" bestFit="1" customWidth="1"/>
    <col min="5" max="5" width="12.83203125" bestFit="1" customWidth="1"/>
    <col min="9" max="9" width="15" bestFit="1" customWidth="1"/>
    <col min="10" max="10" width="12.6640625" bestFit="1" customWidth="1"/>
    <col min="11" max="12" width="12.6640625" customWidth="1"/>
    <col min="13" max="13" width="10.6640625" bestFit="1" customWidth="1"/>
    <col min="14" max="14" width="12.83203125" bestFit="1" customWidth="1"/>
    <col min="15" max="15" width="13.33203125" bestFit="1" customWidth="1"/>
    <col min="16" max="16" width="12.83203125" bestFit="1" customWidth="1"/>
    <col min="17" max="17" width="12.1640625" bestFit="1" customWidth="1"/>
    <col min="18" max="18" width="12.1640625" customWidth="1"/>
    <col min="20" max="20" width="17" bestFit="1" customWidth="1"/>
    <col min="21" max="21" width="16.83203125" bestFit="1" customWidth="1"/>
    <col min="22" max="22" width="15.83203125" bestFit="1" customWidth="1"/>
  </cols>
  <sheetData>
    <row r="1" spans="1:23" x14ac:dyDescent="0.2">
      <c r="A1" s="3" t="s">
        <v>38</v>
      </c>
      <c r="B1" s="3" t="s">
        <v>3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50</v>
      </c>
      <c r="K1" s="3" t="s">
        <v>94</v>
      </c>
      <c r="L1" s="3" t="s">
        <v>95</v>
      </c>
      <c r="M1" s="3" t="s">
        <v>46</v>
      </c>
      <c r="N1" s="3" t="s">
        <v>47</v>
      </c>
      <c r="O1" s="3" t="s">
        <v>51</v>
      </c>
      <c r="P1" s="3" t="s">
        <v>48</v>
      </c>
      <c r="Q1" s="3" t="s">
        <v>49</v>
      </c>
      <c r="R1" s="3" t="s">
        <v>44</v>
      </c>
      <c r="S1" s="3" t="s">
        <v>52</v>
      </c>
      <c r="T1" s="3" t="s">
        <v>53</v>
      </c>
      <c r="U1" s="3" t="s">
        <v>92</v>
      </c>
      <c r="V1" s="3" t="s">
        <v>93</v>
      </c>
      <c r="W1" s="3"/>
    </row>
    <row r="2" spans="1:23" x14ac:dyDescent="0.2">
      <c r="A2" s="1">
        <f>WingXFLR5!L8</f>
        <v>76.553600000000003</v>
      </c>
      <c r="B2" s="1">
        <f>0.5*1.225*A2^2</f>
        <v>3589.5278746880003</v>
      </c>
      <c r="C2">
        <f>WingXFLR5!C8</f>
        <v>1.3258000000000001E-2</v>
      </c>
      <c r="D2">
        <f>WingXFLR5!I8</f>
        <v>-5.5638E-2</v>
      </c>
      <c r="E2">
        <f t="shared" ref="E2:E33" si="0">(((D2*Chord_Wing)+(C2*(Xcg-Xwing_AC)))/(Xcg - Xtail_AC)) * (S_Wing/S_Hstab)</f>
        <v>0.12235552771672377</v>
      </c>
      <c r="F2">
        <f>E2*B2*'AC Param'!$B$9</f>
        <v>16.426026793314126</v>
      </c>
      <c r="G2">
        <f>'AC Param'!$B$2*9.807 + F2</f>
        <v>34.009977793314121</v>
      </c>
      <c r="H2">
        <f>-F2</f>
        <v>-16.426026793314126</v>
      </c>
      <c r="I2">
        <f>C2+(H2/(B2*'AC Param'!$B$8))</f>
        <v>7.8907156238291511E-4</v>
      </c>
      <c r="J2" t="e">
        <f>FORECAST(I2,
INDEX(WingXFLR5!$F$8:$F$118,MATCH(I2,WingXFLR5!$C$8:$C$118,1)):INDEX(WingXFLR5!$F$8:$F$118,MATCH(I2,WingXFLR5!$C$8:$C$118,1)+1),
INDEX(WingXFLR5!$C$8:$C$118,MATCH(I2,WingXFLR5!$C$8:$C$118,1)):INDEX(WingXFLR5!$C$8:$C$118,MATCH(I2,WingXFLR5!$C$8:$C$118,1)+1))</f>
        <v>#N/A</v>
      </c>
      <c r="K2" t="e">
        <f>FORECAST(I2,
INDEX(WingXFLR5!$D$8:$D$132,MATCH(I2,WingXFLR5!$C$8:$C$132,1)):INDEX(WingXFLR5!$D$8:$D$132,MATCH(I2,WingXFLR5!$C$8:$C$132,1)+1),
INDEX(WingXFLR5!$C$8:$C$132,MATCH(I2,WingXFLR5!$C$8:$C$132,1)):INDEX(WingXFLR5!$C$8:$C$132,MATCH(I2,WingXFLR5!$C$8:$C$132,1)+1))</f>
        <v>#N/A</v>
      </c>
      <c r="L2" t="e">
        <f>FORECAST(I2,
INDEX(WingXFLR5!$E$8:$E$132,MATCH(I2,WingXFLR5!$C$8:$C$132,1)):INDEX(WingXFLR5!$E$8:$E$132,MATCH(I2,WingXFLR5!$C$8:$C$132,1)+1),
INDEX(WingXFLR5!$C$8:$C$132,MATCH(I2,WingXFLR5!$C$8:$C$132,1)):INDEX(WingXFLR5!$C$8:$C$132,MATCH(I2,WingXFLR5!$C$8:$C$132,1)+1))</f>
        <v>#N/A</v>
      </c>
      <c r="M2" t="e">
        <f>FORECAST(I2,
INDEX(WingXFLR5!$I$8:$I$132,MATCH(I2,WingXFLR5!$C$8:$C$132,1)):INDEX(WingXFLR5!$I$8:$I$132,MATCH(I2,WingXFLR5!$C$8:$C$132,1)+1),
INDEX(WingXFLR5!$C$8:$C$132,MATCH(I2,WingXFLR5!$C$8:$C$132,1)):INDEX(WingXFLR5!$C$8:$C$132,MATCH(I2,WingXFLR5!$C$8:$C$132,1)+1))</f>
        <v>#N/A</v>
      </c>
      <c r="N2" t="e">
        <f t="shared" ref="N2:N33" si="1">(((M2*Chord_Wing)+(I2*(Xcg-Xwing_AC)))/(Xcg - Xtail_AC)) * (S_Wing/S_Hstab)</f>
        <v>#N/A</v>
      </c>
      <c r="O2" t="e">
        <f>FORECAST(ABS(N2),
INDEX(HStabXFLR5!$D$8:$D$106,MATCH(ABS(N2),HStabXFLR5!$C$8:$C$106,1)):INDEX(HStabXFLR5!$D$8:$D$106,MATCH(ABS(N2),HStabXFLR5!$C$8:$C$106,1)+1),
INDEX(HStabXFLR5!$C$8:$C$106,MATCH(ABS(N2),HStabXFLR5!$C$8:$C$106,1)):INDEX(HStabXFLR5!$C$8:$C$106,MATCH(ABS(N2),HStabXFLR5!$C$8:$C$106,1)+1))</f>
        <v>#N/A</v>
      </c>
      <c r="P2" t="e">
        <f>N2*B2*'AC Param'!$B$9</f>
        <v>#N/A</v>
      </c>
      <c r="Q2" t="e">
        <f>(B2*'AC Param'!$B$8*TrimCalc!I2)+TrimCalc!P2</f>
        <v>#N/A</v>
      </c>
      <c r="R2" t="e">
        <f>('AC Param'!$B$2*9.807)-TrimCalc!Q2</f>
        <v>#N/A</v>
      </c>
      <c r="S2" t="e">
        <f>O2*B2*'AC Param'!$B$9</f>
        <v>#N/A</v>
      </c>
      <c r="T2" t="e">
        <f>(J2*B2*'AC Param'!$B$8)</f>
        <v>#N/A</v>
      </c>
      <c r="U2" t="e">
        <f>(K2*B2*'AC Param'!$B$8)</f>
        <v>#N/A</v>
      </c>
      <c r="V2" t="e">
        <f>(L2*B2*'AC Param'!$B$8)</f>
        <v>#N/A</v>
      </c>
    </row>
    <row r="3" spans="1:23" x14ac:dyDescent="0.2">
      <c r="A3" s="1">
        <f>WingXFLR5!L9</f>
        <v>58.205199999999998</v>
      </c>
      <c r="B3" s="1">
        <f t="shared" ref="B3:B66" si="2">0.5*1.225*A3^2</f>
        <v>2075.0552505619999</v>
      </c>
      <c r="C3">
        <f>WingXFLR5!C9</f>
        <v>2.2934E-2</v>
      </c>
      <c r="D3">
        <f>WingXFLR5!I9</f>
        <v>-5.6349999999999997E-2</v>
      </c>
      <c r="E3">
        <f t="shared" si="0"/>
        <v>0.12423587117288415</v>
      </c>
      <c r="F3">
        <f>E3*B3*'AC Param'!$B$9</f>
        <v>9.6415814997753611</v>
      </c>
      <c r="G3">
        <f>'AC Param'!$B$2*9.807 + F3</f>
        <v>27.225532499775362</v>
      </c>
      <c r="H3">
        <f t="shared" ref="H3:H66" si="3">-F3</f>
        <v>-9.6415814997753611</v>
      </c>
      <c r="I3">
        <f>C3+(H3/(B3*'AC Param'!$B$8))</f>
        <v>1.0273450730610714E-2</v>
      </c>
      <c r="J3" t="e">
        <f>FORECAST(I3,
INDEX(WingXFLR5!$F$8:$F$118,MATCH(I3,WingXFLR5!$C$8:$C$118,1)):INDEX(WingXFLR5!$F$8:$F$118,MATCH(I3,WingXFLR5!$C$8:$C$118,1)+1),
INDEX(WingXFLR5!$C$8:$C$118,MATCH(I3,WingXFLR5!$C$8:$C$118,1)):INDEX(WingXFLR5!$C$8:$C$118,MATCH(I3,WingXFLR5!$C$8:$C$118,1)+1))</f>
        <v>#N/A</v>
      </c>
      <c r="K3" t="e">
        <f>FORECAST(I3,
INDEX(WingXFLR5!$D$8:$D$132,MATCH(I3,WingXFLR5!$C$8:$C$132,1)):INDEX(WingXFLR5!$D$8:$D$132,MATCH(I3,WingXFLR5!$C$8:$C$132,1)+1),
INDEX(WingXFLR5!$C$8:$C$132,MATCH(I3,WingXFLR5!$C$8:$C$132,1)):INDEX(WingXFLR5!$C$8:$C$132,MATCH(I3,WingXFLR5!$C$8:$C$132,1)+1))</f>
        <v>#N/A</v>
      </c>
      <c r="L3" t="e">
        <f>FORECAST(I3,
INDEX(WingXFLR5!$E$8:$E$132,MATCH(I3,WingXFLR5!$C$8:$C$132,1)):INDEX(WingXFLR5!$E$8:$E$132,MATCH(I3,WingXFLR5!$C$8:$C$132,1)+1),
INDEX(WingXFLR5!$C$8:$C$132,MATCH(I3,WingXFLR5!$C$8:$C$132,1)):INDEX(WingXFLR5!$C$8:$C$132,MATCH(I3,WingXFLR5!$C$8:$C$132,1)+1))</f>
        <v>#N/A</v>
      </c>
      <c r="M3" t="e">
        <f>FORECAST(I3,
INDEX(WingXFLR5!$I$8:$I$132,MATCH(I3,WingXFLR5!$C$8:$C$132,1)):INDEX(WingXFLR5!$I$8:$I$132,MATCH(I3,WingXFLR5!$C$8:$C$132,1)+1),
INDEX(WingXFLR5!$C$8:$C$132,MATCH(I3,WingXFLR5!$C$8:$C$132,1)):INDEX(WingXFLR5!$C$8:$C$132,MATCH(I3,WingXFLR5!$C$8:$C$132,1)+1))</f>
        <v>#N/A</v>
      </c>
      <c r="N3" t="e">
        <f t="shared" si="1"/>
        <v>#N/A</v>
      </c>
      <c r="O3" t="e">
        <f>FORECAST(ABS(N3),
INDEX(HStabXFLR5!$D$8:$D$106,MATCH(ABS(N3),HStabXFLR5!$C$8:$C$106,1)):INDEX(HStabXFLR5!$D$8:$D$106,MATCH(ABS(N3),HStabXFLR5!$C$8:$C$106,1)+1),
INDEX(HStabXFLR5!$C$8:$C$106,MATCH(ABS(N3),HStabXFLR5!$C$8:$C$106,1)):INDEX(HStabXFLR5!$C$8:$C$106,MATCH(ABS(N3),HStabXFLR5!$C$8:$C$106,1)+1))</f>
        <v>#N/A</v>
      </c>
      <c r="P3" t="e">
        <f>N3*B3*'AC Param'!$B$9</f>
        <v>#N/A</v>
      </c>
      <c r="Q3" t="e">
        <f>(B3*'AC Param'!$B$8*TrimCalc!I3)+TrimCalc!P3</f>
        <v>#N/A</v>
      </c>
      <c r="R3" t="e">
        <f>('AC Param'!$B$2*9.807)-TrimCalc!Q3</f>
        <v>#N/A</v>
      </c>
      <c r="S3" t="e">
        <f>O3*B3*'AC Param'!$B$9</f>
        <v>#N/A</v>
      </c>
      <c r="T3" t="e">
        <f>(J3*B3*'AC Param'!$B$8)</f>
        <v>#N/A</v>
      </c>
      <c r="U3" t="e">
        <f>(K3*B3*'AC Param'!$B$8)</f>
        <v>#N/A</v>
      </c>
      <c r="V3" t="e">
        <f>(L3*B3*'AC Param'!$B$8)</f>
        <v>#N/A</v>
      </c>
    </row>
    <row r="4" spans="1:23" x14ac:dyDescent="0.2">
      <c r="A4" s="1">
        <f>WingXFLR5!L10</f>
        <v>48.811900000000001</v>
      </c>
      <c r="B4" s="1">
        <f t="shared" si="2"/>
        <v>1459.3434687361253</v>
      </c>
      <c r="C4">
        <f>WingXFLR5!C10</f>
        <v>3.261E-2</v>
      </c>
      <c r="D4">
        <f>WingXFLR5!I10</f>
        <v>-5.7062000000000002E-2</v>
      </c>
      <c r="E4">
        <f t="shared" si="0"/>
        <v>0.12611621462904452</v>
      </c>
      <c r="F4">
        <f>E4*B4*'AC Param'!$B$9</f>
        <v>6.8833530921111699</v>
      </c>
      <c r="G4">
        <f>'AC Param'!$B$2*9.807 + F4</f>
        <v>24.467304092111171</v>
      </c>
      <c r="H4">
        <f t="shared" si="3"/>
        <v>-6.8833530921111699</v>
      </c>
      <c r="I4">
        <f>C4+(H4/(B4*'AC Param'!$B$8))</f>
        <v>1.9757829898838512E-2</v>
      </c>
      <c r="J4">
        <f>FORECAST(I4,
INDEX(WingXFLR5!$F$8:$F$118,MATCH(I4,WingXFLR5!$C$8:$C$118,1)):INDEX(WingXFLR5!$F$8:$F$118,MATCH(I4,WingXFLR5!$C$8:$C$118,1)+1),
INDEX(WingXFLR5!$C$8:$C$118,MATCH(I4,WingXFLR5!$C$8:$C$118,1)):INDEX(WingXFLR5!$C$8:$C$118,MATCH(I4,WingXFLR5!$C$8:$C$118,1)+1))</f>
        <v>1.0478187878573384E-2</v>
      </c>
      <c r="K4">
        <f>FORECAST(I4,
INDEX(WingXFLR5!$D$8:$D$132,MATCH(I4,WingXFLR5!$C$8:$C$132,1)):INDEX(WingXFLR5!$D$8:$D$132,MATCH(I4,WingXFLR5!$C$8:$C$132,1)+1),
INDEX(WingXFLR5!$C$8:$C$132,MATCH(I4,WingXFLR5!$C$8:$C$132,1)):INDEX(WingXFLR5!$C$8:$C$132,MATCH(I4,WingXFLR5!$C$8:$C$132,1)+1))</f>
        <v>8.7022332877087197E-6</v>
      </c>
      <c r="L4">
        <f>FORECAST(I4,
INDEX(WingXFLR5!$E$8:$E$132,MATCH(I4,WingXFLR5!$C$8:$C$132,1)):INDEX(WingXFLR5!$E$8:$E$132,MATCH(I4,WingXFLR5!$C$8:$C$132,1)+1),
INDEX(WingXFLR5!$C$8:$C$132,MATCH(I4,WingXFLR5!$C$8:$C$132,1)):INDEX(WingXFLR5!$C$8:$C$132,MATCH(I4,WingXFLR5!$C$8:$C$132,1)+1))</f>
        <v>1.0469485645285674E-2</v>
      </c>
      <c r="M4">
        <f>FORECAST(I4,
INDEX(WingXFLR5!$I$8:$I$132,MATCH(I4,WingXFLR5!$C$8:$C$132,1)):INDEX(WingXFLR5!$I$8:$I$132,MATCH(I4,WingXFLR5!$C$8:$C$132,1)+1),
INDEX(WingXFLR5!$C$8:$C$132,MATCH(I4,WingXFLR5!$C$8:$C$132,1)):INDEX(WingXFLR5!$C$8:$C$132,MATCH(I4,WingXFLR5!$C$8:$C$132,1)+1))</f>
        <v>-5.6116284300121229E-2</v>
      </c>
      <c r="N4">
        <f t="shared" si="1"/>
        <v>0.12361864394413558</v>
      </c>
      <c r="O4">
        <f>FORECAST(ABS(N4),
INDEX(HStabXFLR5!$D$8:$D$106,MATCH(ABS(N4),HStabXFLR5!$C$8:$C$106,1)):INDEX(HStabXFLR5!$D$8:$D$106,MATCH(ABS(N4),HStabXFLR5!$C$8:$C$106,1)+1),
INDEX(HStabXFLR5!$C$8:$C$106,MATCH(ABS(N4),HStabXFLR5!$C$8:$C$106,1)):INDEX(HStabXFLR5!$C$8:$C$106,MATCH(ABS(N4),HStabXFLR5!$C$8:$C$106,1)+1))</f>
        <v>2.4027195210037017E-2</v>
      </c>
      <c r="P4">
        <f>N4*B4*'AC Param'!$B$9</f>
        <v>6.7470370684555174</v>
      </c>
      <c r="Q4">
        <f>(B4*'AC Param'!$B$8*TrimCalc!I4)+TrimCalc!P4</f>
        <v>17.328916895527357</v>
      </c>
      <c r="R4">
        <f>('AC Param'!$B$2*9.807)-TrimCalc!Q4</f>
        <v>0.2550341044726423</v>
      </c>
      <c r="S4">
        <f>O4*B4*'AC Param'!$B$9</f>
        <v>1.3113909970278974</v>
      </c>
      <c r="T4">
        <f>(J4*B4*'AC Param'!$B$8)</f>
        <v>5.6118979414365002</v>
      </c>
      <c r="U4">
        <f>(K4*B4*'AC Param'!$B$8)</f>
        <v>4.6607338634437447E-3</v>
      </c>
      <c r="V4">
        <f>(L4*B4*'AC Param'!$B$8)</f>
        <v>5.6072372075730552</v>
      </c>
    </row>
    <row r="5" spans="1:23" x14ac:dyDescent="0.2">
      <c r="A5" s="1">
        <f>WingXFLR5!L11</f>
        <v>42.865000000000002</v>
      </c>
      <c r="B5" s="1">
        <f t="shared" si="2"/>
        <v>1125.4125378125002</v>
      </c>
      <c r="C5">
        <f>WingXFLR5!C11</f>
        <v>4.2285999999999997E-2</v>
      </c>
      <c r="D5">
        <f>WingXFLR5!I11</f>
        <v>-5.7773999999999999E-2</v>
      </c>
      <c r="E5">
        <f t="shared" si="0"/>
        <v>0.12799655808520485</v>
      </c>
      <c r="F5">
        <f>E5*B5*'AC Param'!$B$9</f>
        <v>5.387430029345988</v>
      </c>
      <c r="G5">
        <f>'AC Param'!$B$2*9.807 + F5</f>
        <v>22.971381029345988</v>
      </c>
      <c r="H5">
        <f t="shared" si="3"/>
        <v>-5.387430029345988</v>
      </c>
      <c r="I5">
        <f>C5+(H5/(B5*'AC Param'!$B$8))</f>
        <v>2.9242209067066309E-2</v>
      </c>
      <c r="J5">
        <f>FORECAST(I5,
INDEX(WingXFLR5!$F$8:$F$118,MATCH(I5,WingXFLR5!$C$8:$C$118,1)):INDEX(WingXFLR5!$F$8:$F$118,MATCH(I5,WingXFLR5!$C$8:$C$118,1)+1),
INDEX(WingXFLR5!$C$8:$C$118,MATCH(I5,WingXFLR5!$C$8:$C$118,1)):INDEX(WingXFLR5!$C$8:$C$118,MATCH(I5,WingXFLR5!$C$8:$C$118,1)+1))</f>
        <v>1.0732300441072307E-2</v>
      </c>
      <c r="K5">
        <f>FORECAST(I5,
INDEX(WingXFLR5!$D$8:$D$132,MATCH(I5,WingXFLR5!$C$8:$C$132,1)):INDEX(WingXFLR5!$D$8:$D$132,MATCH(I5,WingXFLR5!$C$8:$C$132,1)+1),
INDEX(WingXFLR5!$C$8:$C$132,MATCH(I5,WingXFLR5!$C$8:$C$132,1)):INDEX(WingXFLR5!$C$8:$C$132,MATCH(I5,WingXFLR5!$C$8:$C$132,1)+1))</f>
        <v>1.6867494998304755E-5</v>
      </c>
      <c r="L5">
        <f>FORECAST(I5,
INDEX(WingXFLR5!$E$8:$E$132,MATCH(I5,WingXFLR5!$C$8:$C$132,1)):INDEX(WingXFLR5!$E$8:$E$132,MATCH(I5,WingXFLR5!$C$8:$C$132,1)+1),
INDEX(WingXFLR5!$C$8:$C$132,MATCH(I5,WingXFLR5!$C$8:$C$132,1)):INDEX(WingXFLR5!$C$8:$C$132,MATCH(I5,WingXFLR5!$C$8:$C$132,1)+1))</f>
        <v>1.0715432946074004E-2</v>
      </c>
      <c r="M5">
        <f>FORECAST(I5,
INDEX(WingXFLR5!$I$8:$I$132,MATCH(I5,WingXFLR5!$C$8:$C$132,1)):INDEX(WingXFLR5!$I$8:$I$132,MATCH(I5,WingXFLR5!$C$8:$C$132,1)+1),
INDEX(WingXFLR5!$C$8:$C$132,MATCH(I5,WingXFLR5!$C$8:$C$132,1)):INDEX(WingXFLR5!$C$8:$C$132,MATCH(I5,WingXFLR5!$C$8:$C$132,1)+1))</f>
        <v>-5.6814184048754775E-2</v>
      </c>
      <c r="N5">
        <f t="shared" si="1"/>
        <v>0.12546174959778592</v>
      </c>
      <c r="O5">
        <f>FORECAST(ABS(N5),
INDEX(HStabXFLR5!$D$8:$D$106,MATCH(ABS(N5),HStabXFLR5!$C$8:$C$106,1)):INDEX(HStabXFLR5!$D$8:$D$106,MATCH(ABS(N5),HStabXFLR5!$C$8:$C$106,1)+1),
INDEX(HStabXFLR5!$C$8:$C$106,MATCH(ABS(N5),HStabXFLR5!$C$8:$C$106,1)):INDEX(HStabXFLR5!$C$8:$C$106,MATCH(ABS(N5),HStabXFLR5!$C$8:$C$106,1)+1))</f>
        <v>2.4063308880376895E-2</v>
      </c>
      <c r="P5">
        <f>N5*B5*'AC Param'!$B$9</f>
        <v>5.280738852895202</v>
      </c>
      <c r="Q5">
        <f>(B5*'AC Param'!$B$8*TrimCalc!I5)+TrimCalc!P5</f>
        <v>17.358543232184964</v>
      </c>
      <c r="R5">
        <f>('AC Param'!$B$2*9.807)-TrimCalc!Q5</f>
        <v>0.22540776781503524</v>
      </c>
      <c r="S5">
        <f>O5*B5*'AC Param'!$B$9</f>
        <v>1.0128349918696407</v>
      </c>
      <c r="T5">
        <f>(J5*B5*'AC Param'!$B$8)</f>
        <v>4.4327234296748985</v>
      </c>
      <c r="U5">
        <f>(K5*B5*'AC Param'!$B$8)</f>
        <v>6.9667207593975241E-3</v>
      </c>
      <c r="V5">
        <f>(L5*B5*'AC Param'!$B$8)</f>
        <v>4.4257567089155012</v>
      </c>
    </row>
    <row r="6" spans="1:23" x14ac:dyDescent="0.2">
      <c r="A6" s="1">
        <f>WingXFLR5!L12</f>
        <v>38.668599999999998</v>
      </c>
      <c r="B6" s="1">
        <f t="shared" si="2"/>
        <v>915.84713340049996</v>
      </c>
      <c r="C6">
        <f>WingXFLR5!C12</f>
        <v>5.1962000000000001E-2</v>
      </c>
      <c r="D6">
        <f>WingXFLR5!I12</f>
        <v>-5.8486000000000003E-2</v>
      </c>
      <c r="E6">
        <f t="shared" si="0"/>
        <v>0.12987690154136519</v>
      </c>
      <c r="F6">
        <f>E6*B6*'AC Param'!$B$9</f>
        <v>4.4486323101377767</v>
      </c>
      <c r="G6">
        <f>'AC Param'!$B$2*9.807 + F6</f>
        <v>22.032583310137774</v>
      </c>
      <c r="H6">
        <f t="shared" si="3"/>
        <v>-4.4486323101377767</v>
      </c>
      <c r="I6">
        <f>C6+(H6/(B6*'AC Param'!$B$8))</f>
        <v>3.8726588235294117E-2</v>
      </c>
      <c r="J6">
        <f>FORECAST(I6,
INDEX(WingXFLR5!$F$8:$F$118,MATCH(I6,WingXFLR5!$C$8:$C$118,1)):INDEX(WingXFLR5!$F$8:$F$118,MATCH(I6,WingXFLR5!$C$8:$C$118,1)+1),
INDEX(WingXFLR5!$C$8:$C$118,MATCH(I6,WingXFLR5!$C$8:$C$118,1)):INDEX(WingXFLR5!$C$8:$C$118,MATCH(I6,WingXFLR5!$C$8:$C$118,1)+1))</f>
        <v>1.0897556744400943E-2</v>
      </c>
      <c r="K6">
        <f>FORECAST(I6,
INDEX(WingXFLR5!$D$8:$D$132,MATCH(I6,WingXFLR5!$C$8:$C$132,1)):INDEX(WingXFLR5!$D$8:$D$132,MATCH(I6,WingXFLR5!$C$8:$C$132,1)+1),
INDEX(WingXFLR5!$C$8:$C$132,MATCH(I6,WingXFLR5!$C$8:$C$132,1)):INDEX(WingXFLR5!$C$8:$C$132,MATCH(I6,WingXFLR5!$C$8:$C$132,1)+1))</f>
        <v>2.8849962308197362E-5</v>
      </c>
      <c r="L6">
        <f>FORECAST(I6,
INDEX(WingXFLR5!$E$8:$E$132,MATCH(I6,WingXFLR5!$C$8:$C$132,1)):INDEX(WingXFLR5!$E$8:$E$132,MATCH(I6,WingXFLR5!$C$8:$C$132,1)+1),
INDEX(WingXFLR5!$C$8:$C$132,MATCH(I6,WingXFLR5!$C$8:$C$132,1)):INDEX(WingXFLR5!$C$8:$C$132,MATCH(I6,WingXFLR5!$C$8:$C$132,1)+1))</f>
        <v>1.0868706782092747E-2</v>
      </c>
      <c r="M6">
        <f>FORECAST(I6,
INDEX(WingXFLR5!$I$8:$I$132,MATCH(I6,WingXFLR5!$C$8:$C$132,1)):INDEX(WingXFLR5!$I$8:$I$132,MATCH(I6,WingXFLR5!$C$8:$C$132,1)+1),
INDEX(WingXFLR5!$C$8:$C$132,MATCH(I6,WingXFLR5!$C$8:$C$132,1)):INDEX(WingXFLR5!$C$8:$C$132,MATCH(I6,WingXFLR5!$C$8:$C$132,1)+1))</f>
        <v>-5.7512083797388321E-2</v>
      </c>
      <c r="N6">
        <f t="shared" si="1"/>
        <v>0.12730485525143626</v>
      </c>
      <c r="O6">
        <f>FORECAST(ABS(N6),
INDEX(HStabXFLR5!$D$8:$D$106,MATCH(ABS(N6),HStabXFLR5!$C$8:$C$106,1)):INDEX(HStabXFLR5!$D$8:$D$106,MATCH(ABS(N6),HStabXFLR5!$C$8:$C$106,1)+1),
INDEX(HStabXFLR5!$C$8:$C$106,MATCH(ABS(N6),HStabXFLR5!$C$8:$C$106,1)):INDEX(HStabXFLR5!$C$8:$C$106,MATCH(ABS(N6),HStabXFLR5!$C$8:$C$106,1)+1))</f>
        <v>2.4099788748574019E-2</v>
      </c>
      <c r="P6">
        <f>N6*B6*'AC Param'!$B$9</f>
        <v>4.3605328244497565</v>
      </c>
      <c r="Q6">
        <f>(B6*'AC Param'!$B$8*TrimCalc!I6)+TrimCalc!P6</f>
        <v>17.377154804004718</v>
      </c>
      <c r="R6">
        <f>('AC Param'!$B$2*9.807)-TrimCalc!Q6</f>
        <v>0.2067961959952811</v>
      </c>
      <c r="S6">
        <f>O6*B6*'AC Param'!$B$9</f>
        <v>0.82548241929112376</v>
      </c>
      <c r="T6">
        <f>(J6*B6*'AC Param'!$B$8)</f>
        <v>3.6628420706924021</v>
      </c>
      <c r="U6">
        <f>(K6*B6*'AC Param'!$B$8)</f>
        <v>9.6969309872737344E-3</v>
      </c>
      <c r="V6">
        <f>(L6*B6*'AC Param'!$B$8)</f>
        <v>3.6531451397051291</v>
      </c>
    </row>
    <row r="7" spans="1:23" x14ac:dyDescent="0.2">
      <c r="A7" s="1">
        <f>WingXFLR5!L13</f>
        <v>35.503999999999998</v>
      </c>
      <c r="B7" s="1">
        <f t="shared" si="2"/>
        <v>772.07708479999997</v>
      </c>
      <c r="C7">
        <f>WingXFLR5!C13</f>
        <v>6.1637999999999998E-2</v>
      </c>
      <c r="D7">
        <f>WingXFLR5!I13</f>
        <v>-5.9198000000000001E-2</v>
      </c>
      <c r="E7">
        <f t="shared" si="0"/>
        <v>0.13175724499752553</v>
      </c>
      <c r="F7">
        <f>E7*B7*'AC Param'!$B$9</f>
        <v>3.8045804357494371</v>
      </c>
      <c r="G7">
        <f>'AC Param'!$B$2*9.807 + F7</f>
        <v>21.388531435749435</v>
      </c>
      <c r="H7">
        <f t="shared" si="3"/>
        <v>-3.8045804357494371</v>
      </c>
      <c r="I7">
        <f>C7+(H7/(B7*'AC Param'!$B$8))</f>
        <v>4.8210967403521918E-2</v>
      </c>
      <c r="J7">
        <f>FORECAST(I7,
INDEX(WingXFLR5!$F$8:$F$118,MATCH(I7,WingXFLR5!$C$8:$C$118,1)):INDEX(WingXFLR5!$F$8:$F$118,MATCH(I7,WingXFLR5!$C$8:$C$118,1)+1),
INDEX(WingXFLR5!$C$8:$C$118,MATCH(I7,WingXFLR5!$C$8:$C$118,1)):INDEX(WingXFLR5!$C$8:$C$118,MATCH(I7,WingXFLR5!$C$8:$C$118,1)+1))</f>
        <v>1.103037906445337E-2</v>
      </c>
      <c r="K7">
        <f>FORECAST(I7,
INDEX(WingXFLR5!$D$8:$D$132,MATCH(I7,WingXFLR5!$C$8:$C$132,1)):INDEX(WingXFLR5!$D$8:$D$132,MATCH(I7,WingXFLR5!$C$8:$C$132,1)+1),
INDEX(WingXFLR5!$C$8:$C$132,MATCH(I7,WingXFLR5!$C$8:$C$132,1)):INDEX(WingXFLR5!$C$8:$C$132,MATCH(I7,WingXFLR5!$C$8:$C$132,1)+1))</f>
        <v>4.3797383056671222E-5</v>
      </c>
      <c r="L7">
        <f>FORECAST(I7,
INDEX(WingXFLR5!$E$8:$E$132,MATCH(I7,WingXFLR5!$C$8:$C$132,1)):INDEX(WingXFLR5!$E$8:$E$132,MATCH(I7,WingXFLR5!$C$8:$C$132,1)+1),
INDEX(WingXFLR5!$C$8:$C$132,MATCH(I7,WingXFLR5!$C$8:$C$132,1)):INDEX(WingXFLR5!$C$8:$C$132,MATCH(I7,WingXFLR5!$C$8:$C$132,1)+1))</f>
        <v>1.09865816813967E-2</v>
      </c>
      <c r="M7">
        <f>FORECAST(I7,
INDEX(WingXFLR5!$I$8:$I$132,MATCH(I7,WingXFLR5!$C$8:$C$132,1)):INDEX(WingXFLR5!$I$8:$I$132,MATCH(I7,WingXFLR5!$C$8:$C$132,1)+1),
INDEX(WingXFLR5!$C$8:$C$132,MATCH(I7,WingXFLR5!$C$8:$C$132,1)):INDEX(WingXFLR5!$C$8:$C$132,MATCH(I7,WingXFLR5!$C$8:$C$132,1)+1))</f>
        <v>-5.8209983546021873E-2</v>
      </c>
      <c r="N7">
        <f t="shared" si="1"/>
        <v>0.12914796090508662</v>
      </c>
      <c r="O7">
        <f>FORECAST(ABS(N7),
INDEX(HStabXFLR5!$D$8:$D$106,MATCH(ABS(N7),HStabXFLR5!$C$8:$C$106,1)):INDEX(HStabXFLR5!$D$8:$D$106,MATCH(ABS(N7),HStabXFLR5!$C$8:$C$106,1)+1),
INDEX(HStabXFLR5!$C$8:$C$106,MATCH(ABS(N7),HStabXFLR5!$C$8:$C$106,1)):INDEX(HStabXFLR5!$C$8:$C$106,MATCH(ABS(N7),HStabXFLR5!$C$8:$C$106,1)+1))</f>
        <v>2.4137472578493892E-2</v>
      </c>
      <c r="P7">
        <f>N7*B7*'AC Param'!$B$9</f>
        <v>3.7292355755135405</v>
      </c>
      <c r="Q7">
        <f>(B7*'AC Param'!$B$8*TrimCalc!I7)+TrimCalc!P7</f>
        <v>17.389923598279285</v>
      </c>
      <c r="R7">
        <f>('AC Param'!$B$2*9.807)-TrimCalc!Q7</f>
        <v>0.19402740172071375</v>
      </c>
      <c r="S7">
        <f>O7*B7*'AC Param'!$B$9</f>
        <v>0.69698600591034698</v>
      </c>
      <c r="T7">
        <f>(J7*B7*'AC Param'!$B$8)</f>
        <v>3.125483168822214</v>
      </c>
      <c r="U7">
        <f>(K7*B7*'AC Param'!$B$8)</f>
        <v>1.2410088790440751E-2</v>
      </c>
      <c r="V7">
        <f>(L7*B7*'AC Param'!$B$8)</f>
        <v>3.1130730800317736</v>
      </c>
    </row>
    <row r="8" spans="1:23" x14ac:dyDescent="0.2">
      <c r="A8" s="1">
        <f>WingXFLR5!L14</f>
        <v>33.0077</v>
      </c>
      <c r="B8" s="1">
        <f t="shared" si="2"/>
        <v>667.32380881512506</v>
      </c>
      <c r="C8">
        <f>WingXFLR5!C14</f>
        <v>7.1314000000000002E-2</v>
      </c>
      <c r="D8">
        <f>WingXFLR5!I14</f>
        <v>-5.9909999999999998E-2</v>
      </c>
      <c r="E8">
        <f t="shared" si="0"/>
        <v>0.1336375884536859</v>
      </c>
      <c r="F8">
        <f>E8*B8*'AC Param'!$B$9</f>
        <v>3.3353149653390415</v>
      </c>
      <c r="G8">
        <f>'AC Param'!$B$2*9.807 + F8</f>
        <v>20.91926596533904</v>
      </c>
      <c r="H8">
        <f t="shared" si="3"/>
        <v>-3.3353149653390415</v>
      </c>
      <c r="I8">
        <f>C8+(H8/(B8*'AC Param'!$B$8))</f>
        <v>5.7695346571749725E-2</v>
      </c>
      <c r="J8">
        <f>FORECAST(I8,
INDEX(WingXFLR5!$F$8:$F$118,MATCH(I8,WingXFLR5!$C$8:$C$118,1)):INDEX(WingXFLR5!$F$8:$F$118,MATCH(I8,WingXFLR5!$C$8:$C$118,1)+1),
INDEX(WingXFLR5!$C$8:$C$118,MATCH(I8,WingXFLR5!$C$8:$C$118,1)):INDEX(WingXFLR5!$C$8:$C$118,MATCH(I8,WingXFLR5!$C$8:$C$118,1)+1))</f>
        <v>1.1149326327913881E-2</v>
      </c>
      <c r="K8">
        <f>FORECAST(I8,
INDEX(WingXFLR5!$D$8:$D$132,MATCH(I8,WingXFLR5!$C$8:$C$132,1)):INDEX(WingXFLR5!$D$8:$D$132,MATCH(I8,WingXFLR5!$C$8:$C$132,1)+1),
INDEX(WingXFLR5!$C$8:$C$132,MATCH(I8,WingXFLR5!$C$8:$C$132,1)):INDEX(WingXFLR5!$C$8:$C$132,MATCH(I8,WingXFLR5!$C$8:$C$132,1)+1))</f>
        <v>6.2443187061465925E-5</v>
      </c>
      <c r="L8">
        <f>FORECAST(I8,
INDEX(WingXFLR5!$E$8:$E$132,MATCH(I8,WingXFLR5!$C$8:$C$132,1)):INDEX(WingXFLR5!$E$8:$E$132,MATCH(I8,WingXFLR5!$C$8:$C$132,1)+1),
INDEX(WingXFLR5!$C$8:$C$132,MATCH(I8,WingXFLR5!$C$8:$C$132,1)):INDEX(WingXFLR5!$C$8:$C$132,MATCH(I8,WingXFLR5!$C$8:$C$132,1)+1))</f>
        <v>1.1086883140852417E-2</v>
      </c>
      <c r="M8">
        <f>FORECAST(I8,
INDEX(WingXFLR5!$I$8:$I$132,MATCH(I8,WingXFLR5!$C$8:$C$132,1)):INDEX(WingXFLR5!$I$8:$I$132,MATCH(I8,WingXFLR5!$C$8:$C$132,1)+1),
INDEX(WingXFLR5!$C$8:$C$132,MATCH(I8,WingXFLR5!$C$8:$C$132,1)):INDEX(WingXFLR5!$C$8:$C$132,MATCH(I8,WingXFLR5!$C$8:$C$132,1)+1))</f>
        <v>-5.8907883294655419E-2</v>
      </c>
      <c r="N8">
        <f t="shared" si="1"/>
        <v>0.13099106655873693</v>
      </c>
      <c r="O8">
        <f>FORECAST(ABS(N8),
INDEX(HStabXFLR5!$D$8:$D$106,MATCH(ABS(N8),HStabXFLR5!$C$8:$C$106,1)):INDEX(HStabXFLR5!$D$8:$D$106,MATCH(ABS(N8),HStabXFLR5!$C$8:$C$106,1)+1),
INDEX(HStabXFLR5!$C$8:$C$106,MATCH(ABS(N8),HStabXFLR5!$C$8:$C$106,1)):INDEX(HStabXFLR5!$C$8:$C$106,MATCH(ABS(N8),HStabXFLR5!$C$8:$C$106,1)+1))</f>
        <v>2.4175156408413761E-2</v>
      </c>
      <c r="P8">
        <f>N8*B8*'AC Param'!$B$9</f>
        <v>3.2692633088817731</v>
      </c>
      <c r="Q8">
        <f>(B8*'AC Param'!$B$8*TrimCalc!I8)+TrimCalc!P8</f>
        <v>17.399305890918683</v>
      </c>
      <c r="R8">
        <f>('AC Param'!$B$2*9.807)-TrimCalc!Q8</f>
        <v>0.18464510908131615</v>
      </c>
      <c r="S8">
        <f>O8*B8*'AC Param'!$B$9</f>
        <v>0.60336138874833556</v>
      </c>
      <c r="T8">
        <f>(J8*B8*'AC Param'!$B$8)</f>
        <v>2.7305574042879113</v>
      </c>
      <c r="U8">
        <f>(K8*B8*'AC Param'!$B$8)</f>
        <v>1.5292825930759488E-2</v>
      </c>
      <c r="V8">
        <f>(L8*B8*'AC Param'!$B$8)</f>
        <v>2.7152645783571518</v>
      </c>
    </row>
    <row r="9" spans="1:23" x14ac:dyDescent="0.2">
      <c r="A9" s="1">
        <f>WingXFLR5!L15</f>
        <v>30.973400000000002</v>
      </c>
      <c r="B9" s="1">
        <f t="shared" si="2"/>
        <v>587.60279838050008</v>
      </c>
      <c r="C9">
        <f>WingXFLR5!C15</f>
        <v>8.0989000000000005E-2</v>
      </c>
      <c r="D9">
        <f>WingXFLR5!I15</f>
        <v>-6.0622000000000002E-2</v>
      </c>
      <c r="E9">
        <f t="shared" si="0"/>
        <v>0.13551789882048393</v>
      </c>
      <c r="F9">
        <f>E9*B9*'AC Param'!$B$9</f>
        <v>2.9781880520008124</v>
      </c>
      <c r="G9">
        <f>'AC Param'!$B$2*9.807 + F9</f>
        <v>20.562139052000813</v>
      </c>
      <c r="H9">
        <f t="shared" si="3"/>
        <v>-2.9781880520008124</v>
      </c>
      <c r="I9">
        <f>C9+(H9/(B9*'AC Param'!$B$8))</f>
        <v>6.7178729112026991E-2</v>
      </c>
      <c r="J9">
        <f>FORECAST(I9,
INDEX(WingXFLR5!$F$8:$F$118,MATCH(I9,WingXFLR5!$C$8:$C$118,1)):INDEX(WingXFLR5!$F$8:$F$118,MATCH(I9,WingXFLR5!$C$8:$C$118,1)+1),
INDEX(WingXFLR5!$C$8:$C$118,MATCH(I9,WingXFLR5!$C$8:$C$118,1)):INDEX(WingXFLR5!$C$8:$C$118,MATCH(I9,WingXFLR5!$C$8:$C$118,1)+1))</f>
        <v>1.1261134111259509E-2</v>
      </c>
      <c r="K9">
        <f>FORECAST(I9,
INDEX(WingXFLR5!$D$8:$D$132,MATCH(I9,WingXFLR5!$C$8:$C$132,1)):INDEX(WingXFLR5!$D$8:$D$132,MATCH(I9,WingXFLR5!$C$8:$C$132,1)+1),
INDEX(WingXFLR5!$C$8:$C$132,MATCH(I9,WingXFLR5!$C$8:$C$132,1)):INDEX(WingXFLR5!$C$8:$C$132,MATCH(I9,WingXFLR5!$C$8:$C$132,1)+1))</f>
        <v>8.4170397847935181E-5</v>
      </c>
      <c r="L9">
        <f>FORECAST(I9,
INDEX(WingXFLR5!$E$8:$E$132,MATCH(I9,WingXFLR5!$C$8:$C$132,1)):INDEX(WingXFLR5!$E$8:$E$132,MATCH(I9,WingXFLR5!$C$8:$C$132,1)+1),
INDEX(WingXFLR5!$C$8:$C$132,MATCH(I9,WingXFLR5!$C$8:$C$132,1)):INDEX(WingXFLR5!$C$8:$C$132,MATCH(I9,WingXFLR5!$C$8:$C$132,1)+1))</f>
        <v>1.1176963713411576E-2</v>
      </c>
      <c r="M9">
        <f>FORECAST(I9,
INDEX(WingXFLR5!$I$8:$I$132,MATCH(I9,WingXFLR5!$C$8:$C$132,1)):INDEX(WingXFLR5!$I$8:$I$132,MATCH(I9,WingXFLR5!$C$8:$C$132,1)+1),
INDEX(WingXFLR5!$C$8:$C$132,MATCH(I9,WingXFLR5!$C$8:$C$132,1)):INDEX(WingXFLR5!$C$8:$C$132,MATCH(I9,WingXFLR5!$C$8:$C$132,1)+1))</f>
        <v>-5.9605709707292592E-2</v>
      </c>
      <c r="N9">
        <f t="shared" si="1"/>
        <v>0.13283397853702086</v>
      </c>
      <c r="O9">
        <f>FORECAST(ABS(N9),
INDEX(HStabXFLR5!$D$8:$D$106,MATCH(ABS(N9),HStabXFLR5!$C$8:$C$106,1)):INDEX(HStabXFLR5!$D$8:$D$106,MATCH(ABS(N9),HStabXFLR5!$C$8:$C$106,1)+1),
INDEX(HStabXFLR5!$C$8:$C$106,MATCH(ABS(N9),HStabXFLR5!$C$8:$C$106,1)):INDEX(HStabXFLR5!$C$8:$C$106,MATCH(ABS(N9),HStabXFLR5!$C$8:$C$106,1)+1))</f>
        <v>2.4212836278479484E-2</v>
      </c>
      <c r="P9">
        <f>N9*B9*'AC Param'!$B$9</f>
        <v>2.9192052948129912</v>
      </c>
      <c r="Q9">
        <f>(B9*'AC Param'!$B$8*TrimCalc!I9)+TrimCalc!P9</f>
        <v>17.406313477772244</v>
      </c>
      <c r="R9">
        <f>('AC Param'!$B$2*9.807)-TrimCalc!Q9</f>
        <v>0.17763752222775508</v>
      </c>
      <c r="S9">
        <f>O9*B9*'AC Param'!$B$9</f>
        <v>0.53210963523823263</v>
      </c>
      <c r="T9">
        <f>(J9*B9*'AC Param'!$B$8)</f>
        <v>2.4284661274341088</v>
      </c>
      <c r="U9">
        <f>(K9*B9*'AC Param'!$B$8)</f>
        <v>1.8151365403062551E-2</v>
      </c>
      <c r="V9">
        <f>(L9*B9*'AC Param'!$B$8)</f>
        <v>2.4103147620310468</v>
      </c>
    </row>
    <row r="10" spans="1:23" x14ac:dyDescent="0.2">
      <c r="A10" s="1">
        <f>WingXFLR5!L16</f>
        <v>29.274100000000001</v>
      </c>
      <c r="B10" s="1">
        <f t="shared" si="2"/>
        <v>524.89592012112507</v>
      </c>
      <c r="C10">
        <f>WingXFLR5!C16</f>
        <v>9.0663999999999995E-2</v>
      </c>
      <c r="D10">
        <f>WingXFLR5!I16</f>
        <v>-6.1335000000000001E-2</v>
      </c>
      <c r="E10">
        <f t="shared" si="0"/>
        <v>0.13740040043838644</v>
      </c>
      <c r="F10">
        <f>E10*B10*'AC Param'!$B$9</f>
        <v>2.6973220195306093</v>
      </c>
      <c r="G10">
        <f>'AC Param'!$B$2*9.807 + F10</f>
        <v>20.281273019530609</v>
      </c>
      <c r="H10">
        <f t="shared" si="3"/>
        <v>-2.6973220195306093</v>
      </c>
      <c r="I10">
        <f>C10+(H10/(B10*'AC Param'!$B$8))</f>
        <v>7.6661888347695759E-2</v>
      </c>
      <c r="J10">
        <f>FORECAST(I10,
INDEX(WingXFLR5!$F$8:$F$118,MATCH(I10,WingXFLR5!$C$8:$C$118,1)):INDEX(WingXFLR5!$F$8:$F$118,MATCH(I10,WingXFLR5!$C$8:$C$118,1)+1),
INDEX(WingXFLR5!$C$8:$C$118,MATCH(I10,WingXFLR5!$C$8:$C$118,1)):INDEX(WingXFLR5!$C$8:$C$118,MATCH(I10,WingXFLR5!$C$8:$C$118,1)+1))</f>
        <v>1.139025473768592E-2</v>
      </c>
      <c r="K10">
        <f>FORECAST(I10,
INDEX(WingXFLR5!$D$8:$D$132,MATCH(I10,WingXFLR5!$C$8:$C$132,1)):INDEX(WingXFLR5!$D$8:$D$132,MATCH(I10,WingXFLR5!$C$8:$C$132,1)+1),
INDEX(WingXFLR5!$C$8:$C$132,MATCH(I10,WingXFLR5!$C$8:$C$132,1)):INDEX(WingXFLR5!$C$8:$C$132,MATCH(I10,WingXFLR5!$C$8:$C$132,1)+1))</f>
        <v>1.0892433957496486E-4</v>
      </c>
      <c r="L10">
        <f>FORECAST(I10,
INDEX(WingXFLR5!$E$8:$E$132,MATCH(I10,WingXFLR5!$C$8:$C$132,1)):INDEX(WingXFLR5!$E$8:$E$132,MATCH(I10,WingXFLR5!$C$8:$C$132,1)+1),
INDEX(WingXFLR5!$C$8:$C$132,MATCH(I10,WingXFLR5!$C$8:$C$132,1)):INDEX(WingXFLR5!$C$8:$C$132,MATCH(I10,WingXFLR5!$C$8:$C$132,1)+1))</f>
        <v>1.1281330398110957E-2</v>
      </c>
      <c r="M10">
        <f>FORECAST(I10,
INDEX(WingXFLR5!$I$8:$I$132,MATCH(I10,WingXFLR5!$C$8:$C$132,1)):INDEX(WingXFLR5!$I$8:$I$132,MATCH(I10,WingXFLR5!$C$8:$C$132,1)+1),
INDEX(WingXFLR5!$C$8:$C$132,MATCH(I10,WingXFLR5!$C$8:$C$132,1)):INDEX(WingXFLR5!$C$8:$C$132,MATCH(I10,WingXFLR5!$C$8:$C$132,1)+1))</f>
        <v>-6.0303560362125003E-2</v>
      </c>
      <c r="N10">
        <f t="shared" si="1"/>
        <v>0.13467693624703481</v>
      </c>
      <c r="O10">
        <f>FORECAST(ABS(N10),
INDEX(HStabXFLR5!$D$8:$D$106,MATCH(ABS(N10),HStabXFLR5!$C$8:$C$106,1)):INDEX(HStabXFLR5!$D$8:$D$106,MATCH(ABS(N10),HStabXFLR5!$C$8:$C$106,1)+1),
INDEX(HStabXFLR5!$C$8:$C$106,MATCH(ABS(N10),HStabXFLR5!$C$8:$C$106,1)):INDEX(HStabXFLR5!$C$8:$C$106,MATCH(ABS(N10),HStabXFLR5!$C$8:$C$106,1)+1))</f>
        <v>2.4251276008138367E-2</v>
      </c>
      <c r="P10">
        <f>N10*B10*'AC Param'!$B$9</f>
        <v>2.6438574014560059</v>
      </c>
      <c r="Q10">
        <f>(B10*'AC Param'!$B$8*TrimCalc!I10)+TrimCalc!P10</f>
        <v>17.411758460508633</v>
      </c>
      <c r="R10">
        <f>('AC Param'!$B$2*9.807)-TrimCalc!Q10</f>
        <v>0.17219253949136615</v>
      </c>
      <c r="S10">
        <f>O10*B10*'AC Param'!$B$9</f>
        <v>0.47607940420667794</v>
      </c>
      <c r="T10">
        <f>(J10*B10*'AC Param'!$B$8)</f>
        <v>2.1941822544292573</v>
      </c>
      <c r="U10">
        <f>(K10*B10*'AC Param'!$B$8)</f>
        <v>2.0982836510236847E-2</v>
      </c>
      <c r="V10">
        <f>(L10*B10*'AC Param'!$B$8)</f>
        <v>2.173199417919021</v>
      </c>
    </row>
    <row r="11" spans="1:23" x14ac:dyDescent="0.2">
      <c r="A11" s="1">
        <f>WingXFLR5!L17</f>
        <v>27.827000000000002</v>
      </c>
      <c r="B11" s="1">
        <f t="shared" si="2"/>
        <v>474.28443151250008</v>
      </c>
      <c r="C11">
        <f>WingXFLR5!C17</f>
        <v>0.100339</v>
      </c>
      <c r="D11">
        <f>WingXFLR5!I17</f>
        <v>-6.2046999999999998E-2</v>
      </c>
      <c r="E11">
        <f t="shared" si="0"/>
        <v>0.13928071080518448</v>
      </c>
      <c r="F11">
        <f>E11*B11*'AC Param'!$B$9</f>
        <v>2.4705943606590299</v>
      </c>
      <c r="G11">
        <f>'AC Param'!$B$2*9.807 + F11</f>
        <v>20.054545360659027</v>
      </c>
      <c r="H11">
        <f t="shared" si="3"/>
        <v>-2.4705943606590299</v>
      </c>
      <c r="I11">
        <f>C11+(H11/(B11*'AC Param'!$B$8))</f>
        <v>8.6145270887973024E-2</v>
      </c>
      <c r="J11">
        <f>FORECAST(I11,
INDEX(WingXFLR5!$F$8:$F$118,MATCH(I11,WingXFLR5!$C$8:$C$118,1)):INDEX(WingXFLR5!$F$8:$F$118,MATCH(I11,WingXFLR5!$C$8:$C$118,1)+1),
INDEX(WingXFLR5!$C$8:$C$118,MATCH(I11,WingXFLR5!$C$8:$C$118,1)):INDEX(WingXFLR5!$C$8:$C$118,MATCH(I11,WingXFLR5!$C$8:$C$118,1)+1))</f>
        <v>1.1552996516962387E-2</v>
      </c>
      <c r="K11">
        <f>FORECAST(I11,
INDEX(WingXFLR5!$D$8:$D$132,MATCH(I11,WingXFLR5!$C$8:$C$132,1)):INDEX(WingXFLR5!$D$8:$D$132,MATCH(I11,WingXFLR5!$C$8:$C$132,1)+1),
INDEX(WingXFLR5!$C$8:$C$132,MATCH(I11,WingXFLR5!$C$8:$C$132,1)):INDEX(WingXFLR5!$C$8:$C$132,MATCH(I11,WingXFLR5!$C$8:$C$132,1)+1))</f>
        <v>1.3698843686193183E-4</v>
      </c>
      <c r="L11">
        <f>FORECAST(I11,
INDEX(WingXFLR5!$E$8:$E$132,MATCH(I11,WingXFLR5!$C$8:$C$132,1)):INDEX(WingXFLR5!$E$8:$E$132,MATCH(I11,WingXFLR5!$C$8:$C$132,1)+1),
INDEX(WingXFLR5!$C$8:$C$132,MATCH(I11,WingXFLR5!$C$8:$C$132,1)):INDEX(WingXFLR5!$C$8:$C$132,MATCH(I11,WingXFLR5!$C$8:$C$132,1)+1))</f>
        <v>1.1416008080100456E-2</v>
      </c>
      <c r="M11">
        <f>FORECAST(I11,
INDEX(WingXFLR5!$I$8:$I$132,MATCH(I11,WingXFLR5!$C$8:$C$132,1)):INDEX(WingXFLR5!$I$8:$I$132,MATCH(I11,WingXFLR5!$C$8:$C$132,1)+1),
INDEX(WingXFLR5!$C$8:$C$132,MATCH(I11,WingXFLR5!$C$8:$C$132,1)):INDEX(WingXFLR5!$C$8:$C$132,MATCH(I11,WingXFLR5!$C$8:$C$132,1)+1))</f>
        <v>-6.1001991849418583E-2</v>
      </c>
      <c r="N11">
        <f t="shared" si="1"/>
        <v>0.1365211740958279</v>
      </c>
      <c r="O11">
        <f>FORECAST(ABS(N11),
INDEX(HStabXFLR5!$D$8:$D$106,MATCH(ABS(N11),HStabXFLR5!$C$8:$C$106,1)):INDEX(HStabXFLR5!$D$8:$D$106,MATCH(ABS(N11),HStabXFLR5!$C$8:$C$106,1)+1),
INDEX(HStabXFLR5!$C$8:$C$106,MATCH(ABS(N11),HStabXFLR5!$C$8:$C$106,1)):INDEX(HStabXFLR5!$C$8:$C$106,MATCH(ABS(N11),HStabXFLR5!$C$8:$C$106,1)+1))</f>
        <v>2.4290827196203665E-2</v>
      </c>
      <c r="P11">
        <f>N11*B11*'AC Param'!$B$9</f>
        <v>2.4216450424601588</v>
      </c>
      <c r="Q11">
        <f>(B11*'AC Param'!$B$8*TrimCalc!I11)+TrimCalc!P11</f>
        <v>17.416296467287644</v>
      </c>
      <c r="R11">
        <f>('AC Param'!$B$2*9.807)-TrimCalc!Q11</f>
        <v>0.16765453271235486</v>
      </c>
      <c r="S11">
        <f>O11*B11*'AC Param'!$B$9</f>
        <v>0.4308764676727217</v>
      </c>
      <c r="T11">
        <f>(J11*B11*'AC Param'!$B$8)</f>
        <v>2.0109421434100172</v>
      </c>
      <c r="U11">
        <f>(K11*B11*'AC Param'!$B$8)</f>
        <v>2.3844534224610976E-2</v>
      </c>
      <c r="V11">
        <f>(L11*B11*'AC Param'!$B$8)</f>
        <v>1.9870976091854065</v>
      </c>
    </row>
    <row r="12" spans="1:23" x14ac:dyDescent="0.2">
      <c r="A12" s="1">
        <f>WingXFLR5!L18</f>
        <v>26.575299999999999</v>
      </c>
      <c r="B12" s="1">
        <f t="shared" si="2"/>
        <v>432.57602418012505</v>
      </c>
      <c r="C12">
        <f>WingXFLR5!C18</f>
        <v>0.110014</v>
      </c>
      <c r="D12">
        <f>WingXFLR5!I18</f>
        <v>-6.2758999999999995E-2</v>
      </c>
      <c r="E12">
        <f t="shared" si="0"/>
        <v>0.14116102117198251</v>
      </c>
      <c r="F12">
        <f>E12*B12*'AC Param'!$B$9</f>
        <v>2.2837514617110712</v>
      </c>
      <c r="G12">
        <f>'AC Param'!$B$2*9.807 + F12</f>
        <v>19.867702461711069</v>
      </c>
      <c r="H12">
        <f t="shared" si="3"/>
        <v>-2.2837514617110712</v>
      </c>
      <c r="I12">
        <f>C12+(H12/(B12*'AC Param'!$B$8))</f>
        <v>9.562865342825029E-2</v>
      </c>
      <c r="J12">
        <f>FORECAST(I12,
INDEX(WingXFLR5!$F$8:$F$118,MATCH(I12,WingXFLR5!$C$8:$C$118,1)):INDEX(WingXFLR5!$F$8:$F$118,MATCH(I12,WingXFLR5!$C$8:$C$118,1)+1),
INDEX(WingXFLR5!$C$8:$C$118,MATCH(I12,WingXFLR5!$C$8:$C$118,1)):INDEX(WingXFLR5!$C$8:$C$118,MATCH(I12,WingXFLR5!$C$8:$C$118,1)+1))</f>
        <v>1.1732418215069568E-2</v>
      </c>
      <c r="K12">
        <f>FORECAST(I12,
INDEX(WingXFLR5!$D$8:$D$132,MATCH(I12,WingXFLR5!$C$8:$C$132,1)):INDEX(WingXFLR5!$D$8:$D$132,MATCH(I12,WingXFLR5!$C$8:$C$132,1)+1),
INDEX(WingXFLR5!$C$8:$C$132,MATCH(I12,WingXFLR5!$C$8:$C$132,1)):INDEX(WingXFLR5!$C$8:$C$132,MATCH(I12,WingXFLR5!$C$8:$C$132,1)+1))</f>
        <v>1.6844684408894169E-4</v>
      </c>
      <c r="L12">
        <f>FORECAST(I12,
INDEX(WingXFLR5!$E$8:$E$132,MATCH(I12,WingXFLR5!$C$8:$C$132,1)):INDEX(WingXFLR5!$E$8:$E$132,MATCH(I12,WingXFLR5!$C$8:$C$132,1)+1),
INDEX(WingXFLR5!$C$8:$C$132,MATCH(I12,WingXFLR5!$C$8:$C$132,1)):INDEX(WingXFLR5!$C$8:$C$132,MATCH(I12,WingXFLR5!$C$8:$C$132,1)+1))</f>
        <v>1.1563971370980624E-2</v>
      </c>
      <c r="M12">
        <f>FORECAST(I12,
INDEX(WingXFLR5!$I$8:$I$132,MATCH(I12,WingXFLR5!$C$8:$C$132,1)):INDEX(WingXFLR5!$I$8:$I$132,MATCH(I12,WingXFLR5!$C$8:$C$132,1)+1),
INDEX(WingXFLR5!$C$8:$C$132,MATCH(I12,WingXFLR5!$C$8:$C$132,1)):INDEX(WingXFLR5!$C$8:$C$132,MATCH(I12,WingXFLR5!$C$8:$C$132,1)+1))</f>
        <v>-6.1700357440921359E-2</v>
      </c>
      <c r="N12">
        <f t="shared" si="1"/>
        <v>0.1383652675503966</v>
      </c>
      <c r="O12">
        <f>FORECAST(ABS(N12),
INDEX(HStabXFLR5!$D$8:$D$106,MATCH(ABS(N12),HStabXFLR5!$C$8:$C$106,1)):INDEX(HStabXFLR5!$D$8:$D$106,MATCH(ABS(N12),HStabXFLR5!$C$8:$C$106,1)+1),
INDEX(HStabXFLR5!$C$8:$C$106,MATCH(ABS(N12),HStabXFLR5!$C$8:$C$106,1)):INDEX(HStabXFLR5!$C$8:$C$106,MATCH(ABS(N12),HStabXFLR5!$C$8:$C$106,1)+1))</f>
        <v>2.43303752876168E-2</v>
      </c>
      <c r="P12">
        <f>N12*B12*'AC Param'!$B$9</f>
        <v>2.2385207998267118</v>
      </c>
      <c r="Q12">
        <f>(B12*'AC Param'!$B$8*TrimCalc!I12)+TrimCalc!P12</f>
        <v>17.42008600987953</v>
      </c>
      <c r="R12">
        <f>('AC Param'!$B$2*9.807)-TrimCalc!Q12</f>
        <v>0.1638649901204694</v>
      </c>
      <c r="S12">
        <f>O12*B12*'AC Param'!$B$9</f>
        <v>0.3936251641264138</v>
      </c>
      <c r="T12">
        <f>(J12*B12*'AC Param'!$B$8)</f>
        <v>1.862584756956031</v>
      </c>
      <c r="U12">
        <f>(K12*B12*'AC Param'!$B$8)</f>
        <v>2.6741846259317952E-2</v>
      </c>
      <c r="V12">
        <f>(L12*B12*'AC Param'!$B$8)</f>
        <v>1.8358429106967129</v>
      </c>
    </row>
    <row r="13" spans="1:23" x14ac:dyDescent="0.2">
      <c r="A13" s="1">
        <f>WingXFLR5!L19</f>
        <v>25.4787</v>
      </c>
      <c r="B13" s="1">
        <f t="shared" si="2"/>
        <v>397.61304413512505</v>
      </c>
      <c r="C13">
        <f>WingXFLR5!C19</f>
        <v>0.119688</v>
      </c>
      <c r="D13">
        <f>WingXFLR5!I19</f>
        <v>-6.3471E-2</v>
      </c>
      <c r="E13">
        <f t="shared" si="0"/>
        <v>0.14304129844941824</v>
      </c>
      <c r="F13">
        <f>E13*B13*'AC Param'!$B$9</f>
        <v>2.1271282206454285</v>
      </c>
      <c r="G13">
        <f>'AC Param'!$B$2*9.807 + F13</f>
        <v>19.711079220645427</v>
      </c>
      <c r="H13">
        <f t="shared" si="3"/>
        <v>-2.1271282206454285</v>
      </c>
      <c r="I13">
        <f>C13+(H13/(B13*'AC Param'!$B$8))</f>
        <v>0.105111039340577</v>
      </c>
      <c r="J13">
        <f>FORECAST(I13,
INDEX(WingXFLR5!$F$8:$F$118,MATCH(I13,WingXFLR5!$C$8:$C$118,1)):INDEX(WingXFLR5!$F$8:$F$118,MATCH(I13,WingXFLR5!$C$8:$C$118,1)+1),
INDEX(WingXFLR5!$C$8:$C$118,MATCH(I13,WingXFLR5!$C$8:$C$118,1)):INDEX(WingXFLR5!$C$8:$C$118,MATCH(I13,WingXFLR5!$C$8:$C$118,1)+1))</f>
        <v>1.1913741531508766E-2</v>
      </c>
      <c r="K13">
        <f>FORECAST(I13,
INDEX(WingXFLR5!$D$8:$D$132,MATCH(I13,WingXFLR5!$C$8:$C$132,1)):INDEX(WingXFLR5!$D$8:$D$132,MATCH(I13,WingXFLR5!$C$8:$C$132,1)+1),
INDEX(WingXFLR5!$C$8:$C$132,MATCH(I13,WingXFLR5!$C$8:$C$132,1)):INDEX(WingXFLR5!$C$8:$C$132,MATCH(I13,WingXFLR5!$C$8:$C$132,1)+1))</f>
        <v>2.0275642545330974E-4</v>
      </c>
      <c r="L13">
        <f>FORECAST(I13,
INDEX(WingXFLR5!$E$8:$E$132,MATCH(I13,WingXFLR5!$C$8:$C$132,1)):INDEX(WingXFLR5!$E$8:$E$132,MATCH(I13,WingXFLR5!$C$8:$C$132,1)+1),
INDEX(WingXFLR5!$C$8:$C$132,MATCH(I13,WingXFLR5!$C$8:$C$132,1)):INDEX(WingXFLR5!$C$8:$C$132,MATCH(I13,WingXFLR5!$C$8:$C$132,1)+1))</f>
        <v>1.1710985106055458E-2</v>
      </c>
      <c r="M13">
        <f>FORECAST(I13,
INDEX(WingXFLR5!$I$8:$I$132,MATCH(I13,WingXFLR5!$C$8:$C$132,1)):INDEX(WingXFLR5!$I$8:$I$132,MATCH(I13,WingXFLR5!$C$8:$C$132,1)+1),
INDEX(WingXFLR5!$C$8:$C$132,MATCH(I13,WingXFLR5!$C$8:$C$132,1)):INDEX(WingXFLR5!$C$8:$C$132,MATCH(I13,WingXFLR5!$C$8:$C$132,1)+1))</f>
        <v>-6.2398182636743238E-2</v>
      </c>
      <c r="N13">
        <f t="shared" si="1"/>
        <v>0.14020814388454933</v>
      </c>
      <c r="O13">
        <f>FORECAST(ABS(N13),
INDEX(HStabXFLR5!$D$8:$D$106,MATCH(ABS(N13),HStabXFLR5!$C$8:$C$106,1)):INDEX(HStabXFLR5!$D$8:$D$106,MATCH(ABS(N13),HStabXFLR5!$C$8:$C$106,1)+1),
INDEX(HStabXFLR5!$C$8:$C$106,MATCH(ABS(N13),HStabXFLR5!$C$8:$C$106,1)):INDEX(HStabXFLR5!$C$8:$C$106,MATCH(ABS(N13),HStabXFLR5!$C$8:$C$106,1)+1))</f>
        <v>2.4369897276887792E-2</v>
      </c>
      <c r="P13">
        <f>N13*B13*'AC Param'!$B$9</f>
        <v>2.0849971501524256</v>
      </c>
      <c r="Q13">
        <f>(B13*'AC Param'!$B$8*TrimCalc!I13)+TrimCalc!P13</f>
        <v>17.423219109212258</v>
      </c>
      <c r="R13">
        <f>('AC Param'!$B$2*9.807)-TrimCalc!Q13</f>
        <v>0.16073189078774064</v>
      </c>
      <c r="S13">
        <f>O13*B13*'AC Param'!$B$9</f>
        <v>0.36239811015298451</v>
      </c>
      <c r="T13">
        <f>(J13*B13*'AC Param'!$B$8)</f>
        <v>1.7385006667192922</v>
      </c>
      <c r="U13">
        <f>(K13*B13*'AC Param'!$B$8)</f>
        <v>2.9587026032078065E-2</v>
      </c>
      <c r="V13">
        <f>(L13*B13*'AC Param'!$B$8)</f>
        <v>1.7089136406872143</v>
      </c>
    </row>
    <row r="14" spans="1:23" x14ac:dyDescent="0.2">
      <c r="A14" s="1">
        <f>WingXFLR5!L20</f>
        <v>24.5075</v>
      </c>
      <c r="B14" s="1">
        <f t="shared" si="2"/>
        <v>367.87825320312504</v>
      </c>
      <c r="C14">
        <f>WingXFLR5!C20</f>
        <v>0.129361</v>
      </c>
      <c r="D14">
        <f>WingXFLR5!I20</f>
        <v>-6.4184000000000005E-2</v>
      </c>
      <c r="E14">
        <f t="shared" si="0"/>
        <v>0.14492373388859614</v>
      </c>
      <c r="F14">
        <f>E14*B14*'AC Param'!$B$9</f>
        <v>1.9939544486408622</v>
      </c>
      <c r="G14">
        <f>'AC Param'!$B$2*9.807 + F14</f>
        <v>19.577905448640863</v>
      </c>
      <c r="H14">
        <f t="shared" si="3"/>
        <v>-1.9939544486408622</v>
      </c>
      <c r="I14">
        <f>C14+(H14/(B14*'AC Param'!$B$8))</f>
        <v>0.1145922053203447</v>
      </c>
      <c r="J14">
        <f>FORECAST(I14,
INDEX(WingXFLR5!$F$8:$F$118,MATCH(I14,WingXFLR5!$C$8:$C$118,1)):INDEX(WingXFLR5!$F$8:$F$118,MATCH(I14,WingXFLR5!$C$8:$C$118,1)+1),
INDEX(WingXFLR5!$C$8:$C$118,MATCH(I14,WingXFLR5!$C$8:$C$118,1)):INDEX(WingXFLR5!$C$8:$C$118,MATCH(I14,WingXFLR5!$C$8:$C$118,1)+1))</f>
        <v>1.2097917201867425E-2</v>
      </c>
      <c r="K14">
        <f>FORECAST(I14,
INDEX(WingXFLR5!$D$8:$D$132,MATCH(I14,WingXFLR5!$C$8:$C$132,1)):INDEX(WingXFLR5!$D$8:$D$132,MATCH(I14,WingXFLR5!$C$8:$C$132,1)+1),
INDEX(WingXFLR5!$C$8:$C$132,MATCH(I14,WingXFLR5!$C$8:$C$132,1)):INDEX(WingXFLR5!$C$8:$C$132,MATCH(I14,WingXFLR5!$C$8:$C$132,1)+1))</f>
        <v>2.4040318566612905E-4</v>
      </c>
      <c r="L14">
        <f>FORECAST(I14,
INDEX(WingXFLR5!$E$8:$E$132,MATCH(I14,WingXFLR5!$C$8:$C$132,1)):INDEX(WingXFLR5!$E$8:$E$132,MATCH(I14,WingXFLR5!$C$8:$C$132,1)+1),
INDEX(WingXFLR5!$C$8:$C$132,MATCH(I14,WingXFLR5!$C$8:$C$132,1)):INDEX(WingXFLR5!$C$8:$C$132,MATCH(I14,WingXFLR5!$C$8:$C$132,1)+1))</f>
        <v>1.1857514016201299E-2</v>
      </c>
      <c r="M14">
        <f>FORECAST(I14,
INDEX(WingXFLR5!$I$8:$I$132,MATCH(I14,WingXFLR5!$C$8:$C$132,1)):INDEX(WingXFLR5!$I$8:$I$132,MATCH(I14,WingXFLR5!$C$8:$C$132,1)+1),
INDEX(WingXFLR5!$C$8:$C$132,MATCH(I14,WingXFLR5!$C$8:$C$132,1)):INDEX(WingXFLR5!$C$8:$C$132,MATCH(I14,WingXFLR5!$C$8:$C$132,1)+1))</f>
        <v>-6.3095952882787423E-2</v>
      </c>
      <c r="N14">
        <f t="shared" si="1"/>
        <v>0.14205085944315057</v>
      </c>
      <c r="O14">
        <f>FORECAST(ABS(N14),
INDEX(HStabXFLR5!$D$8:$D$106,MATCH(ABS(N14),HStabXFLR5!$C$8:$C$106,1)):INDEX(HStabXFLR5!$D$8:$D$106,MATCH(ABS(N14),HStabXFLR5!$C$8:$C$106,1)+1),
INDEX(HStabXFLR5!$C$8:$C$106,MATCH(ABS(N14),HStabXFLR5!$C$8:$C$106,1)):INDEX(HStabXFLR5!$C$8:$C$106,MATCH(ABS(N14),HStabXFLR5!$C$8:$C$106,1)+1))</f>
        <v>2.4410814987344334E-2</v>
      </c>
      <c r="P14">
        <f>N14*B14*'AC Param'!$B$9</f>
        <v>1.954427584219288</v>
      </c>
      <c r="Q14">
        <f>(B14*'AC Param'!$B$8*TrimCalc!I14)+TrimCalc!P14</f>
        <v>17.425672363106095</v>
      </c>
      <c r="R14">
        <f>('AC Param'!$B$2*9.807)-TrimCalc!Q14</f>
        <v>0.15827863689390398</v>
      </c>
      <c r="S14">
        <f>O14*B14*'AC Param'!$B$9</f>
        <v>0.33585977833265285</v>
      </c>
      <c r="T14">
        <f>(J14*B14*'AC Param'!$B$8)</f>
        <v>1.6333557576761826</v>
      </c>
      <c r="U14">
        <f>(K14*B14*'AC Param'!$B$8)</f>
        <v>3.2457151170687211E-2</v>
      </c>
      <c r="V14">
        <f>(L14*B14*'AC Param'!$B$8)</f>
        <v>1.6008986065054958</v>
      </c>
    </row>
    <row r="15" spans="1:23" x14ac:dyDescent="0.2">
      <c r="A15" s="1">
        <f>WingXFLR5!L21</f>
        <v>23.639600000000002</v>
      </c>
      <c r="B15" s="1">
        <f t="shared" si="2"/>
        <v>342.28379649800002</v>
      </c>
      <c r="C15">
        <f>WingXFLR5!C21</f>
        <v>0.13903399999999999</v>
      </c>
      <c r="D15">
        <f>WingXFLR5!I21</f>
        <v>-6.4895999999999995E-2</v>
      </c>
      <c r="E15">
        <f t="shared" si="0"/>
        <v>0.14680397807666951</v>
      </c>
      <c r="F15">
        <f>E15*B15*'AC Param'!$B$9</f>
        <v>1.8792984985952259</v>
      </c>
      <c r="G15">
        <f>'AC Param'!$B$2*9.807 + F15</f>
        <v>19.463249498595225</v>
      </c>
      <c r="H15">
        <f t="shared" si="3"/>
        <v>-1.8792984985952259</v>
      </c>
      <c r="I15">
        <f>C15+(H15/(B15*'AC Param'!$B$8))</f>
        <v>0.12407359460472087</v>
      </c>
      <c r="J15">
        <f>FORECAST(I15,
INDEX(WingXFLR5!$F$8:$F$118,MATCH(I15,WingXFLR5!$C$8:$C$118,1)):INDEX(WingXFLR5!$F$8:$F$118,MATCH(I15,WingXFLR5!$C$8:$C$118,1)+1),
INDEX(WingXFLR5!$C$8:$C$118,MATCH(I15,WingXFLR5!$C$8:$C$118,1)):INDEX(WingXFLR5!$C$8:$C$118,MATCH(I15,WingXFLR5!$C$8:$C$118,1)+1))</f>
        <v>1.2296837963799148E-2</v>
      </c>
      <c r="K15">
        <f>FORECAST(I15,
INDEX(WingXFLR5!$D$8:$D$132,MATCH(I15,WingXFLR5!$C$8:$C$132,1)):INDEX(WingXFLR5!$D$8:$D$132,MATCH(I15,WingXFLR5!$C$8:$C$132,1)+1),
INDEX(WingXFLR5!$C$8:$C$132,MATCH(I15,WingXFLR5!$C$8:$C$132,1)):INDEX(WingXFLR5!$C$8:$C$132,MATCH(I15,WingXFLR5!$C$8:$C$132,1)+1))</f>
        <v>2.814955616668042E-4</v>
      </c>
      <c r="L15">
        <f>FORECAST(I15,
INDEX(WingXFLR5!$E$8:$E$132,MATCH(I15,WingXFLR5!$C$8:$C$132,1)):INDEX(WingXFLR5!$E$8:$E$132,MATCH(I15,WingXFLR5!$C$8:$C$132,1)+1),
INDEX(WingXFLR5!$C$8:$C$132,MATCH(I15,WingXFLR5!$C$8:$C$132,1)):INDEX(WingXFLR5!$C$8:$C$132,MATCH(I15,WingXFLR5!$C$8:$C$132,1)+1))</f>
        <v>1.2015342402132341E-2</v>
      </c>
      <c r="M15">
        <f>FORECAST(I15,
INDEX(WingXFLR5!$I$8:$I$132,MATCH(I15,WingXFLR5!$C$8:$C$132,1)):INDEX(WingXFLR5!$I$8:$I$132,MATCH(I15,WingXFLR5!$C$8:$C$132,1)+1),
INDEX(WingXFLR5!$C$8:$C$132,MATCH(I15,WingXFLR5!$C$8:$C$132,1)):INDEX(WingXFLR5!$C$8:$C$132,MATCH(I15,WingXFLR5!$C$8:$C$132,1)+1))</f>
        <v>-6.3794263615544924E-2</v>
      </c>
      <c r="N15">
        <f t="shared" si="1"/>
        <v>0.14389476673286639</v>
      </c>
      <c r="O15">
        <f>FORECAST(ABS(N15),
INDEX(HStabXFLR5!$D$8:$D$106,MATCH(ABS(N15),HStabXFLR5!$C$8:$C$106,1)):INDEX(HStabXFLR5!$D$8:$D$106,MATCH(ABS(N15),HStabXFLR5!$C$8:$C$106,1)+1),
INDEX(HStabXFLR5!$C$8:$C$106,MATCH(ABS(N15),HStabXFLR5!$C$8:$C$106,1)):INDEX(HStabXFLR5!$C$8:$C$106,MATCH(ABS(N15),HStabXFLR5!$C$8:$C$106,1)+1))</f>
        <v>2.4452721971201512E-2</v>
      </c>
      <c r="P15">
        <f>N15*B15*'AC Param'!$B$9</f>
        <v>1.8420564798016341</v>
      </c>
      <c r="Q15">
        <f>(B15*'AC Param'!$B$8*TrimCalc!I15)+TrimCalc!P15</f>
        <v>17.427952309171584</v>
      </c>
      <c r="R15">
        <f>('AC Param'!$B$2*9.807)-TrimCalc!Q15</f>
        <v>0.15599869082841522</v>
      </c>
      <c r="S15">
        <f>O15*B15*'AC Param'!$B$9</f>
        <v>0.31302941711188298</v>
      </c>
      <c r="T15">
        <f>(J15*B15*'AC Param'!$B$8)</f>
        <v>1.5447060766233562</v>
      </c>
      <c r="U15">
        <f>(K15*B15*'AC Param'!$B$8)</f>
        <v>3.5360952622886778E-2</v>
      </c>
      <c r="V15">
        <f>(L15*B15*'AC Param'!$B$8)</f>
        <v>1.5093451240004692</v>
      </c>
    </row>
    <row r="16" spans="1:23" x14ac:dyDescent="0.2">
      <c r="A16" s="1">
        <f>WingXFLR5!L22</f>
        <v>22.857900000000001</v>
      </c>
      <c r="B16" s="1">
        <f t="shared" si="2"/>
        <v>320.02120035112506</v>
      </c>
      <c r="C16">
        <f>WingXFLR5!C22</f>
        <v>0.14870700000000001</v>
      </c>
      <c r="D16">
        <f>WingXFLR5!I22</f>
        <v>-6.5609000000000001E-2</v>
      </c>
      <c r="E16">
        <f t="shared" si="0"/>
        <v>0.14868641351584738</v>
      </c>
      <c r="F16">
        <f>E16*B16*'AC Param'!$B$9</f>
        <v>1.7795968893937715</v>
      </c>
      <c r="G16">
        <f>'AC Param'!$B$2*9.807 + F16</f>
        <v>19.363547889393772</v>
      </c>
      <c r="H16">
        <f t="shared" si="3"/>
        <v>-1.7795968893937715</v>
      </c>
      <c r="I16">
        <f>C16+(H16/(B16*'AC Param'!$B$8))</f>
        <v>0.13355476058448859</v>
      </c>
      <c r="J16">
        <f>FORECAST(I16,
INDEX(WingXFLR5!$F$8:$F$118,MATCH(I16,WingXFLR5!$C$8:$C$118,1)):INDEX(WingXFLR5!$F$8:$F$118,MATCH(I16,WingXFLR5!$C$8:$C$118,1)+1),
INDEX(WingXFLR5!$C$8:$C$118,MATCH(I16,WingXFLR5!$C$8:$C$118,1)):INDEX(WingXFLR5!$C$8:$C$118,MATCH(I16,WingXFLR5!$C$8:$C$118,1)+1))</f>
        <v>1.2513549481185767E-2</v>
      </c>
      <c r="K16">
        <f>FORECAST(I16,
INDEX(WingXFLR5!$D$8:$D$132,MATCH(I16,WingXFLR5!$C$8:$C$132,1)):INDEX(WingXFLR5!$D$8:$D$132,MATCH(I16,WingXFLR5!$C$8:$C$132,1)+1),
INDEX(WingXFLR5!$C$8:$C$132,MATCH(I16,WingXFLR5!$C$8:$C$132,1)):INDEX(WingXFLR5!$C$8:$C$132,MATCH(I16,WingXFLR5!$C$8:$C$132,1)+1))</f>
        <v>3.2581055598629709E-4</v>
      </c>
      <c r="L16">
        <f>FORECAST(I16,
INDEX(WingXFLR5!$E$8:$E$132,MATCH(I16,WingXFLR5!$C$8:$C$132,1)):INDEX(WingXFLR5!$E$8:$E$132,MATCH(I16,WingXFLR5!$C$8:$C$132,1)+1),
INDEX(WingXFLR5!$C$8:$C$132,MATCH(I16,WingXFLR5!$C$8:$C$132,1)):INDEX(WingXFLR5!$C$8:$C$132,MATCH(I16,WingXFLR5!$C$8:$C$132,1)+1))</f>
        <v>1.2187738925199471E-2</v>
      </c>
      <c r="M16">
        <f>FORECAST(I16,
INDEX(WingXFLR5!$I$8:$I$132,MATCH(I16,WingXFLR5!$C$8:$C$132,1)):INDEX(WingXFLR5!$I$8:$I$132,MATCH(I16,WingXFLR5!$C$8:$C$132,1)+1),
INDEX(WingXFLR5!$C$8:$C$132,MATCH(I16,WingXFLR5!$C$8:$C$132,1)):INDEX(WingXFLR5!$C$8:$C$132,MATCH(I16,WingXFLR5!$C$8:$C$132,1)+1))</f>
        <v>-6.4492689913796739E-2</v>
      </c>
      <c r="N16">
        <f t="shared" si="1"/>
        <v>0.14573891986659218</v>
      </c>
      <c r="O16">
        <f>FORECAST(ABS(N16),
INDEX(HStabXFLR5!$D$8:$D$106,MATCH(ABS(N16),HStabXFLR5!$C$8:$C$106,1)):INDEX(HStabXFLR5!$D$8:$D$106,MATCH(ABS(N16),HStabXFLR5!$C$8:$C$106,1)+1),
INDEX(HStabXFLR5!$C$8:$C$106,MATCH(ABS(N16),HStabXFLR5!$C$8:$C$106,1)):INDEX(HStabXFLR5!$C$8:$C$106,MATCH(ABS(N16),HStabXFLR5!$C$8:$C$106,1)+1))</f>
        <v>2.4494634542422553E-2</v>
      </c>
      <c r="P16">
        <f>N16*B16*'AC Param'!$B$9</f>
        <v>1.7443189483520141</v>
      </c>
      <c r="Q16">
        <f>(B16*'AC Param'!$B$8*TrimCalc!I16)+TrimCalc!P16</f>
        <v>17.43002915806386</v>
      </c>
      <c r="R16">
        <f>('AC Param'!$B$2*9.807)-TrimCalc!Q16</f>
        <v>0.153921841936139</v>
      </c>
      <c r="S16">
        <f>O16*B16*'AC Param'!$B$9</f>
        <v>0.29317120783121453</v>
      </c>
      <c r="T16">
        <f>(J16*B16*'AC Param'!$B$8)</f>
        <v>1.4696886131033722</v>
      </c>
      <c r="U16">
        <f>(K16*B16*'AC Param'!$B$8)</f>
        <v>3.8265726673465415E-2</v>
      </c>
      <c r="V16">
        <f>(L16*B16*'AC Param'!$B$8)</f>
        <v>1.4314228864299068</v>
      </c>
    </row>
    <row r="17" spans="1:22" x14ac:dyDescent="0.2">
      <c r="A17" s="1">
        <f>WingXFLR5!L23</f>
        <v>22.149000000000001</v>
      </c>
      <c r="B17" s="1">
        <f t="shared" si="2"/>
        <v>300.47914811250007</v>
      </c>
      <c r="C17">
        <f>WingXFLR5!C23</f>
        <v>0.15837899999999999</v>
      </c>
      <c r="D17">
        <f>WingXFLR5!I23</f>
        <v>-6.6321000000000005E-2</v>
      </c>
      <c r="E17">
        <f t="shared" si="0"/>
        <v>0.1505666246145585</v>
      </c>
      <c r="F17">
        <f>E17*B17*'AC Param'!$B$9</f>
        <v>1.6920557030785564</v>
      </c>
      <c r="G17">
        <f>'AC Param'!$B$2*9.807 + F17</f>
        <v>19.276006703078554</v>
      </c>
      <c r="H17">
        <f t="shared" si="3"/>
        <v>-1.6920557030785564</v>
      </c>
      <c r="I17">
        <f>C17+(H17/(B17*'AC Param'!$B$8))</f>
        <v>0.1430351532409142</v>
      </c>
      <c r="J17">
        <f>FORECAST(I17,
INDEX(WingXFLR5!$F$8:$F$118,MATCH(I17,WingXFLR5!$C$8:$C$118,1)):INDEX(WingXFLR5!$F$8:$F$118,MATCH(I17,WingXFLR5!$C$8:$C$118,1)+1),
INDEX(WingXFLR5!$C$8:$C$118,MATCH(I17,WingXFLR5!$C$8:$C$118,1)):INDEX(WingXFLR5!$C$8:$C$118,MATCH(I17,WingXFLR5!$C$8:$C$118,1)+1))</f>
        <v>1.2735723880096075E-2</v>
      </c>
      <c r="K17">
        <f>FORECAST(I17,
INDEX(WingXFLR5!$D$8:$D$132,MATCH(I17,WingXFLR5!$C$8:$C$132,1)):INDEX(WingXFLR5!$D$8:$D$132,MATCH(I17,WingXFLR5!$C$8:$C$132,1)+1),
INDEX(WingXFLR5!$C$8:$C$132,MATCH(I17,WingXFLR5!$C$8:$C$132,1)):INDEX(WingXFLR5!$C$8:$C$132,MATCH(I17,WingXFLR5!$C$8:$C$132,1)+1))</f>
        <v>3.73682069889973E-4</v>
      </c>
      <c r="L17">
        <f>FORECAST(I17,
INDEX(WingXFLR5!$E$8:$E$132,MATCH(I17,WingXFLR5!$C$8:$C$132,1)):INDEX(WingXFLR5!$E$8:$E$132,MATCH(I17,WingXFLR5!$C$8:$C$132,1)+1),
INDEX(WingXFLR5!$C$8:$C$132,MATCH(I17,WingXFLR5!$C$8:$C$132,1)):INDEX(WingXFLR5!$C$8:$C$132,MATCH(I17,WingXFLR5!$C$8:$C$132,1)+1))</f>
        <v>1.2362041810206104E-2</v>
      </c>
      <c r="M17">
        <f>FORECAST(I17,
INDEX(WingXFLR5!$I$8:$I$132,MATCH(I17,WingXFLR5!$C$8:$C$132,1)):INDEX(WingXFLR5!$I$8:$I$132,MATCH(I17,WingXFLR5!$C$8:$C$132,1)+1),
INDEX(WingXFLR5!$C$8:$C$132,MATCH(I17,WingXFLR5!$C$8:$C$132,1)):INDEX(WingXFLR5!$C$8:$C$132,MATCH(I17,WingXFLR5!$C$8:$C$132,1)+1))</f>
        <v>-6.5190926316631009E-2</v>
      </c>
      <c r="N17">
        <f t="shared" si="1"/>
        <v>0.14758263130299831</v>
      </c>
      <c r="O17">
        <f>FORECAST(ABS(N17),
INDEX(HStabXFLR5!$D$8:$D$106,MATCH(ABS(N17),HStabXFLR5!$C$8:$C$106,1)):INDEX(HStabXFLR5!$D$8:$D$106,MATCH(ABS(N17),HStabXFLR5!$C$8:$C$106,1)+1),
INDEX(HStabXFLR5!$C$8:$C$106,MATCH(ABS(N17),HStabXFLR5!$C$8:$C$106,1)):INDEX(HStabXFLR5!$C$8:$C$106,MATCH(ABS(N17),HStabXFLR5!$C$8:$C$106,1)+1))</f>
        <v>2.4536537075068143E-2</v>
      </c>
      <c r="P17">
        <f>N17*B17*'AC Param'!$B$9</f>
        <v>1.658521824546717</v>
      </c>
      <c r="Q17">
        <f>(B17*'AC Param'!$B$8*TrimCalc!I17)+TrimCalc!P17</f>
        <v>17.431844550068</v>
      </c>
      <c r="R17">
        <f>('AC Param'!$B$2*9.807)-TrimCalc!Q17</f>
        <v>0.15210644993199907</v>
      </c>
      <c r="S17">
        <f>O17*B17*'AC Param'!$B$9</f>
        <v>0.27573964414722718</v>
      </c>
      <c r="T17">
        <f>(J17*B17*'AC Param'!$B$8)</f>
        <v>1.4044427425860362</v>
      </c>
      <c r="U17">
        <f>(K17*B17*'AC Param'!$B$8)</f>
        <v>4.1208106899341915E-2</v>
      </c>
      <c r="V17">
        <f>(L17*B17*'AC Param'!$B$8)</f>
        <v>1.3632346356866947</v>
      </c>
    </row>
    <row r="18" spans="1:22" x14ac:dyDescent="0.2">
      <c r="A18" s="1">
        <f>WingXFLR5!L24</f>
        <v>21.502199999999998</v>
      </c>
      <c r="B18" s="1">
        <f t="shared" si="2"/>
        <v>283.18607046450001</v>
      </c>
      <c r="C18">
        <f>WingXFLR5!C24</f>
        <v>0.16805</v>
      </c>
      <c r="D18">
        <f>WingXFLR5!I24</f>
        <v>-6.7032999999999995E-2</v>
      </c>
      <c r="E18">
        <f t="shared" si="0"/>
        <v>0.15244680262390725</v>
      </c>
      <c r="F18">
        <f>E18*B18*'AC Param'!$B$9</f>
        <v>1.6145883310238129</v>
      </c>
      <c r="G18">
        <f>'AC Param'!$B$2*9.807 + F18</f>
        <v>19.198539331023813</v>
      </c>
      <c r="H18">
        <f t="shared" si="3"/>
        <v>-1.6145883310238129</v>
      </c>
      <c r="I18">
        <f>C18+(H18/(B18*'AC Param'!$B$8))</f>
        <v>0.15251454926938929</v>
      </c>
      <c r="J18">
        <f>FORECAST(I18,
INDEX(WingXFLR5!$F$8:$F$118,MATCH(I18,WingXFLR5!$C$8:$C$118,1)):INDEX(WingXFLR5!$F$8:$F$118,MATCH(I18,WingXFLR5!$C$8:$C$118,1)+1),
INDEX(WingXFLR5!$C$8:$C$118,MATCH(I18,WingXFLR5!$C$8:$C$118,1)):INDEX(WingXFLR5!$C$8:$C$118,MATCH(I18,WingXFLR5!$C$8:$C$118,1)+1))</f>
        <v>1.2960937125850799E-2</v>
      </c>
      <c r="K18">
        <f>FORECAST(I18,
INDEX(WingXFLR5!$D$8:$D$132,MATCH(I18,WingXFLR5!$C$8:$C$132,1)):INDEX(WingXFLR5!$D$8:$D$132,MATCH(I18,WingXFLR5!$C$8:$C$132,1)+1),
INDEX(WingXFLR5!$C$8:$C$132,MATCH(I18,WingXFLR5!$C$8:$C$132,1)):INDEX(WingXFLR5!$C$8:$C$132,MATCH(I18,WingXFLR5!$C$8:$C$132,1)+1))</f>
        <v>4.2425802941966723E-4</v>
      </c>
      <c r="L18">
        <f>FORECAST(I18,
INDEX(WingXFLR5!$E$8:$E$132,MATCH(I18,WingXFLR5!$C$8:$C$132,1)):INDEX(WingXFLR5!$E$8:$E$132,MATCH(I18,WingXFLR5!$C$8:$C$132,1)+1),
INDEX(WingXFLR5!$C$8:$C$132,MATCH(I18,WingXFLR5!$C$8:$C$132,1)):INDEX(WingXFLR5!$C$8:$C$132,MATCH(I18,WingXFLR5!$C$8:$C$132,1)+1))</f>
        <v>1.2536679096431132E-2</v>
      </c>
      <c r="M18">
        <f>FORECAST(I18,
INDEX(WingXFLR5!$I$8:$I$132,MATCH(I18,WingXFLR5!$C$8:$C$132,1)):INDEX(WingXFLR5!$I$8:$I$132,MATCH(I18,WingXFLR5!$C$8:$C$132,1)+1),
INDEX(WingXFLR5!$C$8:$C$132,MATCH(I18,WingXFLR5!$C$8:$C$132,1)):INDEX(WingXFLR5!$C$8:$C$132,MATCH(I18,WingXFLR5!$C$8:$C$132,1)+1))</f>
        <v>-6.588929105457042E-2</v>
      </c>
      <c r="N18">
        <f t="shared" si="1"/>
        <v>0.14942659097606192</v>
      </c>
      <c r="O18">
        <f>FORECAST(ABS(N18),
INDEX(HStabXFLR5!$D$8:$D$106,MATCH(ABS(N18),HStabXFLR5!$C$8:$C$106,1)):INDEX(HStabXFLR5!$D$8:$D$106,MATCH(ABS(N18),HStabXFLR5!$C$8:$C$106,1)+1),
INDEX(HStabXFLR5!$C$8:$C$106,MATCH(ABS(N18),HStabXFLR5!$C$8:$C$106,1)):INDEX(HStabXFLR5!$C$8:$C$106,MATCH(ABS(N18),HStabXFLR5!$C$8:$C$106,1)+1))</f>
        <v>2.4579463916898737E-2</v>
      </c>
      <c r="P18">
        <f>N18*B18*'AC Param'!$B$9</f>
        <v>1.5826007891409994</v>
      </c>
      <c r="Q18">
        <f>(B18*'AC Param'!$B$8*TrimCalc!I18)+TrimCalc!P18</f>
        <v>17.433329283069423</v>
      </c>
      <c r="R18">
        <f>('AC Param'!$B$2*9.807)-TrimCalc!Q18</f>
        <v>0.15062171693057635</v>
      </c>
      <c r="S18">
        <f>O18*B18*'AC Param'!$B$9</f>
        <v>0.26032501134806951</v>
      </c>
      <c r="T18">
        <f>(J18*B18*'AC Param'!$B$8)</f>
        <v>1.34702096549402</v>
      </c>
      <c r="U18">
        <f>(K18*B18*'AC Param'!$B$8)</f>
        <v>4.4092834866672981E-2</v>
      </c>
      <c r="V18">
        <f>(L18*B18*'AC Param'!$B$8)</f>
        <v>1.3029281306273468</v>
      </c>
    </row>
    <row r="19" spans="1:22" x14ac:dyDescent="0.2">
      <c r="A19" s="1">
        <f>WingXFLR5!L25</f>
        <v>20.908999999999999</v>
      </c>
      <c r="B19" s="1">
        <f t="shared" si="2"/>
        <v>267.77659711249999</v>
      </c>
      <c r="C19">
        <f>WingXFLR5!C25</f>
        <v>0.17772099999999999</v>
      </c>
      <c r="D19">
        <f>WingXFLR5!I25</f>
        <v>-6.7746000000000001E-2</v>
      </c>
      <c r="E19">
        <f t="shared" si="0"/>
        <v>0.15432917188436052</v>
      </c>
      <c r="F19">
        <f>E19*B19*'AC Param'!$B$9</f>
        <v>1.5455826940411681</v>
      </c>
      <c r="G19">
        <f>'AC Param'!$B$2*9.807 + F19</f>
        <v>19.129533694041168</v>
      </c>
      <c r="H19">
        <f t="shared" si="3"/>
        <v>-1.5455826940411681</v>
      </c>
      <c r="I19">
        <f>C19+(H19/(B19*'AC Param'!$B$8))</f>
        <v>0.1619937219932559</v>
      </c>
      <c r="J19">
        <f>FORECAST(I19,
INDEX(WingXFLR5!$F$8:$F$118,MATCH(I19,WingXFLR5!$C$8:$C$118,1)):INDEX(WingXFLR5!$F$8:$F$118,MATCH(I19,WingXFLR5!$C$8:$C$118,1)+1),
INDEX(WingXFLR5!$C$8:$C$118,MATCH(I19,WingXFLR5!$C$8:$C$118,1)):INDEX(WingXFLR5!$C$8:$C$118,MATCH(I19,WingXFLR5!$C$8:$C$118,1)+1))</f>
        <v>1.3185471840603438E-2</v>
      </c>
      <c r="K19">
        <f>FORECAST(I19,
INDEX(WingXFLR5!$D$8:$D$132,MATCH(I19,WingXFLR5!$C$8:$C$132,1)):INDEX(WingXFLR5!$D$8:$D$132,MATCH(I19,WingXFLR5!$C$8:$C$132,1)+1),
INDEX(WingXFLR5!$C$8:$C$132,MATCH(I19,WingXFLR5!$C$8:$C$132,1)):INDEX(WingXFLR5!$C$8:$C$132,MATCH(I19,WingXFLR5!$C$8:$C$132,1)+1))</f>
        <v>4.7830484475396419E-4</v>
      </c>
      <c r="L19">
        <f>FORECAST(I19,
INDEX(WingXFLR5!$E$8:$E$132,MATCH(I19,WingXFLR5!$C$8:$C$132,1)):INDEX(WingXFLR5!$E$8:$E$132,MATCH(I19,WingXFLR5!$C$8:$C$132,1)+1),
INDEX(WingXFLR5!$C$8:$C$132,MATCH(I19,WingXFLR5!$C$8:$C$132,1)):INDEX(WingXFLR5!$C$8:$C$132,MATCH(I19,WingXFLR5!$C$8:$C$132,1)+1))</f>
        <v>1.2707166995849475E-2</v>
      </c>
      <c r="M19">
        <f>FORECAST(I19,
INDEX(WingXFLR5!$I$8:$I$132,MATCH(I19,WingXFLR5!$C$8:$C$132,1)):INDEX(WingXFLR5!$I$8:$I$132,MATCH(I19,WingXFLR5!$C$8:$C$132,1)+1),
INDEX(WingXFLR5!$C$8:$C$132,MATCH(I19,WingXFLR5!$C$8:$C$132,1)):INDEX(WingXFLR5!$C$8:$C$132,MATCH(I19,WingXFLR5!$C$8:$C$132,1)+1))</f>
        <v>-6.6587123674821447E-2</v>
      </c>
      <c r="N19">
        <f t="shared" si="1"/>
        <v>0.15126937725664608</v>
      </c>
      <c r="O19">
        <f>FORECAST(ABS(N19),
INDEX(HStabXFLR5!$D$8:$D$106,MATCH(ABS(N19),HStabXFLR5!$C$8:$C$106,1)):INDEX(HStabXFLR5!$D$8:$D$106,MATCH(ABS(N19),HStabXFLR5!$C$8:$C$106,1)+1),
INDEX(HStabXFLR5!$C$8:$C$106,MATCH(ABS(N19),HStabXFLR5!$C$8:$C$106,1)):INDEX(HStabXFLR5!$C$8:$C$106,MATCH(ABS(N19),HStabXFLR5!$C$8:$C$106,1)+1))</f>
        <v>2.4622660356207783E-2</v>
      </c>
      <c r="P19">
        <f>N19*B19*'AC Param'!$B$9</f>
        <v>1.514939325932777</v>
      </c>
      <c r="Q19">
        <f>(B19*'AC Param'!$B$8*TrimCalc!I19)+TrimCalc!P19</f>
        <v>17.434712165754643</v>
      </c>
      <c r="R19">
        <f>('AC Param'!$B$2*9.807)-TrimCalc!Q19</f>
        <v>0.14923883424535589</v>
      </c>
      <c r="S19">
        <f>O19*B19*'AC Param'!$B$9</f>
        <v>0.24659212035637745</v>
      </c>
      <c r="T19">
        <f>(J19*B19*'AC Param'!$B$8)</f>
        <v>1.2957892065534093</v>
      </c>
      <c r="U19">
        <f>(K19*B19*'AC Param'!$B$8)</f>
        <v>4.7004935641804559E-2</v>
      </c>
      <c r="V19">
        <f>(L19*B19*'AC Param'!$B$8)</f>
        <v>1.2487842709116048</v>
      </c>
    </row>
    <row r="20" spans="1:22" x14ac:dyDescent="0.2">
      <c r="A20" s="1">
        <f>WingXFLR5!L26</f>
        <v>20.362400000000001</v>
      </c>
      <c r="B20" s="1">
        <f t="shared" si="2"/>
        <v>253.95924192800004</v>
      </c>
      <c r="C20">
        <f>WingXFLR5!C26</f>
        <v>0.18739</v>
      </c>
      <c r="D20">
        <f>WingXFLR5!I26</f>
        <v>-6.8458000000000005E-2</v>
      </c>
      <c r="E20">
        <f t="shared" si="0"/>
        <v>0.15620928371498466</v>
      </c>
      <c r="F20">
        <f>E20*B20*'AC Param'!$B$9</f>
        <v>1.4836875936615648</v>
      </c>
      <c r="G20">
        <f>'AC Param'!$B$2*9.807 + F20</f>
        <v>19.067638593661563</v>
      </c>
      <c r="H20">
        <f t="shared" si="3"/>
        <v>-1.4836875936615648</v>
      </c>
      <c r="I20">
        <f>C20+(H20/(B20*'AC Param'!$B$8))</f>
        <v>0.1714711247658299</v>
      </c>
      <c r="J20">
        <f>FORECAST(I20,
INDEX(WingXFLR5!$F$8:$F$118,MATCH(I20,WingXFLR5!$C$8:$C$118,1)):INDEX(WingXFLR5!$F$8:$F$118,MATCH(I20,WingXFLR5!$C$8:$C$118,1)+1),
INDEX(WingXFLR5!$C$8:$C$118,MATCH(I20,WingXFLR5!$C$8:$C$118,1)):INDEX(WingXFLR5!$C$8:$C$118,MATCH(I20,WingXFLR5!$C$8:$C$118,1)+1))</f>
        <v>1.3405886446363362E-2</v>
      </c>
      <c r="K20">
        <f>FORECAST(I20,
INDEX(WingXFLR5!$D$8:$D$132,MATCH(I20,WingXFLR5!$C$8:$C$132,1)):INDEX(WingXFLR5!$D$8:$D$132,MATCH(I20,WingXFLR5!$C$8:$C$132,1)+1),
INDEX(WingXFLR5!$C$8:$C$132,MATCH(I20,WingXFLR5!$C$8:$C$132,1)):INDEX(WingXFLR5!$C$8:$C$132,MATCH(I20,WingXFLR5!$C$8:$C$132,1)+1))</f>
        <v>5.3557880371374474E-4</v>
      </c>
      <c r="L20">
        <f>FORECAST(I20,
INDEX(WingXFLR5!$E$8:$E$132,MATCH(I20,WingXFLR5!$C$8:$C$132,1)):INDEX(WingXFLR5!$E$8:$E$132,MATCH(I20,WingXFLR5!$C$8:$C$132,1)+1),
INDEX(WingXFLR5!$C$8:$C$132,MATCH(I20,WingXFLR5!$C$8:$C$132,1)):INDEX(WingXFLR5!$C$8:$C$132,MATCH(I20,WingXFLR5!$C$8:$C$132,1)+1))</f>
        <v>1.2870661393530171E-2</v>
      </c>
      <c r="M20">
        <f>FORECAST(I20,
INDEX(WingXFLR5!$I$8:$I$132,MATCH(I20,WingXFLR5!$C$8:$C$132,1)):INDEX(WingXFLR5!$I$8:$I$132,MATCH(I20,WingXFLR5!$C$8:$C$132,1)+1),
INDEX(WingXFLR5!$C$8:$C$132,MATCH(I20,WingXFLR5!$C$8:$C$132,1)):INDEX(WingXFLR5!$C$8:$C$132,MATCH(I20,WingXFLR5!$C$8:$C$132,1)+1))</f>
        <v>-6.7285224377834421E-2</v>
      </c>
      <c r="N20">
        <f t="shared" si="1"/>
        <v>0.15311269240731887</v>
      </c>
      <c r="O20">
        <f>FORECAST(ABS(N20),
INDEX(HStabXFLR5!$D$8:$D$106,MATCH(ABS(N20),HStabXFLR5!$C$8:$C$106,1)):INDEX(HStabXFLR5!$D$8:$D$106,MATCH(ABS(N20),HStabXFLR5!$C$8:$C$106,1)+1),
INDEX(HStabXFLR5!$C$8:$C$106,MATCH(ABS(N20),HStabXFLR5!$C$8:$C$106,1)):INDEX(HStabXFLR5!$C$8:$C$106,MATCH(ABS(N20),HStabXFLR5!$C$8:$C$106,1)+1))</f>
        <v>2.4665869192670494E-2</v>
      </c>
      <c r="P20">
        <f>N20*B20*'AC Param'!$B$9</f>
        <v>1.4542759351700838</v>
      </c>
      <c r="Q20">
        <f>(B20*'AC Param'!$B$8*TrimCalc!I20)+TrimCalc!P20</f>
        <v>17.435906342082387</v>
      </c>
      <c r="R20">
        <f>('AC Param'!$B$2*9.807)-TrimCalc!Q20</f>
        <v>0.14804465791761245</v>
      </c>
      <c r="S20">
        <f>O20*B20*'AC Param'!$B$9</f>
        <v>0.23427829151830126</v>
      </c>
      <c r="T20">
        <f>(J20*B20*'AC Param'!$B$8)</f>
        <v>1.2494693946599031</v>
      </c>
      <c r="U20">
        <f>(K20*B20*'AC Param'!$B$8)</f>
        <v>4.9917573623072121E-2</v>
      </c>
      <c r="V20">
        <f>(L20*B20*'AC Param'!$B$8)</f>
        <v>1.1995847916949338</v>
      </c>
    </row>
    <row r="21" spans="1:22" x14ac:dyDescent="0.2">
      <c r="A21" s="1">
        <f>WingXFLR5!L27</f>
        <v>19.8565</v>
      </c>
      <c r="B21" s="1">
        <f t="shared" si="2"/>
        <v>241.49686275312504</v>
      </c>
      <c r="C21">
        <f>WingXFLR5!C27</f>
        <v>0.19705900000000001</v>
      </c>
      <c r="D21">
        <f>WingXFLR5!I27</f>
        <v>-6.9169999999999995E-2</v>
      </c>
      <c r="E21">
        <f t="shared" si="0"/>
        <v>0.15808939554560877</v>
      </c>
      <c r="F21">
        <f>E21*B21*'AC Param'!$B$9</f>
        <v>1.4278606803992091</v>
      </c>
      <c r="G21">
        <f>'AC Param'!$B$2*9.807 + F21</f>
        <v>19.011811680399209</v>
      </c>
      <c r="H21">
        <f t="shared" si="3"/>
        <v>-1.4278606803992091</v>
      </c>
      <c r="I21">
        <f>C21+(H21/(B21*'AC Param'!$B$8))</f>
        <v>0.1809485275384039</v>
      </c>
      <c r="J21">
        <f>FORECAST(I21,
INDEX(WingXFLR5!$F$8:$F$118,MATCH(I21,WingXFLR5!$C$8:$C$118,1)):INDEX(WingXFLR5!$F$8:$F$118,MATCH(I21,WingXFLR5!$C$8:$C$118,1)+1),
INDEX(WingXFLR5!$C$8:$C$118,MATCH(I21,WingXFLR5!$C$8:$C$118,1)):INDEX(WingXFLR5!$C$8:$C$118,MATCH(I21,WingXFLR5!$C$8:$C$118,1)+1))</f>
        <v>1.3623436348996674E-2</v>
      </c>
      <c r="K21">
        <f>FORECAST(I21,
INDEX(WingXFLR5!$D$8:$D$132,MATCH(I21,WingXFLR5!$C$8:$C$132,1)):INDEX(WingXFLR5!$D$8:$D$132,MATCH(I21,WingXFLR5!$C$8:$C$132,1)+1),
INDEX(WingXFLR5!$C$8:$C$132,MATCH(I21,WingXFLR5!$C$8:$C$132,1)):INDEX(WingXFLR5!$C$8:$C$132,MATCH(I21,WingXFLR5!$C$8:$C$132,1)+1))</f>
        <v>5.9602949993995736E-4</v>
      </c>
      <c r="L21">
        <f>FORECAST(I21,
INDEX(WingXFLR5!$E$8:$E$132,MATCH(I21,WingXFLR5!$C$8:$C$132,1)):INDEX(WingXFLR5!$E$8:$E$132,MATCH(I21,WingXFLR5!$C$8:$C$132,1)+1),
INDEX(WingXFLR5!$C$8:$C$132,MATCH(I21,WingXFLR5!$C$8:$C$132,1)):INDEX(WingXFLR5!$C$8:$C$132,MATCH(I21,WingXFLR5!$C$8:$C$132,1)+1))</f>
        <v>1.3028073047470371E-2</v>
      </c>
      <c r="M21">
        <f>FORECAST(I21,
INDEX(WingXFLR5!$I$8:$I$132,MATCH(I21,WingXFLR5!$C$8:$C$132,1)):INDEX(WingXFLR5!$I$8:$I$132,MATCH(I21,WingXFLR5!$C$8:$C$132,1)+1),
INDEX(WingXFLR5!$C$8:$C$132,MATCH(I21,WingXFLR5!$C$8:$C$132,1)):INDEX(WingXFLR5!$C$8:$C$132,MATCH(I21,WingXFLR5!$C$8:$C$132,1)+1))</f>
        <v>-6.7983666729480141E-2</v>
      </c>
      <c r="N21">
        <f t="shared" si="1"/>
        <v>0.15495675619593546</v>
      </c>
      <c r="O21">
        <f>FORECAST(ABS(N21),
INDEX(HStabXFLR5!$D$8:$D$106,MATCH(ABS(N21),HStabXFLR5!$C$8:$C$106,1)):INDEX(HStabXFLR5!$D$8:$D$106,MATCH(ABS(N21),HStabXFLR5!$C$8:$C$106,1)+1),
INDEX(HStabXFLR5!$C$8:$C$106,MATCH(ABS(N21),HStabXFLR5!$C$8:$C$106,1)):INDEX(HStabXFLR5!$C$8:$C$106,MATCH(ABS(N21),HStabXFLR5!$C$8:$C$106,1)+1))</f>
        <v>2.4709095577827724E-2</v>
      </c>
      <c r="P21">
        <f>N21*B21*'AC Param'!$B$9</f>
        <v>1.3995667360911015</v>
      </c>
      <c r="Q21">
        <f>(B21*'AC Param'!$B$8*TrimCalc!I21)+TrimCalc!P21</f>
        <v>17.436916867449273</v>
      </c>
      <c r="R21">
        <f>('AC Param'!$B$2*9.807)-TrimCalc!Q21</f>
        <v>0.14703413255072562</v>
      </c>
      <c r="S21">
        <f>O21*B21*'AC Param'!$B$9</f>
        <v>0.22317212297536793</v>
      </c>
      <c r="T21">
        <f>(J21*B21*'AC Param'!$B$8)</f>
        <v>1.2074362897192477</v>
      </c>
      <c r="U21">
        <f>(K21*B21*'AC Param'!$B$8)</f>
        <v>5.2825706344179602E-2</v>
      </c>
      <c r="V21">
        <f>(L21*B21*'AC Param'!$B$8)</f>
        <v>1.1546696281065287</v>
      </c>
    </row>
    <row r="22" spans="1:22" x14ac:dyDescent="0.2">
      <c r="A22" s="1">
        <f>WingXFLR5!L28</f>
        <v>19.386700000000001</v>
      </c>
      <c r="B22" s="1">
        <f t="shared" si="2"/>
        <v>230.20453384512507</v>
      </c>
      <c r="C22">
        <f>WingXFLR5!C28</f>
        <v>0.20672699999999999</v>
      </c>
      <c r="D22">
        <f>WingXFLR5!I28</f>
        <v>-6.9882E-2</v>
      </c>
      <c r="E22">
        <f t="shared" si="0"/>
        <v>0.15996947428687061</v>
      </c>
      <c r="F22">
        <f>E22*B22*'AC Param'!$B$9</f>
        <v>1.3772811148364381</v>
      </c>
      <c r="G22">
        <f>'AC Param'!$B$2*9.807 + F22</f>
        <v>18.961232114836438</v>
      </c>
      <c r="H22">
        <f t="shared" si="3"/>
        <v>-1.3772811148364381</v>
      </c>
      <c r="I22">
        <f>C22+(H22/(B22*'AC Param'!$B$8))</f>
        <v>0.19042493368302735</v>
      </c>
      <c r="J22">
        <f>FORECAST(I22,
INDEX(WingXFLR5!$F$8:$F$118,MATCH(I22,WingXFLR5!$C$8:$C$118,1)):INDEX(WingXFLR5!$F$8:$F$118,MATCH(I22,WingXFLR5!$C$8:$C$118,1)+1),
INDEX(WingXFLR5!$C$8:$C$118,MATCH(I22,WingXFLR5!$C$8:$C$118,1)):INDEX(WingXFLR5!$C$8:$C$118,MATCH(I22,WingXFLR5!$C$8:$C$118,1)+1))</f>
        <v>1.3838112587570266E-2</v>
      </c>
      <c r="K22">
        <f>FORECAST(I22,
INDEX(WingXFLR5!$D$8:$D$132,MATCH(I22,WingXFLR5!$C$8:$C$132,1)):INDEX(WingXFLR5!$D$8:$D$132,MATCH(I22,WingXFLR5!$C$8:$C$132,1)+1),
INDEX(WingXFLR5!$C$8:$C$132,MATCH(I22,WingXFLR5!$C$8:$C$132,1)):INDEX(WingXFLR5!$C$8:$C$132,MATCH(I22,WingXFLR5!$C$8:$C$132,1)+1))</f>
        <v>6.593440366579645E-4</v>
      </c>
      <c r="L22">
        <f>FORECAST(I22,
INDEX(WingXFLR5!$E$8:$E$132,MATCH(I22,WingXFLR5!$C$8:$C$132,1)):INDEX(WingXFLR5!$E$8:$E$132,MATCH(I22,WingXFLR5!$C$8:$C$132,1)+1),
INDEX(WingXFLR5!$C$8:$C$132,MATCH(I22,WingXFLR5!$C$8:$C$132,1)):INDEX(WingXFLR5!$C$8:$C$132,MATCH(I22,WingXFLR5!$C$8:$C$132,1)+1))</f>
        <v>1.3178768550912304E-2</v>
      </c>
      <c r="M22">
        <f>FORECAST(I22,
INDEX(WingXFLR5!$I$8:$I$132,MATCH(I22,WingXFLR5!$C$8:$C$132,1)):INDEX(WingXFLR5!$I$8:$I$132,MATCH(I22,WingXFLR5!$C$8:$C$132,1)+1),
INDEX(WingXFLR5!$C$8:$C$132,MATCH(I22,WingXFLR5!$C$8:$C$132,1)):INDEX(WingXFLR5!$C$8:$C$132,MATCH(I22,WingXFLR5!$C$8:$C$132,1)+1))</f>
        <v>-6.8681484619124572E-2</v>
      </c>
      <c r="N22">
        <f t="shared" si="1"/>
        <v>0.15679941865371869</v>
      </c>
      <c r="O22">
        <f>FORECAST(ABS(N22),
INDEX(HStabXFLR5!$D$8:$D$106,MATCH(ABS(N22),HStabXFLR5!$C$8:$C$106,1)):INDEX(HStabXFLR5!$D$8:$D$106,MATCH(ABS(N22),HStabXFLR5!$C$8:$C$106,1)+1),
INDEX(HStabXFLR5!$C$8:$C$106,MATCH(ABS(N22),HStabXFLR5!$C$8:$C$106,1)):INDEX(HStabXFLR5!$C$8:$C$106,MATCH(ABS(N22),HStabXFLR5!$C$8:$C$106,1)+1))</f>
        <v>2.4754297162133183E-2</v>
      </c>
      <c r="P22">
        <f>N22*B22*'AC Param'!$B$9</f>
        <v>1.3499880467308856</v>
      </c>
      <c r="Q22">
        <f>(B22*'AC Param'!$B$8*TrimCalc!I22)+TrimCalc!P22</f>
        <v>17.438050741124275</v>
      </c>
      <c r="R22">
        <f>('AC Param'!$B$2*9.807)-TrimCalc!Q22</f>
        <v>0.14590025887572367</v>
      </c>
      <c r="S22">
        <f>O22*B22*'AC Param'!$B$9</f>
        <v>0.21312582381383421</v>
      </c>
      <c r="T22">
        <f>(J22*B22*'AC Param'!$B$8)</f>
        <v>1.1691138265090952</v>
      </c>
      <c r="U22">
        <f>(K22*B22*'AC Param'!$B$8)</f>
        <v>5.5704723083084384E-2</v>
      </c>
      <c r="V22">
        <f>(L22*B22*'AC Param'!$B$8)</f>
        <v>1.113409103426011</v>
      </c>
    </row>
    <row r="23" spans="1:22" x14ac:dyDescent="0.2">
      <c r="A23" s="1">
        <f>WingXFLR5!L29</f>
        <v>18.948699999999999</v>
      </c>
      <c r="B23" s="1">
        <f t="shared" si="2"/>
        <v>219.92010441012499</v>
      </c>
      <c r="C23">
        <f>WingXFLR5!C29</f>
        <v>0.216395</v>
      </c>
      <c r="D23">
        <f>WingXFLR5!I29</f>
        <v>-7.0594000000000004E-2</v>
      </c>
      <c r="E23">
        <f t="shared" si="0"/>
        <v>0.16184955302813248</v>
      </c>
      <c r="F23">
        <f>E23*B23*'AC Param'!$B$9</f>
        <v>1.331214500465393</v>
      </c>
      <c r="G23">
        <f>'AC Param'!$B$2*9.807 + F23</f>
        <v>18.915165500465392</v>
      </c>
      <c r="H23">
        <f t="shared" si="3"/>
        <v>-1.331214500465393</v>
      </c>
      <c r="I23">
        <f>C23+(H23/(B23*'AC Param'!$B$8))</f>
        <v>0.19990133982765082</v>
      </c>
      <c r="J23">
        <f>FORECAST(I23,
INDEX(WingXFLR5!$F$8:$F$118,MATCH(I23,WingXFLR5!$C$8:$C$118,1)):INDEX(WingXFLR5!$F$8:$F$118,MATCH(I23,WingXFLR5!$C$8:$C$118,1)+1),
INDEX(WingXFLR5!$C$8:$C$118,MATCH(I23,WingXFLR5!$C$8:$C$118,1)):INDEX(WingXFLR5!$C$8:$C$118,MATCH(I23,WingXFLR5!$C$8:$C$118,1)+1))</f>
        <v>1.4049914845171417E-2</v>
      </c>
      <c r="K23">
        <f>FORECAST(I23,
INDEX(WingXFLR5!$D$8:$D$132,MATCH(I23,WingXFLR5!$C$8:$C$132,1)):INDEX(WingXFLR5!$D$8:$D$132,MATCH(I23,WingXFLR5!$C$8:$C$132,1)+1),
INDEX(WingXFLR5!$C$8:$C$132,MATCH(I23,WingXFLR5!$C$8:$C$132,1)):INDEX(WingXFLR5!$C$8:$C$132,MATCH(I23,WingXFLR5!$C$8:$C$132,1)+1))</f>
        <v>7.265796222523333E-4</v>
      </c>
      <c r="L23">
        <f>FORECAST(I23,
INDEX(WingXFLR5!$E$8:$E$132,MATCH(I23,WingXFLR5!$C$8:$C$132,1)):INDEX(WingXFLR5!$E$8:$E$132,MATCH(I23,WingXFLR5!$C$8:$C$132,1)+1),
INDEX(WingXFLR5!$C$8:$C$132,MATCH(I23,WingXFLR5!$C$8:$C$132,1)):INDEX(WingXFLR5!$C$8:$C$132,MATCH(I23,WingXFLR5!$C$8:$C$132,1)+1))</f>
        <v>1.3323335222919085E-2</v>
      </c>
      <c r="M23">
        <f>FORECAST(I23,
INDEX(WingXFLR5!$I$8:$I$132,MATCH(I23,WingXFLR5!$C$8:$C$132,1)):INDEX(WingXFLR5!$I$8:$I$132,MATCH(I23,WingXFLR5!$C$8:$C$132,1)+1),
INDEX(WingXFLR5!$C$8:$C$132,MATCH(I23,WingXFLR5!$C$8:$C$132,1)):INDEX(WingXFLR5!$C$8:$C$132,MATCH(I23,WingXFLR5!$C$8:$C$132,1)+1))</f>
        <v>-6.9379324157766598E-2</v>
      </c>
      <c r="N23">
        <f t="shared" si="1"/>
        <v>0.15864212854989182</v>
      </c>
      <c r="O23">
        <f>FORECAST(ABS(N23),
INDEX(HStabXFLR5!$D$8:$D$106,MATCH(ABS(N23),HStabXFLR5!$C$8:$C$106,1)):INDEX(HStabXFLR5!$D$8:$D$106,MATCH(ABS(N23),HStabXFLR5!$C$8:$C$106,1)+1),
INDEX(HStabXFLR5!$C$8:$C$106,MATCH(ABS(N23),HStabXFLR5!$C$8:$C$106,1)):INDEX(HStabXFLR5!$C$8:$C$106,MATCH(ABS(N23),HStabXFLR5!$C$8:$C$106,1)+1))</f>
        <v>2.4799592531845879E-2</v>
      </c>
      <c r="P23">
        <f>N23*B23*'AC Param'!$B$9</f>
        <v>1.3048333959476719</v>
      </c>
      <c r="Q23">
        <f>(B23*'AC Param'!$B$8*TrimCalc!I23)+TrimCalc!P23</f>
        <v>17.439006130217521</v>
      </c>
      <c r="R23">
        <f>('AC Param'!$B$2*9.807)-TrimCalc!Q23</f>
        <v>0.14494486978247778</v>
      </c>
      <c r="S23">
        <f>O23*B23*'AC Param'!$B$9</f>
        <v>0.20397694381206063</v>
      </c>
      <c r="T23">
        <f>(J23*B23*'AC Param'!$B$8)</f>
        <v>1.1339781574711709</v>
      </c>
      <c r="U23">
        <f>(K23*B23*'AC Param'!$B$8)</f>
        <v>5.8642734164396852E-2</v>
      </c>
      <c r="V23">
        <f>(L23*B23*'AC Param'!$B$8)</f>
        <v>1.0753354233067742</v>
      </c>
    </row>
    <row r="24" spans="1:22" x14ac:dyDescent="0.2">
      <c r="A24" s="1">
        <f>WingXFLR5!L30</f>
        <v>18.539100000000001</v>
      </c>
      <c r="B24" s="1">
        <f t="shared" si="2"/>
        <v>210.51516514612504</v>
      </c>
      <c r="C24">
        <f>WingXFLR5!C30</f>
        <v>0.22606100000000001</v>
      </c>
      <c r="D24">
        <f>WingXFLR5!I30</f>
        <v>-7.1305999999999994E-2</v>
      </c>
      <c r="E24">
        <f t="shared" si="0"/>
        <v>0.16372956559066962</v>
      </c>
      <c r="F24">
        <f>E24*B24*'AC Param'!$B$9</f>
        <v>1.2890866145819049</v>
      </c>
      <c r="G24">
        <f>'AC Param'!$B$2*9.807 + F24</f>
        <v>18.873037614581904</v>
      </c>
      <c r="H24">
        <f t="shared" si="3"/>
        <v>-1.2890866145819049</v>
      </c>
      <c r="I24">
        <f>C24+(H24/(B24*'AC Param'!$B$8))</f>
        <v>0.20937575271637318</v>
      </c>
      <c r="J24">
        <f>FORECAST(I24,
INDEX(WingXFLR5!$F$8:$F$118,MATCH(I24,WingXFLR5!$C$8:$C$118,1)):INDEX(WingXFLR5!$F$8:$F$118,MATCH(I24,WingXFLR5!$C$8:$C$118,1)+1),
INDEX(WingXFLR5!$C$8:$C$118,MATCH(I24,WingXFLR5!$C$8:$C$118,1)):INDEX(WingXFLR5!$C$8:$C$118,MATCH(I24,WingXFLR5!$C$8:$C$118,1)+1))</f>
        <v>1.4258807904753283E-2</v>
      </c>
      <c r="K24">
        <f>FORECAST(I24,
INDEX(WingXFLR5!$D$8:$D$132,MATCH(I24,WingXFLR5!$C$8:$C$132,1)):INDEX(WingXFLR5!$D$8:$D$132,MATCH(I24,WingXFLR5!$C$8:$C$132,1)+1),
INDEX(WingXFLR5!$C$8:$C$132,MATCH(I24,WingXFLR5!$C$8:$C$132,1)):INDEX(WingXFLR5!$C$8:$C$132,MATCH(I24,WingXFLR5!$C$8:$C$132,1)+1))</f>
        <v>7.9627386233053522E-4</v>
      </c>
      <c r="L24">
        <f>FORECAST(I24,
INDEX(WingXFLR5!$E$8:$E$132,MATCH(I24,WingXFLR5!$C$8:$C$132,1)):INDEX(WingXFLR5!$E$8:$E$132,MATCH(I24,WingXFLR5!$C$8:$C$132,1)+1),
INDEX(WingXFLR5!$C$8:$C$132,MATCH(I24,WingXFLR5!$C$8:$C$132,1)):INDEX(WingXFLR5!$C$8:$C$132,MATCH(I24,WingXFLR5!$C$8:$C$132,1)+1))</f>
        <v>1.3462260071310173E-2</v>
      </c>
      <c r="M24">
        <f>FORECAST(I24,
INDEX(WingXFLR5!$I$8:$I$132,MATCH(I24,WingXFLR5!$C$8:$C$132,1)):INDEX(WingXFLR5!$I$8:$I$132,MATCH(I24,WingXFLR5!$C$8:$C$132,1)+1),
INDEX(WingXFLR5!$C$8:$C$132,MATCH(I24,WingXFLR5!$C$8:$C$132,1)):INDEX(WingXFLR5!$C$8:$C$132,MATCH(I24,WingXFLR5!$C$8:$C$132,1)+1))</f>
        <v>-7.0077067432153251E-2</v>
      </c>
      <c r="N24">
        <f t="shared" si="1"/>
        <v>0.16048456155134233</v>
      </c>
      <c r="O24">
        <f>FORECAST(ABS(N24),
INDEX(HStabXFLR5!$D$8:$D$106,MATCH(ABS(N24),HStabXFLR5!$C$8:$C$106,1)):INDEX(HStabXFLR5!$D$8:$D$106,MATCH(ABS(N24),HStabXFLR5!$C$8:$C$106,1)+1),
INDEX(HStabXFLR5!$C$8:$C$106,MATCH(ABS(N24),HStabXFLR5!$C$8:$C$106,1)):INDEX(HStabXFLR5!$C$8:$C$106,MATCH(ABS(N24),HStabXFLR5!$C$8:$C$106,1)+1))</f>
        <v>2.4844881095251806E-2</v>
      </c>
      <c r="P24">
        <f>N24*B24*'AC Param'!$B$9</f>
        <v>1.263537830791573</v>
      </c>
      <c r="Q24">
        <f>(B24*'AC Param'!$B$8*TrimCalc!I24)+TrimCalc!P24</f>
        <v>17.439712846761697</v>
      </c>
      <c r="R24">
        <f>('AC Param'!$B$2*9.807)-TrimCalc!Q24</f>
        <v>0.14423815323830169</v>
      </c>
      <c r="S24">
        <f>O24*B24*'AC Param'!$B$9</f>
        <v>0.19561038683042375</v>
      </c>
      <c r="T24">
        <f>(J24*B24*'AC Param'!$B$8)</f>
        <v>1.1016221754141557</v>
      </c>
      <c r="U24">
        <f>(K24*B24*'AC Param'!$B$8)</f>
        <v>6.1519374572230355E-2</v>
      </c>
      <c r="V24">
        <f>(L24*B24*'AC Param'!$B$8)</f>
        <v>1.0400816340897643</v>
      </c>
    </row>
    <row r="25" spans="1:22" x14ac:dyDescent="0.2">
      <c r="A25" s="1">
        <f>WingXFLR5!L31</f>
        <v>18.155100000000001</v>
      </c>
      <c r="B25" s="1">
        <f t="shared" si="2"/>
        <v>201.88468930612504</v>
      </c>
      <c r="C25">
        <f>WingXFLR5!C31</f>
        <v>0.23572599999999999</v>
      </c>
      <c r="D25">
        <f>WingXFLR5!I31</f>
        <v>-7.2017999999999999E-2</v>
      </c>
      <c r="E25">
        <f t="shared" si="0"/>
        <v>0.16560954506384451</v>
      </c>
      <c r="F25">
        <f>E25*B25*'AC Param'!$B$9</f>
        <v>1.2504327800202268</v>
      </c>
      <c r="G25">
        <f>'AC Param'!$B$2*9.807 + F25</f>
        <v>18.834383780020225</v>
      </c>
      <c r="H25">
        <f t="shared" si="3"/>
        <v>-1.2504327800202268</v>
      </c>
      <c r="I25">
        <f>C25+(H25/(B25*'AC Param'!$B$8))</f>
        <v>0.21884916897714499</v>
      </c>
      <c r="J25">
        <f>FORECAST(I25,
INDEX(WingXFLR5!$F$8:$F$118,MATCH(I25,WingXFLR5!$C$8:$C$118,1)):INDEX(WingXFLR5!$F$8:$F$118,MATCH(I25,WingXFLR5!$C$8:$C$118,1)+1),
INDEX(WingXFLR5!$C$8:$C$118,MATCH(I25,WingXFLR5!$C$8:$C$118,1)):INDEX(WingXFLR5!$C$8:$C$118,MATCH(I25,WingXFLR5!$C$8:$C$118,1)+1))</f>
        <v>1.4464302794257384E-2</v>
      </c>
      <c r="K25">
        <f>FORECAST(I25,
INDEX(WingXFLR5!$D$8:$D$132,MATCH(I25,WingXFLR5!$C$8:$C$132,1)):INDEX(WingXFLR5!$D$8:$D$132,MATCH(I25,WingXFLR5!$C$8:$C$132,1)+1),
INDEX(WingXFLR5!$C$8:$C$132,MATCH(I25,WingXFLR5!$C$8:$C$132,1)):INDEX(WingXFLR5!$C$8:$C$132,MATCH(I25,WingXFLR5!$C$8:$C$132,1)+1))</f>
        <v>8.6980397064114509E-4</v>
      </c>
      <c r="L25">
        <f>FORECAST(I25,
INDEX(WingXFLR5!$E$8:$E$132,MATCH(I25,WingXFLR5!$C$8:$C$132,1)):INDEX(WingXFLR5!$E$8:$E$132,MATCH(I25,WingXFLR5!$C$8:$C$132,1)+1),
INDEX(WingXFLR5!$C$8:$C$132,MATCH(I25,WingXFLR5!$C$8:$C$132,1)):INDEX(WingXFLR5!$C$8:$C$132,MATCH(I25,WingXFLR5!$C$8:$C$132,1)+1))</f>
        <v>1.359375272067574E-2</v>
      </c>
      <c r="M25">
        <f>FORECAST(I25,
INDEX(WingXFLR5!$I$8:$I$132,MATCH(I25,WingXFLR5!$C$8:$C$132,1)):INDEX(WingXFLR5!$I$8:$I$132,MATCH(I25,WingXFLR5!$C$8:$C$132,1)+1),
INDEX(WingXFLR5!$C$8:$C$132,MATCH(I25,WingXFLR5!$C$8:$C$132,1)):INDEX(WingXFLR5!$C$8:$C$132,MATCH(I25,WingXFLR5!$C$8:$C$132,1)+1))</f>
        <v>-7.0774774706365326E-2</v>
      </c>
      <c r="N25">
        <f t="shared" si="1"/>
        <v>0.1623268826895872</v>
      </c>
      <c r="O25">
        <f>FORECAST(ABS(N25),
INDEX(HStabXFLR5!$D$8:$D$106,MATCH(ABS(N25),HStabXFLR5!$C$8:$C$106,1)):INDEX(HStabXFLR5!$D$8:$D$106,MATCH(ABS(N25),HStabXFLR5!$C$8:$C$106,1)+1),
INDEX(HStabXFLR5!$C$8:$C$106,MATCH(ABS(N25),HStabXFLR5!$C$8:$C$106,1)):INDEX(HStabXFLR5!$C$8:$C$106,MATCH(ABS(N25),HStabXFLR5!$C$8:$C$106,1)+1))</f>
        <v>2.4890346045011585E-2</v>
      </c>
      <c r="P25">
        <f>N25*B25*'AC Param'!$B$9</f>
        <v>1.2256470791904353</v>
      </c>
      <c r="Q25">
        <f>(B25*'AC Param'!$B$8*TrimCalc!I25)+TrimCalc!P25</f>
        <v>17.440549888765062</v>
      </c>
      <c r="R25">
        <f>('AC Param'!$B$2*9.807)-TrimCalc!Q25</f>
        <v>0.14340111123493671</v>
      </c>
      <c r="S25">
        <f>O25*B25*'AC Param'!$B$9</f>
        <v>0.18793424369791442</v>
      </c>
      <c r="T25">
        <f>(J25*B25*'AC Param'!$B$8)</f>
        <v>1.0716845081629511</v>
      </c>
      <c r="U25">
        <f>(K25*B25*'AC Param'!$B$8)</f>
        <v>6.4445238303834584E-2</v>
      </c>
      <c r="V25">
        <f>(L25*B25*'AC Param'!$B$8)</f>
        <v>1.0071839898380743</v>
      </c>
    </row>
    <row r="26" spans="1:22" x14ac:dyDescent="0.2">
      <c r="A26" s="1">
        <f>WingXFLR5!L32</f>
        <v>17.794</v>
      </c>
      <c r="B26" s="1">
        <f t="shared" si="2"/>
        <v>193.93369205000002</v>
      </c>
      <c r="C26">
        <f>WingXFLR5!C32</f>
        <v>0.24539</v>
      </c>
      <c r="D26">
        <f>WingXFLR5!I32</f>
        <v>-7.2729000000000002E-2</v>
      </c>
      <c r="E26">
        <f t="shared" si="0"/>
        <v>0.16748730019655259</v>
      </c>
      <c r="F26">
        <f>E26*B26*'AC Param'!$B$9</f>
        <v>1.2148055006477947</v>
      </c>
      <c r="G26">
        <f>'AC Param'!$B$2*9.807 + F26</f>
        <v>18.798756500647794</v>
      </c>
      <c r="H26">
        <f t="shared" si="3"/>
        <v>-1.2148055006477947</v>
      </c>
      <c r="I26">
        <f>C26+(H26/(B26*'AC Param'!$B$8))</f>
        <v>0.22832181191457473</v>
      </c>
      <c r="J26">
        <f>FORECAST(I26,
INDEX(WingXFLR5!$F$8:$F$118,MATCH(I26,WingXFLR5!$C$8:$C$118,1)):INDEX(WingXFLR5!$F$8:$F$118,MATCH(I26,WingXFLR5!$C$8:$C$118,1)+1),
INDEX(WingXFLR5!$C$8:$C$118,MATCH(I26,WingXFLR5!$C$8:$C$118,1)):INDEX(WingXFLR5!$C$8:$C$118,MATCH(I26,WingXFLR5!$C$8:$C$118,1)+1))</f>
        <v>1.4664549567615145E-2</v>
      </c>
      <c r="K26">
        <f>FORECAST(I26,
INDEX(WingXFLR5!$D$8:$D$132,MATCH(I26,WingXFLR5!$C$8:$C$132,1)):INDEX(WingXFLR5!$D$8:$D$132,MATCH(I26,WingXFLR5!$C$8:$C$132,1)+1),
INDEX(WingXFLR5!$C$8:$C$132,MATCH(I26,WingXFLR5!$C$8:$C$132,1)):INDEX(WingXFLR5!$C$8:$C$132,MATCH(I26,WingXFLR5!$C$8:$C$132,1)+1))</f>
        <v>9.4671339401613847E-4</v>
      </c>
      <c r="L26">
        <f>FORECAST(I26,
INDEX(WingXFLR5!$E$8:$E$132,MATCH(I26,WingXFLR5!$C$8:$C$132,1)):INDEX(WingXFLR5!$E$8:$E$132,MATCH(I26,WingXFLR5!$C$8:$C$132,1)+1),
INDEX(WingXFLR5!$C$8:$C$132,MATCH(I26,WingXFLR5!$C$8:$C$132,1)):INDEX(WingXFLR5!$C$8:$C$132,MATCH(I26,WingXFLR5!$C$8:$C$132,1)+1))</f>
        <v>1.3717836173599007E-2</v>
      </c>
      <c r="M26">
        <f>FORECAST(I26,
INDEX(WingXFLR5!$I$8:$I$132,MATCH(I26,WingXFLR5!$C$8:$C$132,1)):INDEX(WingXFLR5!$I$8:$I$132,MATCH(I26,WingXFLR5!$C$8:$C$132,1)+1),
INDEX(WingXFLR5!$C$8:$C$132,MATCH(I26,WingXFLR5!$C$8:$C$132,1)):INDEX(WingXFLR5!$C$8:$C$132,MATCH(I26,WingXFLR5!$C$8:$C$132,1)+1))</f>
        <v>-7.1472549206743632E-2</v>
      </c>
      <c r="N26">
        <f t="shared" si="1"/>
        <v>0.16416932554846683</v>
      </c>
      <c r="O26">
        <f>FORECAST(ABS(N26),
INDEX(HStabXFLR5!$D$8:$D$106,MATCH(ABS(N26),HStabXFLR5!$C$8:$C$106,1)):INDEX(HStabXFLR5!$D$8:$D$106,MATCH(ABS(N26),HStabXFLR5!$C$8:$C$106,1)+1),
INDEX(HStabXFLR5!$C$8:$C$106,MATCH(ABS(N26),HStabXFLR5!$C$8:$C$106,1)):INDEX(HStabXFLR5!$C$8:$C$106,MATCH(ABS(N26),HStabXFLR5!$C$8:$C$106,1)+1))</f>
        <v>2.493695039755963E-2</v>
      </c>
      <c r="P26">
        <f>N26*B26*'AC Param'!$B$9</f>
        <v>1.1907398320939742</v>
      </c>
      <c r="Q26">
        <f>(B26*'AC Param'!$B$8*TrimCalc!I26)+TrimCalc!P26</f>
        <v>17.441239981465046</v>
      </c>
      <c r="R26">
        <f>('AC Param'!$B$2*9.807)-TrimCalc!Q26</f>
        <v>0.14271101853495338</v>
      </c>
      <c r="S26">
        <f>O26*B26*'AC Param'!$B$9</f>
        <v>0.18087069572908543</v>
      </c>
      <c r="T26">
        <f>(J26*B26*'AC Param'!$B$8)</f>
        <v>1.0437297380425059</v>
      </c>
      <c r="U26">
        <f>(K26*B26*'AC Param'!$B$8)</f>
        <v>6.7381061940008161E-2</v>
      </c>
      <c r="V26">
        <f>(L26*B26*'AC Param'!$B$8)</f>
        <v>0.97634867610249776</v>
      </c>
    </row>
    <row r="27" spans="1:22" x14ac:dyDescent="0.2">
      <c r="A27" s="1">
        <f>WingXFLR5!L33</f>
        <v>17.453700000000001</v>
      </c>
      <c r="B27" s="1">
        <f t="shared" si="2"/>
        <v>186.58688176012504</v>
      </c>
      <c r="C27">
        <f>WingXFLR5!C33</f>
        <v>0.255054</v>
      </c>
      <c r="D27">
        <f>WingXFLR5!I33</f>
        <v>-7.3441000000000006E-2</v>
      </c>
      <c r="E27">
        <f t="shared" si="0"/>
        <v>0.16936724658036514</v>
      </c>
      <c r="F27">
        <f>E27*B27*'AC Param'!$B$9</f>
        <v>1.1819038197986471</v>
      </c>
      <c r="G27">
        <f>'AC Param'!$B$2*9.807 + F27</f>
        <v>18.765854819798648</v>
      </c>
      <c r="H27">
        <f t="shared" si="3"/>
        <v>-1.1819038197986471</v>
      </c>
      <c r="I27">
        <f>C27+(H27/(B27*'AC Param'!$B$8))</f>
        <v>0.23779423154739604</v>
      </c>
      <c r="J27">
        <f>FORECAST(I27,
INDEX(WingXFLR5!$F$8:$F$118,MATCH(I27,WingXFLR5!$C$8:$C$118,1)):INDEX(WingXFLR5!$F$8:$F$118,MATCH(I27,WingXFLR5!$C$8:$C$118,1)+1),
INDEX(WingXFLR5!$C$8:$C$118,MATCH(I27,WingXFLR5!$C$8:$C$118,1)):INDEX(WingXFLR5!$C$8:$C$118,MATCH(I27,WingXFLR5!$C$8:$C$118,1)+1))</f>
        <v>1.4859374777150706E-2</v>
      </c>
      <c r="K27">
        <f>FORECAST(I27,
INDEX(WingXFLR5!$D$8:$D$132,MATCH(I27,WingXFLR5!$C$8:$C$132,1)):INDEX(WingXFLR5!$D$8:$D$132,MATCH(I27,WingXFLR5!$C$8:$C$132,1)+1),
INDEX(WingXFLR5!$C$8:$C$132,MATCH(I27,WingXFLR5!$C$8:$C$132,1)):INDEX(WingXFLR5!$C$8:$C$132,MATCH(I27,WingXFLR5!$C$8:$C$132,1)+1))</f>
        <v>1.0261911922111613E-3</v>
      </c>
      <c r="L27">
        <f>FORECAST(I27,
INDEX(WingXFLR5!$E$8:$E$132,MATCH(I27,WingXFLR5!$C$8:$C$132,1)):INDEX(WingXFLR5!$E$8:$E$132,MATCH(I27,WingXFLR5!$C$8:$C$132,1)+1),
INDEX(WingXFLR5!$C$8:$C$132,MATCH(I27,WingXFLR5!$C$8:$C$132,1)):INDEX(WingXFLR5!$C$8:$C$132,MATCH(I27,WingXFLR5!$C$8:$C$132,1)+1))</f>
        <v>1.3833183584939544E-2</v>
      </c>
      <c r="M27">
        <f>FORECAST(I27,
INDEX(WingXFLR5!$I$8:$I$132,MATCH(I27,WingXFLR5!$C$8:$C$132,1)):INDEX(WingXFLR5!$I$8:$I$132,MATCH(I27,WingXFLR5!$C$8:$C$132,1)+1),
INDEX(WingXFLR5!$C$8:$C$132,MATCH(I27,WingXFLR5!$C$8:$C$132,1)):INDEX(WingXFLR5!$C$8:$C$132,MATCH(I27,WingXFLR5!$C$8:$C$132,1)+1))</f>
        <v>-7.2170163972495718E-2</v>
      </c>
      <c r="N27">
        <f t="shared" si="1"/>
        <v>0.16601141099966321</v>
      </c>
      <c r="O27">
        <f>FORECAST(ABS(N27),
INDEX(HStabXFLR5!$D$8:$D$106,MATCH(ABS(N27),HStabXFLR5!$C$8:$C$106,1)):INDEX(HStabXFLR5!$D$8:$D$106,MATCH(ABS(N27),HStabXFLR5!$C$8:$C$106,1)+1),
INDEX(HStabXFLR5!$C$8:$C$106,MATCH(ABS(N27),HStabXFLR5!$C$8:$C$106,1)):INDEX(HStabXFLR5!$C$8:$C$106,MATCH(ABS(N27),HStabXFLR5!$C$8:$C$106,1)+1))</f>
        <v>2.4983545709526794E-2</v>
      </c>
      <c r="P27">
        <f>N27*B27*'AC Param'!$B$9</f>
        <v>1.1584856266619605</v>
      </c>
      <c r="Q27">
        <f>(B27*'AC Param'!$B$8*TrimCalc!I27)+TrimCalc!P27</f>
        <v>17.442012915207339</v>
      </c>
      <c r="R27">
        <f>('AC Param'!$B$2*9.807)-TrimCalc!Q27</f>
        <v>0.14193808479265968</v>
      </c>
      <c r="S27">
        <f>O27*B27*'AC Param'!$B$9</f>
        <v>0.17434391065803062</v>
      </c>
      <c r="T27">
        <f>(J27*B27*'AC Param'!$B$8)</f>
        <v>1.0175311364785122</v>
      </c>
      <c r="U27">
        <f>(K27*B27*'AC Param'!$B$8)</f>
        <v>7.0270889974489548E-2</v>
      </c>
      <c r="V27">
        <f>(L27*B27*'AC Param'!$B$8)</f>
        <v>0.94726024650402263</v>
      </c>
    </row>
    <row r="28" spans="1:22" x14ac:dyDescent="0.2">
      <c r="A28" s="1">
        <f>WingXFLR5!L34</f>
        <v>17.132200000000001</v>
      </c>
      <c r="B28" s="1">
        <f t="shared" si="2"/>
        <v>179.77626956450004</v>
      </c>
      <c r="C28">
        <f>WingXFLR5!C34</f>
        <v>0.26471600000000001</v>
      </c>
      <c r="D28">
        <f>WingXFLR5!I34</f>
        <v>-7.4151999999999996E-2</v>
      </c>
      <c r="E28">
        <f t="shared" si="0"/>
        <v>0.17124493553434858</v>
      </c>
      <c r="F28">
        <f>E28*B28*'AC Param'!$B$9</f>
        <v>1.1513880108874754</v>
      </c>
      <c r="G28">
        <f>'AC Param'!$B$2*9.807 + F28</f>
        <v>18.735339010887476</v>
      </c>
      <c r="H28">
        <f t="shared" si="3"/>
        <v>-1.1513880108874754</v>
      </c>
      <c r="I28">
        <f>C28+(H28/(B28*'AC Param'!$B$8))</f>
        <v>0.2472648812289247</v>
      </c>
      <c r="J28">
        <f>FORECAST(I28,
INDEX(WingXFLR5!$F$8:$F$118,MATCH(I28,WingXFLR5!$C$8:$C$118,1)):INDEX(WingXFLR5!$F$8:$F$118,MATCH(I28,WingXFLR5!$C$8:$C$118,1)+1),
INDEX(WingXFLR5!$C$8:$C$118,MATCH(I28,WingXFLR5!$C$8:$C$118,1)):INDEX(WingXFLR5!$C$8:$C$118,MATCH(I28,WingXFLR5!$C$8:$C$118,1)+1))</f>
        <v>1.5052443302688585E-2</v>
      </c>
      <c r="K28">
        <f>FORECAST(I28,
INDEX(WingXFLR5!$D$8:$D$132,MATCH(I28,WingXFLR5!$C$8:$C$132,1)):INDEX(WingXFLR5!$D$8:$D$132,MATCH(I28,WingXFLR5!$C$8:$C$132,1)+1),
INDEX(WingXFLR5!$C$8:$C$132,MATCH(I28,WingXFLR5!$C$8:$C$132,1)):INDEX(WingXFLR5!$C$8:$C$132,MATCH(I28,WingXFLR5!$C$8:$C$132,1)+1))</f>
        <v>1.1098785872223145E-3</v>
      </c>
      <c r="L28">
        <f>FORECAST(I28,
INDEX(WingXFLR5!$E$8:$E$132,MATCH(I28,WingXFLR5!$C$8:$C$132,1)):INDEX(WingXFLR5!$E$8:$E$132,MATCH(I28,WingXFLR5!$C$8:$C$132,1)+1),
INDEX(WingXFLR5!$C$8:$C$132,MATCH(I28,WingXFLR5!$C$8:$C$132,1)):INDEX(WingXFLR5!$C$8:$C$132,MATCH(I28,WingXFLR5!$C$8:$C$132,1)+1))</f>
        <v>1.3942564715466269E-2</v>
      </c>
      <c r="M28">
        <f>FORECAST(I28,
INDEX(WingXFLR5!$I$8:$I$132,MATCH(I28,WingXFLR5!$C$8:$C$132,1)):INDEX(WingXFLR5!$I$8:$I$132,MATCH(I28,WingXFLR5!$C$8:$C$132,1)+1),
INDEX(WingXFLR5!$C$8:$C$132,MATCH(I28,WingXFLR5!$C$8:$C$132,1)):INDEX(WingXFLR5!$C$8:$C$132,MATCH(I28,WingXFLR5!$C$8:$C$132,1)+1))</f>
        <v>-7.2867132805773435E-2</v>
      </c>
      <c r="N28">
        <f t="shared" si="1"/>
        <v>0.16785202248405209</v>
      </c>
      <c r="O28">
        <f>FORECAST(ABS(N28),
INDEX(HStabXFLR5!$D$8:$D$106,MATCH(ABS(N28),HStabXFLR5!$C$8:$C$106,1)):INDEX(HStabXFLR5!$D$8:$D$106,MATCH(ABS(N28),HStabXFLR5!$C$8:$C$106,1)+1),
INDEX(HStabXFLR5!$C$8:$C$106,MATCH(ABS(N28),HStabXFLR5!$C$8:$C$106,1)):INDEX(HStabXFLR5!$C$8:$C$106,MATCH(ABS(N28),HStabXFLR5!$C$8:$C$106,1)+1))</f>
        <v>2.5030103737695222E-2</v>
      </c>
      <c r="P28">
        <f>N28*B28*'AC Param'!$B$9</f>
        <v>1.1285753104948764</v>
      </c>
      <c r="Q28">
        <f>(B28*'AC Param'!$B$8*TrimCalc!I28)+TrimCalc!P28</f>
        <v>17.442590675078684</v>
      </c>
      <c r="R28">
        <f>('AC Param'!$B$2*9.807)-TrimCalc!Q28</f>
        <v>0.14136032492131534</v>
      </c>
      <c r="S28">
        <f>O28*B28*'AC Param'!$B$9</f>
        <v>0.16829321851139611</v>
      </c>
      <c r="T28">
        <f>(J28*B28*'AC Param'!$B$8)</f>
        <v>0.99312846245737818</v>
      </c>
      <c r="U28">
        <f>(K28*B28*'AC Param'!$B$8)</f>
        <v>7.3227448373486714E-2</v>
      </c>
      <c r="V28">
        <f>(L28*B28*'AC Param'!$B$8)</f>
        <v>0.91990101408389136</v>
      </c>
    </row>
    <row r="29" spans="1:22" x14ac:dyDescent="0.2">
      <c r="A29" s="1">
        <f>WingXFLR5!L35</f>
        <v>16.8279</v>
      </c>
      <c r="B29" s="1">
        <f t="shared" si="2"/>
        <v>173.44665877612502</v>
      </c>
      <c r="C29">
        <f>WingXFLR5!C35</f>
        <v>0.27437699999999998</v>
      </c>
      <c r="D29">
        <f>WingXFLR5!I35</f>
        <v>-7.4862999999999999E-2</v>
      </c>
      <c r="E29">
        <f t="shared" si="0"/>
        <v>0.17312259139896971</v>
      </c>
      <c r="F29">
        <f>E29*B29*'AC Param'!$B$9</f>
        <v>1.1230298103769041</v>
      </c>
      <c r="G29">
        <f>'AC Param'!$B$2*9.807 + F29</f>
        <v>18.706980810376905</v>
      </c>
      <c r="H29">
        <f t="shared" si="3"/>
        <v>-1.1230298103769041</v>
      </c>
      <c r="I29">
        <f>C29+(H29/(B29*'AC Param'!$B$8))</f>
        <v>0.25673453428250281</v>
      </c>
      <c r="J29">
        <f>FORECAST(I29,
INDEX(WingXFLR5!$F$8:$F$118,MATCH(I29,WingXFLR5!$C$8:$C$118,1)):INDEX(WingXFLR5!$F$8:$F$118,MATCH(I29,WingXFLR5!$C$8:$C$118,1)+1),
INDEX(WingXFLR5!$C$8:$C$118,MATCH(I29,WingXFLR5!$C$8:$C$118,1)):INDEX(WingXFLR5!$C$8:$C$118,MATCH(I29,WingXFLR5!$C$8:$C$118,1)+1))</f>
        <v>1.5241047144863955E-2</v>
      </c>
      <c r="K29">
        <f>FORECAST(I29,
INDEX(WingXFLR5!$D$8:$D$132,MATCH(I29,WingXFLR5!$C$8:$C$132,1)):INDEX(WingXFLR5!$D$8:$D$132,MATCH(I29,WingXFLR5!$C$8:$C$132,1)+1),
INDEX(WingXFLR5!$C$8:$C$132,MATCH(I29,WingXFLR5!$C$8:$C$132,1)):INDEX(WingXFLR5!$C$8:$C$132,MATCH(I29,WingXFLR5!$C$8:$C$132,1)+1))</f>
        <v>1.1958278430664201E-3</v>
      </c>
      <c r="L29">
        <f>FORECAST(I29,
INDEX(WingXFLR5!$E$8:$E$132,MATCH(I29,WingXFLR5!$C$8:$C$132,1)):INDEX(WingXFLR5!$E$8:$E$132,MATCH(I29,WingXFLR5!$C$8:$C$132,1)+1),
INDEX(WingXFLR5!$C$8:$C$132,MATCH(I29,WingXFLR5!$C$8:$C$132,1)):INDEX(WingXFLR5!$C$8:$C$132,MATCH(I29,WingXFLR5!$C$8:$C$132,1)+1))</f>
        <v>1.4045219301797534E-2</v>
      </c>
      <c r="M29">
        <f>FORECAST(I29,
INDEX(WingXFLR5!$I$8:$I$132,MATCH(I29,WingXFLR5!$C$8:$C$132,1)):INDEX(WingXFLR5!$I$8:$I$132,MATCH(I29,WingXFLR5!$C$8:$C$132,1)+1),
INDEX(WingXFLR5!$C$8:$C$132,MATCH(I29,WingXFLR5!$C$8:$C$132,1)):INDEX(WingXFLR5!$C$8:$C$132,MATCH(I29,WingXFLR5!$C$8:$C$132,1)+1))</f>
        <v>-7.3564665894727738E-2</v>
      </c>
      <c r="N29">
        <f t="shared" si="1"/>
        <v>0.16969383741653218</v>
      </c>
      <c r="O29">
        <f>FORECAST(ABS(N29),
INDEX(HStabXFLR5!$D$8:$D$106,MATCH(ABS(N29),HStabXFLR5!$C$8:$C$106,1)):INDEX(HStabXFLR5!$D$8:$D$106,MATCH(ABS(N29),HStabXFLR5!$C$8:$C$106,1)+1),
INDEX(HStabXFLR5!$C$8:$C$106,MATCH(ABS(N29),HStabXFLR5!$C$8:$C$106,1)):INDEX(HStabXFLR5!$C$8:$C$106,MATCH(ABS(N29),HStabXFLR5!$C$8:$C$106,1)+1))</f>
        <v>2.5077274331493739E-2</v>
      </c>
      <c r="P29">
        <f>N29*B29*'AC Param'!$B$9</f>
        <v>1.1007878088933889</v>
      </c>
      <c r="Q29">
        <f>(B29*'AC Param'!$B$8*TrimCalc!I29)+TrimCalc!P29</f>
        <v>17.443205017987673</v>
      </c>
      <c r="R29">
        <f>('AC Param'!$B$2*9.807)-TrimCalc!Q29</f>
        <v>0.14074598201232646</v>
      </c>
      <c r="S29">
        <f>O29*B29*'AC Param'!$B$9</f>
        <v>0.16267389720596925</v>
      </c>
      <c r="T29">
        <f>(J29*B29*'AC Param'!$B$8)</f>
        <v>0.97016769419406135</v>
      </c>
      <c r="U29">
        <f>(K29*B29*'AC Param'!$B$8)</f>
        <v>7.612033019343846E-2</v>
      </c>
      <c r="V29">
        <f>(L29*B29*'AC Param'!$B$8)</f>
        <v>0.89404736400062279</v>
      </c>
    </row>
    <row r="30" spans="1:22" x14ac:dyDescent="0.2">
      <c r="A30" s="1">
        <f>WingXFLR5!L36</f>
        <v>16.539200000000001</v>
      </c>
      <c r="B30" s="1">
        <f t="shared" si="2"/>
        <v>167.54639619200003</v>
      </c>
      <c r="C30">
        <f>WingXFLR5!C36</f>
        <v>0.28403600000000001</v>
      </c>
      <c r="D30">
        <f>WingXFLR5!I36</f>
        <v>-7.5574000000000002E-2</v>
      </c>
      <c r="E30">
        <f t="shared" si="0"/>
        <v>0.17500018108486623</v>
      </c>
      <c r="F30">
        <f>E30*B30*'AC Param'!$B$9</f>
        <v>1.0965922977970064</v>
      </c>
      <c r="G30">
        <f>'AC Param'!$B$2*9.807 + F30</f>
        <v>18.680543297797005</v>
      </c>
      <c r="H30">
        <f t="shared" si="3"/>
        <v>-1.0965922977970064</v>
      </c>
      <c r="I30">
        <f>C30+(H30/(B30*'AC Param'!$B$8))</f>
        <v>0.26620219408017987</v>
      </c>
      <c r="J30">
        <f>FORECAST(I30,
INDEX(WingXFLR5!$F$8:$F$118,MATCH(I30,WingXFLR5!$C$8:$C$118,1)):INDEX(WingXFLR5!$F$8:$F$118,MATCH(I30,WingXFLR5!$C$8:$C$118,1)+1),
INDEX(WingXFLR5!$C$8:$C$118,MATCH(I30,WingXFLR5!$C$8:$C$118,1)):INDEX(WingXFLR5!$C$8:$C$118,MATCH(I30,WingXFLR5!$C$8:$C$118,1)+1))</f>
        <v>1.5426920866067053E-2</v>
      </c>
      <c r="K30">
        <f>FORECAST(I30,
INDEX(WingXFLR5!$D$8:$D$132,MATCH(I30,WingXFLR5!$C$8:$C$132,1)):INDEX(WingXFLR5!$D$8:$D$132,MATCH(I30,WingXFLR5!$C$8:$C$132,1)+1),
INDEX(WingXFLR5!$C$8:$C$132,MATCH(I30,WingXFLR5!$C$8:$C$132,1)):INDEX(WingXFLR5!$C$8:$C$132,MATCH(I30,WingXFLR5!$C$8:$C$132,1)+1))</f>
        <v>1.2854604330335272E-3</v>
      </c>
      <c r="L30">
        <f>FORECAST(I30,
INDEX(WingXFLR5!$E$8:$E$132,MATCH(I30,WingXFLR5!$C$8:$C$132,1)):INDEX(WingXFLR5!$E$8:$E$132,MATCH(I30,WingXFLR5!$C$8:$C$132,1)+1),
INDEX(WingXFLR5!$C$8:$C$132,MATCH(I30,WingXFLR5!$C$8:$C$132,1)):INDEX(WingXFLR5!$C$8:$C$132,MATCH(I30,WingXFLR5!$C$8:$C$132,1)+1))</f>
        <v>1.4141460433033527E-2</v>
      </c>
      <c r="M30">
        <f>FORECAST(I30,
INDEX(WingXFLR5!$I$8:$I$132,MATCH(I30,WingXFLR5!$C$8:$C$132,1)):INDEX(WingXFLR5!$I$8:$I$132,MATCH(I30,WingXFLR5!$C$8:$C$132,1)+1),
INDEX(WingXFLR5!$C$8:$C$132,MATCH(I30,WingXFLR5!$C$8:$C$132,1)):INDEX(WingXFLR5!$C$8:$C$132,MATCH(I30,WingXFLR5!$C$8:$C$132,1)+1))</f>
        <v>-7.4261376254115302E-2</v>
      </c>
      <c r="N30">
        <f t="shared" si="1"/>
        <v>0.17153378358637372</v>
      </c>
      <c r="O30">
        <f>FORECAST(ABS(N30),
INDEX(HStabXFLR5!$D$8:$D$106,MATCH(ABS(N30),HStabXFLR5!$C$8:$C$106,1)):INDEX(HStabXFLR5!$D$8:$D$106,MATCH(ABS(N30),HStabXFLR5!$C$8:$C$106,1)+1),
INDEX(HStabXFLR5!$C$8:$C$106,MATCH(ABS(N30),HStabXFLR5!$C$8:$C$106,1)):INDEX(HStabXFLR5!$C$8:$C$106,MATCH(ABS(N30),HStabXFLR5!$C$8:$C$106,1)+1))</f>
        <v>2.5125659554154814E-2</v>
      </c>
      <c r="P30">
        <f>N30*B30*'AC Param'!$B$9</f>
        <v>1.0748710357138187</v>
      </c>
      <c r="Q30">
        <f>(B30*'AC Param'!$B$8*TrimCalc!I30)+TrimCalc!P30</f>
        <v>17.443518143203082</v>
      </c>
      <c r="R30">
        <f>('AC Param'!$B$2*9.807)-TrimCalc!Q30</f>
        <v>0.14043285679691664</v>
      </c>
      <c r="S30">
        <f>O30*B30*'AC Param'!$B$9</f>
        <v>0.15744329276319044</v>
      </c>
      <c r="T30">
        <f>(J30*B30*'AC Param'!$B$8)</f>
        <v>0.94859407332967383</v>
      </c>
      <c r="U30">
        <f>(K30*B30*'AC Param'!$B$8)</f>
        <v>7.9042354521798322E-2</v>
      </c>
      <c r="V30">
        <f>(L30*B30*'AC Param'!$B$8)</f>
        <v>0.86955171880787563</v>
      </c>
    </row>
    <row r="31" spans="1:22" x14ac:dyDescent="0.2">
      <c r="A31" s="1">
        <f>WingXFLR5!L37</f>
        <v>16.265000000000001</v>
      </c>
      <c r="B31" s="1">
        <f t="shared" si="2"/>
        <v>162.03701281250002</v>
      </c>
      <c r="C31">
        <f>WingXFLR5!C37</f>
        <v>0.29369499999999998</v>
      </c>
      <c r="D31">
        <f>WingXFLR5!I37</f>
        <v>-7.6285000000000006E-2</v>
      </c>
      <c r="E31">
        <f t="shared" si="0"/>
        <v>0.17687777077076275</v>
      </c>
      <c r="F31">
        <f>E31*B31*'AC Param'!$B$9</f>
        <v>1.0719118857627068</v>
      </c>
      <c r="G31">
        <f>'AC Param'!$B$2*9.807 + F31</f>
        <v>18.655862885762705</v>
      </c>
      <c r="H31">
        <f t="shared" si="3"/>
        <v>-1.0719118857627068</v>
      </c>
      <c r="I31">
        <f>C31+(H31/(B31*'AC Param'!$B$8))</f>
        <v>0.27566985387785686</v>
      </c>
      <c r="J31">
        <f>FORECAST(I31,
INDEX(WingXFLR5!$F$8:$F$118,MATCH(I31,WingXFLR5!$C$8:$C$118,1)):INDEX(WingXFLR5!$F$8:$F$118,MATCH(I31,WingXFLR5!$C$8:$C$118,1)+1),
INDEX(WingXFLR5!$C$8:$C$118,MATCH(I31,WingXFLR5!$C$8:$C$118,1)):INDEX(WingXFLR5!$C$8:$C$118,MATCH(I31,WingXFLR5!$C$8:$C$118,1)+1))</f>
        <v>1.5610762187328243E-2</v>
      </c>
      <c r="K31">
        <f>FORECAST(I31,
INDEX(WingXFLR5!$D$8:$D$132,MATCH(I31,WingXFLR5!$C$8:$C$132,1)):INDEX(WingXFLR5!$D$8:$D$132,MATCH(I31,WingXFLR5!$C$8:$C$132,1)+1),
INDEX(WingXFLR5!$C$8:$C$132,MATCH(I31,WingXFLR5!$C$8:$C$132,1)):INDEX(WingXFLR5!$C$8:$C$132,MATCH(I31,WingXFLR5!$C$8:$C$132,1)+1))</f>
        <v>1.3781172668009081E-3</v>
      </c>
      <c r="L31">
        <f>FORECAST(I31,
INDEX(WingXFLR5!$E$8:$E$132,MATCH(I31,WingXFLR5!$C$8:$C$132,1)):INDEX(WingXFLR5!$E$8:$E$132,MATCH(I31,WingXFLR5!$C$8:$C$132,1)+1),
INDEX(WingXFLR5!$C$8:$C$132,MATCH(I31,WingXFLR5!$C$8:$C$132,1)):INDEX(WingXFLR5!$C$8:$C$132,MATCH(I31,WingXFLR5!$C$8:$C$132,1)+1))</f>
        <v>1.4232644920527336E-2</v>
      </c>
      <c r="M31">
        <f>FORECAST(I31,
INDEX(WingXFLR5!$I$8:$I$132,MATCH(I31,WingXFLR5!$C$8:$C$132,1)):INDEX(WingXFLR5!$I$8:$I$132,MATCH(I31,WingXFLR5!$C$8:$C$132,1)+1),
INDEX(WingXFLR5!$C$8:$C$132,MATCH(I31,WingXFLR5!$C$8:$C$132,1)):INDEX(WingXFLR5!$C$8:$C$132,MATCH(I31,WingXFLR5!$C$8:$C$132,1)+1))</f>
        <v>-7.4958167109137191E-2</v>
      </c>
      <c r="N31">
        <f t="shared" si="1"/>
        <v>0.17337390614236295</v>
      </c>
      <c r="O31">
        <f>FORECAST(ABS(N31),
INDEX(HStabXFLR5!$D$8:$D$106,MATCH(ABS(N31),HStabXFLR5!$C$8:$C$106,1)):INDEX(HStabXFLR5!$D$8:$D$106,MATCH(ABS(N31),HStabXFLR5!$C$8:$C$106,1)+1),
INDEX(HStabXFLR5!$C$8:$C$106,MATCH(ABS(N31),HStabXFLR5!$C$8:$C$106,1)):INDEX(HStabXFLR5!$C$8:$C$106,MATCH(ABS(N31),HStabXFLR5!$C$8:$C$106,1)+1))</f>
        <v>2.5174049415257586E-2</v>
      </c>
      <c r="P31">
        <f>N31*B31*'AC Param'!$B$9</f>
        <v>1.0506778204252774</v>
      </c>
      <c r="Q31">
        <f>(B31*'AC Param'!$B$8*TrimCalc!I31)+TrimCalc!P31</f>
        <v>17.444097930076531</v>
      </c>
      <c r="R31">
        <f>('AC Param'!$B$2*9.807)-TrimCalc!Q31</f>
        <v>0.13985306992346835</v>
      </c>
      <c r="S31">
        <f>O31*B31*'AC Param'!$B$9</f>
        <v>0.15255937850983334</v>
      </c>
      <c r="T31">
        <f>(J31*B31*'AC Param'!$B$8)</f>
        <v>0.92833430702988617</v>
      </c>
      <c r="U31">
        <f>(K31*B31*'AC Param'!$B$8)</f>
        <v>8.1953303914912873E-2</v>
      </c>
      <c r="V31">
        <f>(L31*B31*'AC Param'!$B$8)</f>
        <v>0.84638100311497322</v>
      </c>
    </row>
    <row r="32" spans="1:22" x14ac:dyDescent="0.2">
      <c r="A32" s="1">
        <f>WingXFLR5!L38</f>
        <v>16.004000000000001</v>
      </c>
      <c r="B32" s="1">
        <f t="shared" si="2"/>
        <v>156.87840980000004</v>
      </c>
      <c r="C32">
        <f>WingXFLR5!C38</f>
        <v>0.30335200000000001</v>
      </c>
      <c r="D32">
        <f>WingXFLR5!I38</f>
        <v>-7.6995999999999995E-2</v>
      </c>
      <c r="E32">
        <f t="shared" si="0"/>
        <v>0.17875529427793455</v>
      </c>
      <c r="F32">
        <f>E32*B32*'AC Param'!$B$9</f>
        <v>1.0488024519810379</v>
      </c>
      <c r="G32">
        <f>'AC Param'!$B$2*9.807 + F32</f>
        <v>18.632753451981038</v>
      </c>
      <c r="H32">
        <f t="shared" si="3"/>
        <v>-1.0488024519810379</v>
      </c>
      <c r="I32">
        <f>C32+(H32/(B32*'AC Param'!$B$8))</f>
        <v>0.28513552041963286</v>
      </c>
      <c r="J32">
        <f>FORECAST(I32,
INDEX(WingXFLR5!$F$8:$F$118,MATCH(I32,WingXFLR5!$C$8:$C$118,1)):INDEX(WingXFLR5!$F$8:$F$118,MATCH(I32,WingXFLR5!$C$8:$C$118,1)+1),
INDEX(WingXFLR5!$C$8:$C$118,MATCH(I32,WingXFLR5!$C$8:$C$118,1)):INDEX(WingXFLR5!$C$8:$C$118,MATCH(I32,WingXFLR5!$C$8:$C$118,1)+1))</f>
        <v>1.5792059248124247E-2</v>
      </c>
      <c r="K32">
        <f>FORECAST(I32,
INDEX(WingXFLR5!$D$8:$D$132,MATCH(I32,WingXFLR5!$C$8:$C$132,1)):INDEX(WingXFLR5!$D$8:$D$132,MATCH(I32,WingXFLR5!$C$8:$C$132,1)+1),
INDEX(WingXFLR5!$C$8:$C$132,MATCH(I32,WingXFLR5!$C$8:$C$132,1)):INDEX(WingXFLR5!$C$8:$C$132,MATCH(I32,WingXFLR5!$C$8:$C$132,1)+1))</f>
        <v>1.4743833773644566E-3</v>
      </c>
      <c r="L32">
        <f>FORECAST(I32,
INDEX(WingXFLR5!$E$8:$E$132,MATCH(I32,WingXFLR5!$C$8:$C$132,1)):INDEX(WingXFLR5!$E$8:$E$132,MATCH(I32,WingXFLR5!$C$8:$C$132,1)+1),
INDEX(WingXFLR5!$C$8:$C$132,MATCH(I32,WingXFLR5!$C$8:$C$132,1)):INDEX(WingXFLR5!$C$8:$C$132,MATCH(I32,WingXFLR5!$C$8:$C$132,1)+1))</f>
        <v>1.4317675870759787E-2</v>
      </c>
      <c r="M32">
        <f>FORECAST(I32,
INDEX(WingXFLR5!$I$8:$I$132,MATCH(I32,WingXFLR5!$C$8:$C$132,1)):INDEX(WingXFLR5!$I$8:$I$132,MATCH(I32,WingXFLR5!$C$8:$C$132,1)+1),
INDEX(WingXFLR5!$C$8:$C$132,MATCH(I32,WingXFLR5!$C$8:$C$132,1)):INDEX(WingXFLR5!$C$8:$C$132,MATCH(I32,WingXFLR5!$C$8:$C$132,1)+1))</f>
        <v>-7.5654935813061291E-2</v>
      </c>
      <c r="N32">
        <f t="shared" si="1"/>
        <v>0.1752139142041679</v>
      </c>
      <c r="O32">
        <f>FORECAST(ABS(N32),
INDEX(HStabXFLR5!$D$8:$D$106,MATCH(ABS(N32),HStabXFLR5!$C$8:$C$106,1)):INDEX(HStabXFLR5!$D$8:$D$106,MATCH(ABS(N32),HStabXFLR5!$C$8:$C$106,1)+1),
INDEX(HStabXFLR5!$C$8:$C$106,MATCH(ABS(N32),HStabXFLR5!$C$8:$C$106,1)):INDEX(HStabXFLR5!$C$8:$C$106,MATCH(ABS(N32),HStabXFLR5!$C$8:$C$106,1)+1))</f>
        <v>2.5222436265496948E-2</v>
      </c>
      <c r="P32">
        <f>N32*B32*'AC Param'!$B$9</f>
        <v>1.0280242807958631</v>
      </c>
      <c r="Q32">
        <f>(B32*'AC Param'!$B$8*TrimCalc!I32)+TrimCalc!P32</f>
        <v>17.444524057476233</v>
      </c>
      <c r="R32">
        <f>('AC Param'!$B$2*9.807)-TrimCalc!Q32</f>
        <v>0.13942694252376597</v>
      </c>
      <c r="S32">
        <f>O32*B32*'AC Param'!$B$9</f>
        <v>0.14798640290372669</v>
      </c>
      <c r="T32">
        <f>(J32*B32*'AC Param'!$B$8)</f>
        <v>0.90921796322891368</v>
      </c>
      <c r="U32">
        <f>(K32*B32*'AC Param'!$B$8)</f>
        <v>8.4886703521271575E-2</v>
      </c>
      <c r="V32">
        <f>(L32*B32*'AC Param'!$B$8)</f>
        <v>0.82433125970764187</v>
      </c>
    </row>
    <row r="33" spans="1:22" x14ac:dyDescent="0.2">
      <c r="A33" s="1">
        <f>WingXFLR5!L39</f>
        <v>15.7552</v>
      </c>
      <c r="B33" s="1">
        <f t="shared" si="2"/>
        <v>152.03862531200002</v>
      </c>
      <c r="C33">
        <f>WingXFLR5!C39</f>
        <v>0.31300699999999998</v>
      </c>
      <c r="D33">
        <f>WingXFLR5!I39</f>
        <v>-7.7705999999999997E-2</v>
      </c>
      <c r="E33">
        <f t="shared" si="0"/>
        <v>0.18063056035527733</v>
      </c>
      <c r="F33">
        <f>E33*B33*'AC Param'!$B$9</f>
        <v>1.027109546007148</v>
      </c>
      <c r="G33">
        <f>'AC Param'!$B$2*9.807 + F33</f>
        <v>18.611060546007145</v>
      </c>
      <c r="H33">
        <f t="shared" si="3"/>
        <v>-1.027109546007148</v>
      </c>
      <c r="I33">
        <f>C33+(H33/(B33*'AC Param'!$B$8))</f>
        <v>0.2945994170101161</v>
      </c>
      <c r="J33">
        <f>FORECAST(I33,
INDEX(WingXFLR5!$F$8:$F$118,MATCH(I33,WingXFLR5!$C$8:$C$118,1)):INDEX(WingXFLR5!$F$8:$F$118,MATCH(I33,WingXFLR5!$C$8:$C$118,1)+1),
INDEX(WingXFLR5!$C$8:$C$118,MATCH(I33,WingXFLR5!$C$8:$C$118,1)):INDEX(WingXFLR5!$C$8:$C$118,MATCH(I33,WingXFLR5!$C$8:$C$118,1)+1))</f>
        <v>1.597341965039677E-2</v>
      </c>
      <c r="K33">
        <f>FORECAST(I33,
INDEX(WingXFLR5!$D$8:$D$132,MATCH(I33,WingXFLR5!$C$8:$C$132,1)):INDEX(WingXFLR5!$D$8:$D$132,MATCH(I33,WingXFLR5!$C$8:$C$132,1)+1),
INDEX(WingXFLR5!$C$8:$C$132,MATCH(I33,WingXFLR5!$C$8:$C$132,1)):INDEX(WingXFLR5!$C$8:$C$132,MATCH(I33,WingXFLR5!$C$8:$C$132,1)+1))</f>
        <v>1.5728336736110795E-3</v>
      </c>
      <c r="L33">
        <f>FORECAST(I33,
INDEX(WingXFLR5!$E$8:$E$132,MATCH(I33,WingXFLR5!$C$8:$C$132,1)):INDEX(WingXFLR5!$E$8:$E$132,MATCH(I33,WingXFLR5!$C$8:$C$132,1)+1),
INDEX(WingXFLR5!$C$8:$C$132,MATCH(I33,WingXFLR5!$C$8:$C$132,1)):INDEX(WingXFLR5!$C$8:$C$132,MATCH(I33,WingXFLR5!$C$8:$C$132,1)+1))</f>
        <v>1.440067963082008E-2</v>
      </c>
      <c r="M33">
        <f>FORECAST(I33,
INDEX(WingXFLR5!$I$8:$I$132,MATCH(I33,WingXFLR5!$C$8:$C$132,1)):INDEX(WingXFLR5!$I$8:$I$132,MATCH(I33,WingXFLR5!$C$8:$C$132,1)+1),
INDEX(WingXFLR5!$C$8:$C$132,MATCH(I33,WingXFLR5!$C$8:$C$132,1)):INDEX(WingXFLR5!$C$8:$C$132,MATCH(I33,WingXFLR5!$C$8:$C$132,1)+1))</f>
        <v>-7.6351588018452168E-2</v>
      </c>
      <c r="N33">
        <f t="shared" si="1"/>
        <v>0.17705360842187376</v>
      </c>
      <c r="O33">
        <f>FORECAST(ABS(N33),
INDEX(HStabXFLR5!$D$8:$D$106,MATCH(ABS(N33),HStabXFLR5!$C$8:$C$106,1)):INDEX(HStabXFLR5!$D$8:$D$106,MATCH(ABS(N33),HStabXFLR5!$C$8:$C$106,1)+1),
INDEX(HStabXFLR5!$C$8:$C$106,MATCH(ABS(N33),HStabXFLR5!$C$8:$C$106,1)):INDEX(HStabXFLR5!$C$8:$C$106,MATCH(ABS(N33),HStabXFLR5!$C$8:$C$106,1)+1))</f>
        <v>2.5271590731955909E-2</v>
      </c>
      <c r="P33">
        <f>N33*B33*'AC Param'!$B$9</f>
        <v>1.0067701224390573</v>
      </c>
      <c r="Q33">
        <f>(B33*'AC Param'!$B$8*TrimCalc!I33)+TrimCalc!P33</f>
        <v>17.444880091875088</v>
      </c>
      <c r="R33">
        <f>('AC Param'!$B$2*9.807)-TrimCalc!Q33</f>
        <v>0.13907090812491063</v>
      </c>
      <c r="S33">
        <f>O33*B33*'AC Param'!$B$9</f>
        <v>0.14370044599609375</v>
      </c>
      <c r="T33">
        <f>(J33*B33*'AC Param'!$B$8)</f>
        <v>0.89128767282033072</v>
      </c>
      <c r="U33">
        <f>(K33*B33*'AC Param'!$B$8)</f>
        <v>8.7761249335952279E-2</v>
      </c>
      <c r="V33">
        <f>(L33*B33*'AC Param'!$B$8)</f>
        <v>0.80353164920862463</v>
      </c>
    </row>
    <row r="34" spans="1:22" x14ac:dyDescent="0.2">
      <c r="A34" s="1">
        <f>WingXFLR5!L40</f>
        <v>15.5177</v>
      </c>
      <c r="B34" s="1">
        <f t="shared" si="2"/>
        <v>147.489395640125</v>
      </c>
      <c r="C34">
        <f>WingXFLR5!C40</f>
        <v>0.322662</v>
      </c>
      <c r="D34">
        <f>WingXFLR5!I40</f>
        <v>-7.8417000000000001E-2</v>
      </c>
      <c r="E34">
        <f t="shared" ref="E34:E65" si="4">(((D34*Chord_Wing)+(C34*(Xcg-Xwing_AC)))/(Xcg - Xtail_AC)) * (S_Wing/S_Hstab)</f>
        <v>0.18250801768372454</v>
      </c>
      <c r="F34">
        <f>E34*B34*'AC Param'!$B$9</f>
        <v>1.0067330963141017</v>
      </c>
      <c r="G34">
        <f>'AC Param'!$B$2*9.807 + F34</f>
        <v>18.590684096314099</v>
      </c>
      <c r="H34">
        <f t="shared" si="3"/>
        <v>-1.0067330963141017</v>
      </c>
      <c r="I34">
        <f>C34+(H34/(B34*'AC Param'!$B$8))</f>
        <v>0.30406309029599099</v>
      </c>
      <c r="J34">
        <f>FORECAST(I34,
INDEX(WingXFLR5!$F$8:$F$118,MATCH(I34,WingXFLR5!$C$8:$C$118,1)):INDEX(WingXFLR5!$F$8:$F$118,MATCH(I34,WingXFLR5!$C$8:$C$118,1)+1),
INDEX(WingXFLR5!$C$8:$C$118,MATCH(I34,WingXFLR5!$C$8:$C$118,1)):INDEX(WingXFLR5!$C$8:$C$118,MATCH(I34,WingXFLR5!$C$8:$C$118,1)+1))</f>
        <v>1.6155919841112615E-2</v>
      </c>
      <c r="K34">
        <f>FORECAST(I34,
INDEX(WingXFLR5!$D$8:$D$132,MATCH(I34,WingXFLR5!$C$8:$C$132,1)):INDEX(WingXFLR5!$D$8:$D$132,MATCH(I34,WingXFLR5!$C$8:$C$132,1)+1),
INDEX(WingXFLR5!$C$8:$C$132,MATCH(I34,WingXFLR5!$C$8:$C$132,1)):INDEX(WingXFLR5!$C$8:$C$132,MATCH(I34,WingXFLR5!$C$8:$C$132,1)+1))</f>
        <v>1.6758805449685172E-3</v>
      </c>
      <c r="L34">
        <f>FORECAST(I34,
INDEX(WingXFLR5!$E$8:$E$132,MATCH(I34,WingXFLR5!$C$8:$C$132,1)):INDEX(WingXFLR5!$E$8:$E$132,MATCH(I34,WingXFLR5!$C$8:$C$132,1)+1),
INDEX(WingXFLR5!$C$8:$C$132,MATCH(I34,WingXFLR5!$C$8:$C$132,1)):INDEX(WingXFLR5!$C$8:$C$132,MATCH(I34,WingXFLR5!$C$8:$C$132,1)+1))</f>
        <v>1.4480965646191122E-2</v>
      </c>
      <c r="M34">
        <f>FORECAST(I34,
INDEX(WingXFLR5!$I$8:$I$132,MATCH(I34,WingXFLR5!$C$8:$C$132,1)):INDEX(WingXFLR5!$I$8:$I$132,MATCH(I34,WingXFLR5!$C$8:$C$132,1)+1),
INDEX(WingXFLR5!$C$8:$C$132,MATCH(I34,WingXFLR5!$C$8:$C$132,1)):INDEX(WingXFLR5!$C$8:$C$132,MATCH(I34,WingXFLR5!$C$8:$C$132,1)+1))</f>
        <v>-7.704829146661353E-2</v>
      </c>
      <c r="N34">
        <f t="shared" ref="N34:N65" si="5">(((M34*Chord_Wing)+(I34*(Xcg-Xwing_AC)))/(Xcg - Xtail_AC)) * (S_Wing/S_Hstab)</f>
        <v>0.17889340753634986</v>
      </c>
      <c r="O34">
        <f>FORECAST(ABS(N34),
INDEX(HStabXFLR5!$D$8:$D$106,MATCH(ABS(N34),HStabXFLR5!$C$8:$C$106,1)):INDEX(HStabXFLR5!$D$8:$D$106,MATCH(ABS(N34),HStabXFLR5!$C$8:$C$106,1)+1),
INDEX(HStabXFLR5!$C$8:$C$106,MATCH(ABS(N34),HStabXFLR5!$C$8:$C$106,1)):INDEX(HStabXFLR5!$C$8:$C$106,MATCH(ABS(N34),HStabXFLR5!$C$8:$C$106,1)+1))</f>
        <v>2.5321548313824681E-2</v>
      </c>
      <c r="P34">
        <f>N34*B34*'AC Param'!$B$9</f>
        <v>0.98679453300155195</v>
      </c>
      <c r="Q34">
        <f>(B34*'AC Param'!$B$8*TrimCalc!I34)+TrimCalc!P34</f>
        <v>17.445306415691931</v>
      </c>
      <c r="R34">
        <f>('AC Param'!$B$2*9.807)-TrimCalc!Q34</f>
        <v>0.13864458430806792</v>
      </c>
      <c r="S34">
        <f>O34*B34*'AC Param'!$B$9</f>
        <v>0.13967627866968574</v>
      </c>
      <c r="T34">
        <f>(J34*B34*'AC Param'!$B$8)</f>
        <v>0.87449745518899336</v>
      </c>
      <c r="U34">
        <f>(K34*B34*'AC Param'!$B$8)</f>
        <v>9.0713081408479126E-2</v>
      </c>
      <c r="V34">
        <f>(L34*B34*'AC Param'!$B$8)</f>
        <v>0.78383451581926555</v>
      </c>
    </row>
    <row r="35" spans="1:22" x14ac:dyDescent="0.2">
      <c r="A35" s="1">
        <f>WingXFLR5!L41</f>
        <v>15.290699999999999</v>
      </c>
      <c r="B35" s="1">
        <f t="shared" si="2"/>
        <v>143.205872725125</v>
      </c>
      <c r="C35">
        <f>WingXFLR5!C41</f>
        <v>0.332314</v>
      </c>
      <c r="D35">
        <f>WingXFLR5!I41</f>
        <v>-7.9127000000000003E-2</v>
      </c>
      <c r="E35">
        <f t="shared" si="4"/>
        <v>0.18438318449298041</v>
      </c>
      <c r="F35">
        <f>E35*B35*'AC Param'!$B$9</f>
        <v>0.98753783143319684</v>
      </c>
      <c r="G35">
        <f>'AC Param'!$B$2*9.807 + F35</f>
        <v>18.571488831433197</v>
      </c>
      <c r="H35">
        <f t="shared" si="3"/>
        <v>-0.98753783143319684</v>
      </c>
      <c r="I35">
        <f>C35+(H35/(B35*'AC Param'!$B$8))</f>
        <v>0.31352399700262268</v>
      </c>
      <c r="J35">
        <f>FORECAST(I35,
INDEX(WingXFLR5!$F$8:$F$118,MATCH(I35,WingXFLR5!$C$8:$C$118,1)):INDEX(WingXFLR5!$F$8:$F$118,MATCH(I35,WingXFLR5!$C$8:$C$118,1)+1),
INDEX(WingXFLR5!$C$8:$C$118,MATCH(I35,WingXFLR5!$C$8:$C$118,1)):INDEX(WingXFLR5!$C$8:$C$118,MATCH(I35,WingXFLR5!$C$8:$C$118,1)+1))</f>
        <v>1.6341709414865308E-2</v>
      </c>
      <c r="K35">
        <f>FORECAST(I35,
INDEX(WingXFLR5!$D$8:$D$132,MATCH(I35,WingXFLR5!$C$8:$C$132,1)):INDEX(WingXFLR5!$D$8:$D$132,MATCH(I35,WingXFLR5!$C$8:$C$132,1)+1),
INDEX(WingXFLR5!$C$8:$C$132,MATCH(I35,WingXFLR5!$C$8:$C$132,1)):INDEX(WingXFLR5!$C$8:$C$132,MATCH(I35,WingXFLR5!$C$8:$C$132,1)+1))</f>
        <v>1.7809437252502454E-3</v>
      </c>
      <c r="L35">
        <f>FORECAST(I35,
INDEX(WingXFLR5!$E$8:$E$132,MATCH(I35,WingXFLR5!$C$8:$C$132,1)):INDEX(WingXFLR5!$E$8:$E$132,MATCH(I35,WingXFLR5!$C$8:$C$132,1)+1),
INDEX(WingXFLR5!$C$8:$C$132,MATCH(I35,WingXFLR5!$C$8:$C$132,1)):INDEX(WingXFLR5!$C$8:$C$132,MATCH(I35,WingXFLR5!$C$8:$C$132,1)+1))</f>
        <v>1.4560765689615059E-2</v>
      </c>
      <c r="M35">
        <f>FORECAST(I35,
INDEX(WingXFLR5!$I$8:$I$132,MATCH(I35,WingXFLR5!$C$8:$C$132,1)):INDEX(WingXFLR5!$I$8:$I$132,MATCH(I35,WingXFLR5!$C$8:$C$132,1)+1),
INDEX(WingXFLR5!$C$8:$C$132,MATCH(I35,WingXFLR5!$C$8:$C$132,1)):INDEX(WingXFLR5!$C$8:$C$132,MATCH(I35,WingXFLR5!$C$8:$C$132,1)+1))</f>
        <v>-7.7744071969846174E-2</v>
      </c>
      <c r="N35">
        <f t="shared" si="5"/>
        <v>0.18073109270238857</v>
      </c>
      <c r="O35">
        <f>FORECAST(ABS(N35),
INDEX(HStabXFLR5!$D$8:$D$106,MATCH(ABS(N35),HStabXFLR5!$C$8:$C$106,1)):INDEX(HStabXFLR5!$D$8:$D$106,MATCH(ABS(N35),HStabXFLR5!$C$8:$C$106,1)+1),
INDEX(HStabXFLR5!$C$8:$C$106,MATCH(ABS(N35),HStabXFLR5!$C$8:$C$106,1)):INDEX(HStabXFLR5!$C$8:$C$106,MATCH(ABS(N35),HStabXFLR5!$C$8:$C$106,1)+1))</f>
        <v>2.5371448493909043E-2</v>
      </c>
      <c r="P35">
        <f>N35*B35*'AC Param'!$B$9</f>
        <v>0.96797759432701247</v>
      </c>
      <c r="Q35">
        <f>(B35*'AC Param'!$B$8*TrimCalc!I35)+TrimCalc!P35</f>
        <v>17.445718877575043</v>
      </c>
      <c r="R35">
        <f>('AC Param'!$B$2*9.807)-TrimCalc!Q35</f>
        <v>0.13823212242495586</v>
      </c>
      <c r="S35">
        <f>O35*B35*'AC Param'!$B$9</f>
        <v>0.13588693185276804</v>
      </c>
      <c r="T35">
        <f>(J35*B35*'AC Param'!$B$8)</f>
        <v>0.85886395439745755</v>
      </c>
      <c r="U35">
        <f>(K35*B35*'AC Param'!$B$8)</f>
        <v>9.3600267364708362E-2</v>
      </c>
      <c r="V35">
        <f>(L35*B35*'AC Param'!$B$8)</f>
        <v>0.76526368703274894</v>
      </c>
    </row>
    <row r="36" spans="1:22" x14ac:dyDescent="0.2">
      <c r="A36" s="1">
        <f>WingXFLR5!L42</f>
        <v>15.073399999999999</v>
      </c>
      <c r="B36" s="1">
        <f t="shared" si="2"/>
        <v>139.16452488049998</v>
      </c>
      <c r="C36">
        <f>WingXFLR5!C42</f>
        <v>0.34196599999999999</v>
      </c>
      <c r="D36">
        <f>WingXFLR5!I42</f>
        <v>-7.9837000000000005E-2</v>
      </c>
      <c r="E36">
        <f t="shared" si="4"/>
        <v>0.18625835130223617</v>
      </c>
      <c r="F36">
        <f>E36*B36*'AC Param'!$B$9</f>
        <v>0.96942875565363573</v>
      </c>
      <c r="G36">
        <f>'AC Param'!$B$2*9.807 + F36</f>
        <v>18.553379755653634</v>
      </c>
      <c r="H36">
        <f t="shared" si="3"/>
        <v>-0.96942875565363573</v>
      </c>
      <c r="I36">
        <f>C36+(H36/(B36*'AC Param'!$B$8))</f>
        <v>0.32298490370925437</v>
      </c>
      <c r="J36">
        <f>FORECAST(I36,
INDEX(WingXFLR5!$F$8:$F$118,MATCH(I36,WingXFLR5!$C$8:$C$118,1)):INDEX(WingXFLR5!$F$8:$F$118,MATCH(I36,WingXFLR5!$C$8:$C$118,1)+1),
INDEX(WingXFLR5!$C$8:$C$118,MATCH(I36,WingXFLR5!$C$8:$C$118,1)):INDEX(WingXFLR5!$C$8:$C$118,MATCH(I36,WingXFLR5!$C$8:$C$118,1)+1))</f>
        <v>1.6538058918633719E-2</v>
      </c>
      <c r="K36">
        <f>FORECAST(I36,
INDEX(WingXFLR5!$D$8:$D$132,MATCH(I36,WingXFLR5!$C$8:$C$132,1)):INDEX(WingXFLR5!$D$8:$D$132,MATCH(I36,WingXFLR5!$C$8:$C$132,1)+1),
INDEX(WingXFLR5!$C$8:$C$132,MATCH(I36,WingXFLR5!$C$8:$C$132,1)):INDEX(WingXFLR5!$C$8:$C$132,MATCH(I36,WingXFLR5!$C$8:$C$132,1)+1))</f>
        <v>1.8898138233376497E-3</v>
      </c>
      <c r="L36">
        <f>FORECAST(I36,
INDEX(WingXFLR5!$E$8:$E$132,MATCH(I36,WingXFLR5!$C$8:$C$132,1)):INDEX(WingXFLR5!$E$8:$E$132,MATCH(I36,WingXFLR5!$C$8:$C$132,1)+1),
INDEX(WingXFLR5!$C$8:$C$132,MATCH(I36,WingXFLR5!$C$8:$C$132,1)):INDEX(WingXFLR5!$C$8:$C$132,MATCH(I36,WingXFLR5!$C$8:$C$132,1)+1))</f>
        <v>1.4648211640705389E-2</v>
      </c>
      <c r="M36">
        <f>FORECAST(I36,
INDEX(WingXFLR5!$I$8:$I$132,MATCH(I36,WingXFLR5!$C$8:$C$132,1)):INDEX(WingXFLR5!$I$8:$I$132,MATCH(I36,WingXFLR5!$C$8:$C$132,1)+1),
INDEX(WingXFLR5!$C$8:$C$132,MATCH(I36,WingXFLR5!$C$8:$C$132,1)):INDEX(WingXFLR5!$C$8:$C$132,MATCH(I36,WingXFLR5!$C$8:$C$132,1)+1))</f>
        <v>-7.8440752759383614E-2</v>
      </c>
      <c r="N36">
        <f t="shared" si="5"/>
        <v>0.1825707506217871</v>
      </c>
      <c r="O36">
        <f>FORECAST(ABS(N36),
INDEX(HStabXFLR5!$D$8:$D$106,MATCH(ABS(N36),HStabXFLR5!$C$8:$C$106,1)):INDEX(HStabXFLR5!$D$8:$D$106,MATCH(ABS(N36),HStabXFLR5!$C$8:$C$106,1)+1),
INDEX(HStabXFLR5!$C$8:$C$106,MATCH(ABS(N36),HStabXFLR5!$C$8:$C$106,1)):INDEX(HStabXFLR5!$C$8:$C$106,MATCH(ABS(N36),HStabXFLR5!$C$8:$C$106,1)+1))</f>
        <v>2.5421402241791485E-2</v>
      </c>
      <c r="P36">
        <f>N36*B36*'AC Param'!$B$9</f>
        <v>0.95023570409916114</v>
      </c>
      <c r="Q36">
        <f>(B36*'AC Param'!$B$8*TrimCalc!I36)+TrimCalc!P36</f>
        <v>17.44616662935514</v>
      </c>
      <c r="R36">
        <f>('AC Param'!$B$2*9.807)-TrimCalc!Q36</f>
        <v>0.13778437064485871</v>
      </c>
      <c r="S36">
        <f>O36*B36*'AC Param'!$B$9</f>
        <v>0.13231212544258461</v>
      </c>
      <c r="T36">
        <f>(J36*B36*'AC Param'!$B$8)</f>
        <v>0.84465457805165722</v>
      </c>
      <c r="U36">
        <f>(K36*B36*'AC Param'!$B$8)</f>
        <v>9.6519180721320361E-2</v>
      </c>
      <c r="V36">
        <f>(L36*B36*'AC Param'!$B$8)</f>
        <v>0.74813368869129315</v>
      </c>
    </row>
    <row r="37" spans="1:22" x14ac:dyDescent="0.2">
      <c r="A37" s="1">
        <f>WingXFLR5!L43</f>
        <v>14.8651</v>
      </c>
      <c r="B37" s="1">
        <f t="shared" si="2"/>
        <v>135.344858781125</v>
      </c>
      <c r="C37">
        <f>WingXFLR5!C43</f>
        <v>0.35161500000000001</v>
      </c>
      <c r="D37">
        <f>WingXFLR5!I43</f>
        <v>-8.0546000000000006E-2</v>
      </c>
      <c r="E37">
        <f t="shared" si="4"/>
        <v>0.18813122759230055</v>
      </c>
      <c r="F37">
        <f>E37*B37*'AC Param'!$B$9</f>
        <v>0.95230103171190528</v>
      </c>
      <c r="G37">
        <f>'AC Param'!$B$2*9.807 + F37</f>
        <v>18.536252031711903</v>
      </c>
      <c r="H37">
        <f t="shared" si="3"/>
        <v>-0.95230103171190528</v>
      </c>
      <c r="I37">
        <f>C37+(H37/(B37*'AC Param'!$B$8))</f>
        <v>0.33244304383664297</v>
      </c>
      <c r="J37">
        <f>FORECAST(I37,
INDEX(WingXFLR5!$F$8:$F$118,MATCH(I37,WingXFLR5!$C$8:$C$118,1)):INDEX(WingXFLR5!$F$8:$F$118,MATCH(I37,WingXFLR5!$C$8:$C$118,1)+1),
INDEX(WingXFLR5!$C$8:$C$118,MATCH(I37,WingXFLR5!$C$8:$C$118,1)):INDEX(WingXFLR5!$C$8:$C$118,MATCH(I37,WingXFLR5!$C$8:$C$118,1)+1))</f>
        <v>1.6744861104542229E-2</v>
      </c>
      <c r="K37">
        <f>FORECAST(I37,
INDEX(WingXFLR5!$D$8:$D$132,MATCH(I37,WingXFLR5!$C$8:$C$132,1)):INDEX(WingXFLR5!$D$8:$D$132,MATCH(I37,WingXFLR5!$C$8:$C$132,1)+1),
INDEX(WingXFLR5!$C$8:$C$132,MATCH(I37,WingXFLR5!$C$8:$C$132,1)):INDEX(WingXFLR5!$C$8:$C$132,MATCH(I37,WingXFLR5!$C$8:$C$132,1)+1))</f>
        <v>2.0015776183924441E-3</v>
      </c>
      <c r="L37">
        <f>FORECAST(I37,
INDEX(WingXFLR5!$E$8:$E$132,MATCH(I37,WingXFLR5!$C$8:$C$132,1)):INDEX(WingXFLR5!$E$8:$E$132,MATCH(I37,WingXFLR5!$C$8:$C$132,1)+1),
INDEX(WingXFLR5!$C$8:$C$132,MATCH(I37,WingXFLR5!$C$8:$C$132,1)):INDEX(WingXFLR5!$C$8:$C$132,MATCH(I37,WingXFLR5!$C$8:$C$132,1)+1))</f>
        <v>1.474229685579718E-2</v>
      </c>
      <c r="M37">
        <f>FORECAST(I37,
INDEX(WingXFLR5!$I$8:$I$132,MATCH(I37,WingXFLR5!$C$8:$C$132,1)):INDEX(WingXFLR5!$I$8:$I$132,MATCH(I37,WingXFLR5!$C$8:$C$132,1)+1),
INDEX(WingXFLR5!$C$8:$C$132,MATCH(I37,WingXFLR5!$C$8:$C$132,1)):INDEX(WingXFLR5!$C$8:$C$132,MATCH(I37,WingXFLR5!$C$8:$C$132,1)+1))</f>
        <v>-7.9136492449649445E-2</v>
      </c>
      <c r="N37">
        <f t="shared" si="5"/>
        <v>0.18440825481202425</v>
      </c>
      <c r="O37">
        <f>FORECAST(ABS(N37),
INDEX(HStabXFLR5!$D$8:$D$106,MATCH(ABS(N37),HStabXFLR5!$C$8:$C$106,1)):INDEX(HStabXFLR5!$D$8:$D$106,MATCH(ABS(N37),HStabXFLR5!$C$8:$C$106,1)+1),
INDEX(HStabXFLR5!$C$8:$C$106,MATCH(ABS(N37),HStabXFLR5!$C$8:$C$106,1)):INDEX(HStabXFLR5!$C$8:$C$106,MATCH(ABS(N37),HStabXFLR5!$C$8:$C$106,1)+1))</f>
        <v>2.5473045815045767E-2</v>
      </c>
      <c r="P37">
        <f>N37*B37*'AC Param'!$B$9</f>
        <v>0.93345572428970691</v>
      </c>
      <c r="Q37">
        <f>(B37*'AC Param'!$B$8*TrimCalc!I37)+TrimCalc!P37</f>
        <v>17.446421377537177</v>
      </c>
      <c r="R37">
        <f>('AC Param'!$B$2*9.807)-TrimCalc!Q37</f>
        <v>0.13752962246282152</v>
      </c>
      <c r="S37">
        <f>O37*B37*'AC Param'!$B$9</f>
        <v>0.12894195249223736</v>
      </c>
      <c r="T37">
        <f>(J37*B37*'AC Param'!$B$8)</f>
        <v>0.83174342617190222</v>
      </c>
      <c r="U37">
        <f>(K37*B37*'AC Param'!$B$8)</f>
        <v>9.9421489116988407E-2</v>
      </c>
      <c r="V37">
        <f>(L37*B37*'AC Param'!$B$8)</f>
        <v>0.73227292958302626</v>
      </c>
    </row>
    <row r="38" spans="1:22" x14ac:dyDescent="0.2">
      <c r="A38" s="1">
        <f>WingXFLR5!L44</f>
        <v>14.6653</v>
      </c>
      <c r="B38" s="1">
        <f t="shared" si="2"/>
        <v>131.73100225512502</v>
      </c>
      <c r="C38">
        <f>WingXFLR5!C44</f>
        <v>0.36126399999999997</v>
      </c>
      <c r="D38">
        <f>WingXFLR5!I44</f>
        <v>-8.1255999999999995E-2</v>
      </c>
      <c r="E38">
        <f t="shared" si="4"/>
        <v>0.19000629513346937</v>
      </c>
      <c r="F38">
        <f>E38*B38*'AC Param'!$B$9</f>
        <v>0.9361115165075411</v>
      </c>
      <c r="G38">
        <f>'AC Param'!$B$2*9.807 + F38</f>
        <v>18.52006251650754</v>
      </c>
      <c r="H38">
        <f t="shared" si="3"/>
        <v>-0.9361115165075411</v>
      </c>
      <c r="I38">
        <f>C38+(H38/(B38*'AC Param'!$B$8))</f>
        <v>0.34190096065942299</v>
      </c>
      <c r="J38">
        <f>FORECAST(I38,
INDEX(WingXFLR5!$F$8:$F$118,MATCH(I38,WingXFLR5!$C$8:$C$118,1)):INDEX(WingXFLR5!$F$8:$F$118,MATCH(I38,WingXFLR5!$C$8:$C$118,1)+1),
INDEX(WingXFLR5!$C$8:$C$118,MATCH(I38,WingXFLR5!$C$8:$C$118,1)):INDEX(WingXFLR5!$C$8:$C$118,MATCH(I38,WingXFLR5!$C$8:$C$118,1)+1))</f>
        <v>1.6954557975664784E-2</v>
      </c>
      <c r="K38">
        <f>FORECAST(I38,
INDEX(WingXFLR5!$D$8:$D$132,MATCH(I38,WingXFLR5!$C$8:$C$132,1)):INDEX(WingXFLR5!$D$8:$D$132,MATCH(I38,WingXFLR5!$C$8:$C$132,1)+1),
INDEX(WingXFLR5!$C$8:$C$132,MATCH(I38,WingXFLR5!$C$8:$C$132,1)):INDEX(WingXFLR5!$C$8:$C$132,MATCH(I38,WingXFLR5!$C$8:$C$132,1)+1))</f>
        <v>2.1172048650861903E-3</v>
      </c>
      <c r="L38">
        <f>FORECAST(I38,
INDEX(WingXFLR5!$E$8:$E$132,MATCH(I38,WingXFLR5!$C$8:$C$132,1)):INDEX(WingXFLR5!$E$8:$E$132,MATCH(I38,WingXFLR5!$C$8:$C$132,1)+1),
INDEX(WingXFLR5!$C$8:$C$132,MATCH(I38,WingXFLR5!$C$8:$C$132,1)):INDEX(WingXFLR5!$C$8:$C$132,MATCH(I38,WingXFLR5!$C$8:$C$132,1)+1))</f>
        <v>1.4837346372147123E-2</v>
      </c>
      <c r="M38">
        <f>FORECAST(I38,
INDEX(WingXFLR5!$I$8:$I$132,MATCH(I38,WingXFLR5!$C$8:$C$132,1)):INDEX(WingXFLR5!$I$8:$I$132,MATCH(I38,WingXFLR5!$C$8:$C$132,1)+1),
INDEX(WingXFLR5!$C$8:$C$132,MATCH(I38,WingXFLR5!$C$8:$C$132,1)):INDEX(WingXFLR5!$C$8:$C$132,MATCH(I38,WingXFLR5!$C$8:$C$132,1)+1))</f>
        <v>-7.9832215713654203E-2</v>
      </c>
      <c r="N38">
        <f t="shared" si="5"/>
        <v>0.18624571561919165</v>
      </c>
      <c r="O38">
        <f>FORECAST(ABS(N38),
INDEX(HStabXFLR5!$D$8:$D$106,MATCH(ABS(N38),HStabXFLR5!$C$8:$C$106,1)):INDEX(HStabXFLR5!$D$8:$D$106,MATCH(ABS(N38),HStabXFLR5!$C$8:$C$106,1)+1),
INDEX(HStabXFLR5!$C$8:$C$106,MATCH(ABS(N38),HStabXFLR5!$C$8:$C$106,1)):INDEX(HStabXFLR5!$C$8:$C$106,MATCH(ABS(N38),HStabXFLR5!$C$8:$C$106,1)+1))</f>
        <v>2.5525559624549627E-2</v>
      </c>
      <c r="P38">
        <f>N38*B38*'AC Param'!$B$9</f>
        <v>0.91758412093054265</v>
      </c>
      <c r="Q38">
        <f>(B38*'AC Param'!$B$8*TrimCalc!I38)+TrimCalc!P38</f>
        <v>17.446881053544242</v>
      </c>
      <c r="R38">
        <f>('AC Param'!$B$2*9.807)-TrimCalc!Q38</f>
        <v>0.13706994645575676</v>
      </c>
      <c r="S38">
        <f>O38*B38*'AC Param'!$B$9</f>
        <v>0.12575778246218633</v>
      </c>
      <c r="T38">
        <f>(J38*B38*'AC Param'!$B$8)</f>
        <v>0.81967281577818907</v>
      </c>
      <c r="U38">
        <f>(K38*B38*'AC Param'!$B$8)</f>
        <v>0.10235685742060362</v>
      </c>
      <c r="V38">
        <f>(L38*B38*'AC Param'!$B$8)</f>
        <v>0.71731563258624387</v>
      </c>
    </row>
    <row r="39" spans="1:22" x14ac:dyDescent="0.2">
      <c r="A39" s="1">
        <f>WingXFLR5!L45</f>
        <v>14.4733</v>
      </c>
      <c r="B39" s="1">
        <f t="shared" si="2"/>
        <v>128.30430289512501</v>
      </c>
      <c r="C39">
        <f>WingXFLR5!C45</f>
        <v>0.37091000000000002</v>
      </c>
      <c r="D39">
        <f>WingXFLR5!I45</f>
        <v>-8.1964999999999996E-2</v>
      </c>
      <c r="E39">
        <f t="shared" si="4"/>
        <v>0.19187907215544683</v>
      </c>
      <c r="F39">
        <f>E39*B39*'AC Param'!$B$9</f>
        <v>0.92074725618074316</v>
      </c>
      <c r="G39">
        <f>'AC Param'!$B$2*9.807 + F39</f>
        <v>18.504698256180742</v>
      </c>
      <c r="H39">
        <f t="shared" si="3"/>
        <v>-0.92074725618074316</v>
      </c>
      <c r="I39">
        <f>C39+(H39/(B39*'AC Param'!$B$8))</f>
        <v>0.35135611090295993</v>
      </c>
      <c r="J39">
        <f>FORECAST(I39,
INDEX(WingXFLR5!$F$8:$F$118,MATCH(I39,WingXFLR5!$C$8:$C$118,1)):INDEX(WingXFLR5!$F$8:$F$118,MATCH(I39,WingXFLR5!$C$8:$C$118,1)+1),
INDEX(WingXFLR5!$C$8:$C$118,MATCH(I39,WingXFLR5!$C$8:$C$118,1)):INDEX(WingXFLR5!$C$8:$C$118,MATCH(I39,WingXFLR5!$C$8:$C$118,1)+1))</f>
        <v>1.7166204576125957E-2</v>
      </c>
      <c r="K39">
        <f>FORECAST(I39,
INDEX(WingXFLR5!$D$8:$D$132,MATCH(I39,WingXFLR5!$C$8:$C$132,1)):INDEX(WingXFLR5!$D$8:$D$132,MATCH(I39,WingXFLR5!$C$8:$C$132,1)+1),
INDEX(WingXFLR5!$C$8:$C$132,MATCH(I39,WingXFLR5!$C$8:$C$132,1)):INDEX(WingXFLR5!$C$8:$C$132,MATCH(I39,WingXFLR5!$C$8:$C$132,1)+1))</f>
        <v>2.2357534894038916E-3</v>
      </c>
      <c r="L39">
        <f>FORECAST(I39,
INDEX(WingXFLR5!$E$8:$E$132,MATCH(I39,WingXFLR5!$C$8:$C$132,1)):INDEX(WingXFLR5!$E$8:$E$132,MATCH(I39,WingXFLR5!$C$8:$C$132,1)+1),
INDEX(WingXFLR5!$C$8:$C$132,MATCH(I39,WingXFLR5!$C$8:$C$132,1)):INDEX(WingXFLR5!$C$8:$C$132,MATCH(I39,WingXFLR5!$C$8:$C$132,1)+1))</f>
        <v>1.4930451086722061E-2</v>
      </c>
      <c r="M39">
        <f>FORECAST(I39,
INDEX(WingXFLR5!$I$8:$I$132,MATCH(I39,WingXFLR5!$C$8:$C$132,1)):INDEX(WingXFLR5!$I$8:$I$132,MATCH(I39,WingXFLR5!$C$8:$C$132,1)+1),
INDEX(WingXFLR5!$C$8:$C$132,MATCH(I39,WingXFLR5!$C$8:$C$132,1)):INDEX(WingXFLR5!$C$8:$C$132,MATCH(I39,WingXFLR5!$C$8:$C$132,1)+1))</f>
        <v>-8.0526977057746779E-2</v>
      </c>
      <c r="N39">
        <f t="shared" si="5"/>
        <v>0.18808097707394608</v>
      </c>
      <c r="O39">
        <f>FORECAST(ABS(N39),
INDEX(HStabXFLR5!$D$8:$D$106,MATCH(ABS(N39),HStabXFLR5!$C$8:$C$106,1)):INDEX(HStabXFLR5!$D$8:$D$106,MATCH(ABS(N39),HStabXFLR5!$C$8:$C$106,1)+1),
INDEX(HStabXFLR5!$C$8:$C$106,MATCH(ABS(N39),HStabXFLR5!$C$8:$C$106,1)):INDEX(HStabXFLR5!$C$8:$C$106,MATCH(ABS(N39),HStabXFLR5!$C$8:$C$106,1)+1))</f>
        <v>2.5578010577543463E-2</v>
      </c>
      <c r="P39">
        <f>N39*B39*'AC Param'!$B$9</f>
        <v>0.90252178955886841</v>
      </c>
      <c r="Q39">
        <f>(B39*'AC Param'!$B$8*TrimCalc!I39)+TrimCalc!P39</f>
        <v>17.447065611545035</v>
      </c>
      <c r="R39">
        <f>('AC Param'!$B$2*9.807)-TrimCalc!Q39</f>
        <v>0.13688538845496367</v>
      </c>
      <c r="S39">
        <f>O39*B39*'AC Param'!$B$9</f>
        <v>0.12273815374068472</v>
      </c>
      <c r="T39">
        <f>(J39*B39*'AC Param'!$B$8)</f>
        <v>0.80831673351864508</v>
      </c>
      <c r="U39">
        <f>(K39*B39*'AC Param'!$B$8)</f>
        <v>0.10527644299551461</v>
      </c>
      <c r="V39">
        <f>(L39*B39*'AC Param'!$B$8)</f>
        <v>0.70304029052313022</v>
      </c>
    </row>
    <row r="40" spans="1:22" x14ac:dyDescent="0.2">
      <c r="A40" s="1">
        <f>WingXFLR5!L46</f>
        <v>14.2887</v>
      </c>
      <c r="B40" s="1">
        <f t="shared" si="2"/>
        <v>125.05225546012501</v>
      </c>
      <c r="C40">
        <f>WingXFLR5!C46</f>
        <v>0.38055499999999998</v>
      </c>
      <c r="D40">
        <f>WingXFLR5!I46</f>
        <v>-8.2673999999999997E-2</v>
      </c>
      <c r="E40">
        <f t="shared" si="4"/>
        <v>0.19375181608806194</v>
      </c>
      <c r="F40">
        <f>E40*B40*'AC Param'!$B$9</f>
        <v>0.90616839988889986</v>
      </c>
      <c r="G40">
        <f>'AC Param'!$B$2*9.807 + F40</f>
        <v>18.490119399888897</v>
      </c>
      <c r="H40">
        <f t="shared" si="3"/>
        <v>-0.90616839988889986</v>
      </c>
      <c r="I40">
        <f>C40+(H40/(B40*'AC Param'!$B$8))</f>
        <v>0.36081026451854625</v>
      </c>
      <c r="J40">
        <f>FORECAST(I40,
INDEX(WingXFLR5!$F$8:$F$118,MATCH(I40,WingXFLR5!$C$8:$C$118,1)):INDEX(WingXFLR5!$F$8:$F$118,MATCH(I40,WingXFLR5!$C$8:$C$118,1)+1),
INDEX(WingXFLR5!$C$8:$C$118,MATCH(I40,WingXFLR5!$C$8:$C$118,1)):INDEX(WingXFLR5!$C$8:$C$118,MATCH(I40,WingXFLR5!$C$8:$C$118,1)+1))</f>
        <v>1.7388325530698519E-2</v>
      </c>
      <c r="K40">
        <f>FORECAST(I40,
INDEX(WingXFLR5!$D$8:$D$132,MATCH(I40,WingXFLR5!$C$8:$C$132,1)):INDEX(WingXFLR5!$D$8:$D$132,MATCH(I40,WingXFLR5!$C$8:$C$132,1)+1),
INDEX(WingXFLR5!$C$8:$C$132,MATCH(I40,WingXFLR5!$C$8:$C$132,1)):INDEX(WingXFLR5!$C$8:$C$132,MATCH(I40,WingXFLR5!$C$8:$C$132,1)+1))</f>
        <v>2.3571690123639476E-3</v>
      </c>
      <c r="L40">
        <f>FORECAST(I40,
INDEX(WingXFLR5!$E$8:$E$132,MATCH(I40,WingXFLR5!$C$8:$C$132,1)):INDEX(WingXFLR5!$E$8:$E$132,MATCH(I40,WingXFLR5!$C$8:$C$132,1)+1),
INDEX(WingXFLR5!$C$8:$C$132,MATCH(I40,WingXFLR5!$C$8:$C$132,1)):INDEX(WingXFLR5!$C$8:$C$132,MATCH(I40,WingXFLR5!$C$8:$C$132,1)+1))</f>
        <v>1.5031156518334572E-2</v>
      </c>
      <c r="M40">
        <f>FORECAST(I40,
INDEX(WingXFLR5!$I$8:$I$132,MATCH(I40,WingXFLR5!$C$8:$C$132,1)):INDEX(WingXFLR5!$I$8:$I$132,MATCH(I40,WingXFLR5!$C$8:$C$132,1)+1),
INDEX(WingXFLR5!$C$8:$C$132,MATCH(I40,WingXFLR5!$C$8:$C$132,1)):INDEX(WingXFLR5!$C$8:$C$132,MATCH(I40,WingXFLR5!$C$8:$C$132,1)+1))</f>
        <v>-8.1222612893374208E-2</v>
      </c>
      <c r="N40">
        <f t="shared" si="5"/>
        <v>0.18991812178145875</v>
      </c>
      <c r="O40">
        <f>FORECAST(ABS(N40),
INDEX(HStabXFLR5!$D$8:$D$106,MATCH(ABS(N40),HStabXFLR5!$C$8:$C$106,1)):INDEX(HStabXFLR5!$D$8:$D$106,MATCH(ABS(N40),HStabXFLR5!$C$8:$C$106,1)+1),
INDEX(HStabXFLR5!$C$8:$C$106,MATCH(ABS(N40),HStabXFLR5!$C$8:$C$106,1)):INDEX(HStabXFLR5!$C$8:$C$106,MATCH(ABS(N40),HStabXFLR5!$C$8:$C$106,1)+1))</f>
        <v>2.5630515353060317E-2</v>
      </c>
      <c r="P40">
        <f>N40*B40*'AC Param'!$B$9</f>
        <v>0.88823838660892707</v>
      </c>
      <c r="Q40">
        <f>(B40*'AC Param'!$B$8*TrimCalc!I40)+TrimCalc!P40</f>
        <v>17.447328801842453</v>
      </c>
      <c r="R40">
        <f>('AC Param'!$B$2*9.807)-TrimCalc!Q40</f>
        <v>0.13662219815754639</v>
      </c>
      <c r="S40">
        <f>O40*B40*'AC Param'!$B$9</f>
        <v>0.11987275038110777</v>
      </c>
      <c r="T40">
        <f>(J40*B40*'AC Param'!$B$8)</f>
        <v>0.79802290274796206</v>
      </c>
      <c r="U40">
        <f>(K40*B40*'AC Param'!$B$8)</f>
        <v>0.10818033364933549</v>
      </c>
      <c r="V40">
        <f>(L40*B40*'AC Param'!$B$8)</f>
        <v>0.68984256909862662</v>
      </c>
    </row>
    <row r="41" spans="1:22" x14ac:dyDescent="0.2">
      <c r="A41" s="1">
        <f>WingXFLR5!L47</f>
        <v>14.1111</v>
      </c>
      <c r="B41" s="1">
        <f t="shared" si="2"/>
        <v>121.96292521612503</v>
      </c>
      <c r="C41">
        <f>WingXFLR5!C47</f>
        <v>0.39019799999999999</v>
      </c>
      <c r="D41">
        <f>WingXFLR5!I47</f>
        <v>-8.3382999999999999E-2</v>
      </c>
      <c r="E41">
        <f t="shared" si="4"/>
        <v>0.19562449384195241</v>
      </c>
      <c r="F41">
        <f>E41*B41*'AC Param'!$B$9</f>
        <v>0.89232418818202441</v>
      </c>
      <c r="G41">
        <f>'AC Param'!$B$2*9.807 + F41</f>
        <v>18.476275188182022</v>
      </c>
      <c r="H41">
        <f t="shared" si="3"/>
        <v>-0.89232418818202441</v>
      </c>
      <c r="I41">
        <f>C41+(H41/(B41*'AC Param'!$B$8))</f>
        <v>0.37026242487823152</v>
      </c>
      <c r="J41">
        <f>FORECAST(I41,
INDEX(WingXFLR5!$F$8:$F$118,MATCH(I41,WingXFLR5!$C$8:$C$118,1)):INDEX(WingXFLR5!$F$8:$F$118,MATCH(I41,WingXFLR5!$C$8:$C$118,1)+1),
INDEX(WingXFLR5!$C$8:$C$118,MATCH(I41,WingXFLR5!$C$8:$C$118,1)):INDEX(WingXFLR5!$C$8:$C$118,MATCH(I41,WingXFLR5!$C$8:$C$118,1)+1))</f>
        <v>1.762102209423793E-2</v>
      </c>
      <c r="K41">
        <f>FORECAST(I41,
INDEX(WingXFLR5!$D$8:$D$132,MATCH(I41,WingXFLR5!$C$8:$C$132,1)):INDEX(WingXFLR5!$D$8:$D$132,MATCH(I41,WingXFLR5!$C$8:$C$132,1)+1),
INDEX(WingXFLR5!$C$8:$C$132,MATCH(I41,WingXFLR5!$C$8:$C$132,1)):INDEX(WingXFLR5!$C$8:$C$132,MATCH(I41,WingXFLR5!$C$8:$C$132,1)+1))</f>
        <v>2.4814739746563761E-3</v>
      </c>
      <c r="L41">
        <f>FORECAST(I41,
INDEX(WingXFLR5!$E$8:$E$132,MATCH(I41,WingXFLR5!$C$8:$C$132,1)):INDEX(WingXFLR5!$E$8:$E$132,MATCH(I41,WingXFLR5!$C$8:$C$132,1)+1),
INDEX(WingXFLR5!$C$8:$C$132,MATCH(I41,WingXFLR5!$C$8:$C$132,1)):INDEX(WingXFLR5!$C$8:$C$132,MATCH(I41,WingXFLR5!$C$8:$C$132,1)+1))</f>
        <v>1.5139548119581557E-2</v>
      </c>
      <c r="M41">
        <f>FORECAST(I41,
INDEX(WingXFLR5!$I$8:$I$132,MATCH(I41,WingXFLR5!$C$8:$C$132,1)):INDEX(WingXFLR5!$I$8:$I$132,MATCH(I41,WingXFLR5!$C$8:$C$132,1)+1),
INDEX(WingXFLR5!$C$8:$C$132,MATCH(I41,WingXFLR5!$C$8:$C$132,1)):INDEX(WingXFLR5!$C$8:$C$132,MATCH(I41,WingXFLR5!$C$8:$C$132,1)+1))</f>
        <v>-8.1917401953002913E-2</v>
      </c>
      <c r="N41">
        <f t="shared" si="5"/>
        <v>0.19175334503456229</v>
      </c>
      <c r="O41">
        <f>FORECAST(ABS(N41),
INDEX(HStabXFLR5!$D$8:$D$106,MATCH(ABS(N41),HStabXFLR5!$C$8:$C$106,1)):INDEX(HStabXFLR5!$D$8:$D$106,MATCH(ABS(N41),HStabXFLR5!$C$8:$C$106,1)+1),
INDEX(HStabXFLR5!$C$8:$C$106,MATCH(ABS(N41),HStabXFLR5!$C$8:$C$106,1)):INDEX(HStabXFLR5!$C$8:$C$106,MATCH(ABS(N41),HStabXFLR5!$C$8:$C$106,1)+1))</f>
        <v>2.5684509282774704E-2</v>
      </c>
      <c r="P41">
        <f>N41*B41*'AC Param'!$B$9</f>
        <v>0.87466627812666609</v>
      </c>
      <c r="Q41">
        <f>(B41*'AC Param'!$B$8*TrimCalc!I41)+TrimCalc!P41</f>
        <v>17.447758134052371</v>
      </c>
      <c r="R41">
        <f>('AC Param'!$B$2*9.807)-TrimCalc!Q41</f>
        <v>0.13619286594762769</v>
      </c>
      <c r="S41">
        <f>O41*B41*'AC Param'!$B$9</f>
        <v>0.11715766489406024</v>
      </c>
      <c r="T41">
        <f>(J41*B41*'AC Param'!$B$8)</f>
        <v>0.78872388376742053</v>
      </c>
      <c r="U41">
        <f>(K41*B41*'AC Param'!$B$8)</f>
        <v>0.11107175170041685</v>
      </c>
      <c r="V41">
        <f>(L41*B41*'AC Param'!$B$8)</f>
        <v>0.67765213206700381</v>
      </c>
    </row>
    <row r="42" spans="1:22" x14ac:dyDescent="0.2">
      <c r="A42" s="1">
        <f>WingXFLR5!L48</f>
        <v>13.9399</v>
      </c>
      <c r="B42" s="1">
        <f t="shared" si="2"/>
        <v>119.02149735612501</v>
      </c>
      <c r="C42">
        <f>WingXFLR5!C48</f>
        <v>0.399839</v>
      </c>
      <c r="D42">
        <f>WingXFLR5!I48</f>
        <v>-8.4092E-2</v>
      </c>
      <c r="E42">
        <f t="shared" si="4"/>
        <v>0.19749710541711826</v>
      </c>
      <c r="F42">
        <f>E42*B42*'AC Param'!$B$9</f>
        <v>0.87913940526319612</v>
      </c>
      <c r="G42">
        <f>'AC Param'!$B$2*9.807 + F42</f>
        <v>18.463090405263195</v>
      </c>
      <c r="H42">
        <f t="shared" si="3"/>
        <v>-0.87913940526319612</v>
      </c>
      <c r="I42">
        <f>C42+(H42/(B42*'AC Param'!$B$8))</f>
        <v>0.37971259198201573</v>
      </c>
      <c r="J42">
        <f>FORECAST(I42,
INDEX(WingXFLR5!$F$8:$F$118,MATCH(I42,WingXFLR5!$C$8:$C$118,1)):INDEX(WingXFLR5!$F$8:$F$118,MATCH(I42,WingXFLR5!$C$8:$C$118,1)+1),
INDEX(WingXFLR5!$C$8:$C$118,MATCH(I42,WingXFLR5!$C$8:$C$118,1)):INDEX(WingXFLR5!$C$8:$C$118,MATCH(I42,WingXFLR5!$C$8:$C$118,1)+1))</f>
        <v>1.78587760343836E-2</v>
      </c>
      <c r="K42">
        <f>FORECAST(I42,
INDEX(WingXFLR5!$D$8:$D$132,MATCH(I42,WingXFLR5!$C$8:$C$132,1)):INDEX(WingXFLR5!$D$8:$D$132,MATCH(I42,WingXFLR5!$C$8:$C$132,1)+1),
INDEX(WingXFLR5!$C$8:$C$132,MATCH(I42,WingXFLR5!$C$8:$C$132,1)):INDEX(WingXFLR5!$C$8:$C$132,MATCH(I42,WingXFLR5!$C$8:$C$132,1)+1))</f>
        <v>2.6095582736800475E-3</v>
      </c>
      <c r="L42">
        <f>FORECAST(I42,
INDEX(WingXFLR5!$E$8:$E$132,MATCH(I42,WingXFLR5!$C$8:$C$132,1)):INDEX(WingXFLR5!$E$8:$E$132,MATCH(I42,WingXFLR5!$C$8:$C$132,1)+1),
INDEX(WingXFLR5!$C$8:$C$132,MATCH(I42,WingXFLR5!$C$8:$C$132,1)):INDEX(WingXFLR5!$C$8:$C$132,MATCH(I42,WingXFLR5!$C$8:$C$132,1)+1))</f>
        <v>1.5248305102125843E-2</v>
      </c>
      <c r="M42">
        <f>FORECAST(I42,
INDEX(WingXFLR5!$I$8:$I$132,MATCH(I42,WingXFLR5!$C$8:$C$132,1)):INDEX(WingXFLR5!$I$8:$I$132,MATCH(I42,WingXFLR5!$C$8:$C$132,1)+1),
INDEX(WingXFLR5!$C$8:$C$132,MATCH(I42,WingXFLR5!$C$8:$C$132,1)):INDEX(WingXFLR5!$C$8:$C$132,MATCH(I42,WingXFLR5!$C$8:$C$132,1)+1))</f>
        <v>-8.2612074931596585E-2</v>
      </c>
      <c r="N42">
        <f t="shared" si="5"/>
        <v>0.19358824796940288</v>
      </c>
      <c r="O42">
        <f>FORECAST(ABS(N42),
INDEX(HStabXFLR5!$D$8:$D$106,MATCH(ABS(N42),HStabXFLR5!$C$8:$C$106,1)):INDEX(HStabXFLR5!$D$8:$D$106,MATCH(ABS(N42),HStabXFLR5!$C$8:$C$106,1)+1),
INDEX(HStabXFLR5!$C$8:$C$106,MATCH(ABS(N42),HStabXFLR5!$C$8:$C$106,1)):INDEX(HStabXFLR5!$C$8:$C$106,MATCH(ABS(N42),HStabXFLR5!$C$8:$C$106,1)+1))</f>
        <v>2.5738791719191551E-2</v>
      </c>
      <c r="P42">
        <f>N42*B42*'AC Param'!$B$9</f>
        <v>0.86173950158063184</v>
      </c>
      <c r="Q42">
        <f>(B42*'AC Param'!$B$8*TrimCalc!I42)+TrimCalc!P42</f>
        <v>17.447923284982306</v>
      </c>
      <c r="R42">
        <f>('AC Param'!$B$2*9.807)-TrimCalc!Q42</f>
        <v>0.1360277150176934</v>
      </c>
      <c r="S42">
        <f>O42*B42*'AC Param'!$B$9</f>
        <v>0.1145737604427798</v>
      </c>
      <c r="T42">
        <f>(J42*B42*'AC Param'!$B$8)</f>
        <v>0.78008722309352607</v>
      </c>
      <c r="U42">
        <f>(K42*B42*'AC Param'!$B$8)</f>
        <v>0.11398782667392726</v>
      </c>
      <c r="V42">
        <f>(L42*B42*'AC Param'!$B$8)</f>
        <v>0.66605953068108747</v>
      </c>
    </row>
    <row r="43" spans="1:22" x14ac:dyDescent="0.2">
      <c r="A43" s="1">
        <f>WingXFLR5!L49</f>
        <v>13.774800000000001</v>
      </c>
      <c r="B43" s="1">
        <f t="shared" si="2"/>
        <v>116.21888296200002</v>
      </c>
      <c r="C43">
        <f>WingXFLR5!C49</f>
        <v>0.40947899999999998</v>
      </c>
      <c r="D43">
        <f>WingXFLR5!I49</f>
        <v>-8.48E-2</v>
      </c>
      <c r="E43">
        <f t="shared" si="4"/>
        <v>0.19936749265181733</v>
      </c>
      <c r="F43">
        <f>E43*B43*'AC Param'!$B$9</f>
        <v>0.86656799683034313</v>
      </c>
      <c r="G43">
        <f>'AC Param'!$B$2*9.807 + F43</f>
        <v>18.450518996830343</v>
      </c>
      <c r="H43">
        <f t="shared" si="3"/>
        <v>-0.86656799683034313</v>
      </c>
      <c r="I43">
        <f>C43+(H43/(B43*'AC Param'!$B$8))</f>
        <v>0.38916198576245781</v>
      </c>
      <c r="J43">
        <f>FORECAST(I43,
INDEX(WingXFLR5!$F$8:$F$118,MATCH(I43,WingXFLR5!$C$8:$C$118,1)):INDEX(WingXFLR5!$F$8:$F$118,MATCH(I43,WingXFLR5!$C$8:$C$118,1)+1),
INDEX(WingXFLR5!$C$8:$C$118,MATCH(I43,WingXFLR5!$C$8:$C$118,1)):INDEX(WingXFLR5!$C$8:$C$118,MATCH(I43,WingXFLR5!$C$8:$C$118,1)+1))</f>
        <v>1.8099570517221261E-2</v>
      </c>
      <c r="K43">
        <f>FORECAST(I43,
INDEX(WingXFLR5!$D$8:$D$132,MATCH(I43,WingXFLR5!$C$8:$C$132,1)):INDEX(WingXFLR5!$D$8:$D$132,MATCH(I43,WingXFLR5!$C$8:$C$132,1)+1),
INDEX(WingXFLR5!$C$8:$C$132,MATCH(I43,WingXFLR5!$C$8:$C$132,1)):INDEX(WingXFLR5!$C$8:$C$132,MATCH(I43,WingXFLR5!$C$8:$C$132,1)+1))</f>
        <v>2.7406034524701172E-3</v>
      </c>
      <c r="L43">
        <f>FORECAST(I43,
INDEX(WingXFLR5!$E$8:$E$132,MATCH(I43,WingXFLR5!$C$8:$C$132,1)):INDEX(WingXFLR5!$E$8:$E$132,MATCH(I43,WingXFLR5!$C$8:$C$132,1)+1),
INDEX(WingXFLR5!$C$8:$C$132,MATCH(I43,WingXFLR5!$C$8:$C$132,1)):INDEX(WingXFLR5!$C$8:$C$132,MATCH(I43,WingXFLR5!$C$8:$C$132,1)+1))</f>
        <v>1.5358859627829277E-2</v>
      </c>
      <c r="M43">
        <f>FORECAST(I43,
INDEX(WingXFLR5!$I$8:$I$132,MATCH(I43,WingXFLR5!$C$8:$C$132,1)):INDEX(WingXFLR5!$I$8:$I$132,MATCH(I43,WingXFLR5!$C$8:$C$132,1)+1),
INDEX(WingXFLR5!$C$8:$C$132,MATCH(I43,WingXFLR5!$C$8:$C$132,1)):INDEX(WingXFLR5!$C$8:$C$132,MATCH(I43,WingXFLR5!$C$8:$C$132,1)+1))</f>
        <v>-8.3306827222397864E-2</v>
      </c>
      <c r="N43">
        <f t="shared" si="5"/>
        <v>0.19542329910842976</v>
      </c>
      <c r="O43">
        <f>FORECAST(ABS(N43),
INDEX(HStabXFLR5!$D$8:$D$106,MATCH(ABS(N43),HStabXFLR5!$C$8:$C$106,1)):INDEX(HStabXFLR5!$D$8:$D$106,MATCH(ABS(N43),HStabXFLR5!$C$8:$C$106,1)+1),
INDEX(HStabXFLR5!$C$8:$C$106,MATCH(ABS(N43),HStabXFLR5!$C$8:$C$106,1)):INDEX(HStabXFLR5!$C$8:$C$106,MATCH(ABS(N43),HStabXFLR5!$C$8:$C$106,1)+1))</f>
        <v>2.5793078539973459E-2</v>
      </c>
      <c r="P43">
        <f>N43*B43*'AC Param'!$B$9</f>
        <v>0.84942421951468161</v>
      </c>
      <c r="Q43">
        <f>(B43*'AC Param'!$B$8*TrimCalc!I43)+TrimCalc!P43</f>
        <v>17.448089678021965</v>
      </c>
      <c r="R43">
        <f>('AC Param'!$B$2*9.807)-TrimCalc!Q43</f>
        <v>0.1358613219780338</v>
      </c>
      <c r="S43">
        <f>O43*B43*'AC Param'!$B$9</f>
        <v>0.11211183982490019</v>
      </c>
      <c r="T43">
        <f>(J43*B43*'AC Param'!$B$8)</f>
        <v>0.77198885541044926</v>
      </c>
      <c r="U43">
        <f>(K43*B43*'AC Param'!$B$8)</f>
        <v>0.11689312298285114</v>
      </c>
      <c r="V43">
        <f>(L43*B43*'AC Param'!$B$8)</f>
        <v>0.65509114999254747</v>
      </c>
    </row>
    <row r="44" spans="1:22" x14ac:dyDescent="0.2">
      <c r="A44" s="1">
        <f>WingXFLR5!L50</f>
        <v>13.615500000000001</v>
      </c>
      <c r="B44" s="1">
        <f t="shared" si="2"/>
        <v>113.54637715312502</v>
      </c>
      <c r="C44">
        <f>WingXFLR5!C50</f>
        <v>0.41911599999999999</v>
      </c>
      <c r="D44">
        <f>WingXFLR5!I50</f>
        <v>-8.5508000000000001E-2</v>
      </c>
      <c r="E44">
        <f t="shared" si="4"/>
        <v>0.20123778061842942</v>
      </c>
      <c r="F44">
        <f>E44*B44*'AC Param'!$B$9</f>
        <v>0.85458330298987006</v>
      </c>
      <c r="G44">
        <f>'AC Param'!$B$2*9.807 + F44</f>
        <v>18.438534302989869</v>
      </c>
      <c r="H44">
        <f t="shared" si="3"/>
        <v>-0.85458330298987006</v>
      </c>
      <c r="I44">
        <f>C44+(H44/(B44*'AC Param'!$B$8))</f>
        <v>0.39860838965904832</v>
      </c>
      <c r="J44">
        <f>FORECAST(I44,
INDEX(WingXFLR5!$F$8:$F$118,MATCH(I44,WingXFLR5!$C$8:$C$118,1)):INDEX(WingXFLR5!$F$8:$F$118,MATCH(I44,WingXFLR5!$C$8:$C$118,1)+1),
INDEX(WingXFLR5!$C$8:$C$118,MATCH(I44,WingXFLR5!$C$8:$C$118,1)):INDEX(WingXFLR5!$C$8:$C$118,MATCH(I44,WingXFLR5!$C$8:$C$118,1)+1))</f>
        <v>1.8346706211361811E-2</v>
      </c>
      <c r="K44">
        <f>FORECAST(I44,
INDEX(WingXFLR5!$D$8:$D$132,MATCH(I44,WingXFLR5!$C$8:$C$132,1)):INDEX(WingXFLR5!$D$8:$D$132,MATCH(I44,WingXFLR5!$C$8:$C$132,1)+1),
INDEX(WingXFLR5!$C$8:$C$132,MATCH(I44,WingXFLR5!$C$8:$C$132,1)):INDEX(WingXFLR5!$C$8:$C$132,MATCH(I44,WingXFLR5!$C$8:$C$132,1)+1))</f>
        <v>2.875385206197352E-3</v>
      </c>
      <c r="L44">
        <f>FORECAST(I44,
INDEX(WingXFLR5!$E$8:$E$132,MATCH(I44,WingXFLR5!$C$8:$C$132,1)):INDEX(WingXFLR5!$E$8:$E$132,MATCH(I44,WingXFLR5!$C$8:$C$132,1)+1),
INDEX(WingXFLR5!$C$8:$C$132,MATCH(I44,WingXFLR5!$C$8:$C$132,1)):INDEX(WingXFLR5!$C$8:$C$132,MATCH(I44,WingXFLR5!$C$8:$C$132,1)+1))</f>
        <v>1.5471321005164459E-2</v>
      </c>
      <c r="M44">
        <f>FORECAST(I44,
INDEX(WingXFLR5!$I$8:$I$132,MATCH(I44,WingXFLR5!$C$8:$C$132,1)):INDEX(WingXFLR5!$I$8:$I$132,MATCH(I44,WingXFLR5!$C$8:$C$132,1)+1),
INDEX(WingXFLR5!$C$8:$C$132,MATCH(I44,WingXFLR5!$C$8:$C$132,1)):INDEX(WingXFLR5!$C$8:$C$132,MATCH(I44,WingXFLR5!$C$8:$C$132,1)+1))</f>
        <v>-8.4001500805753054E-2</v>
      </c>
      <c r="N44">
        <f t="shared" si="5"/>
        <v>0.1972580788463284</v>
      </c>
      <c r="O44">
        <f>FORECAST(ABS(N44),
INDEX(HStabXFLR5!$D$8:$D$106,MATCH(ABS(N44),HStabXFLR5!$C$8:$C$106,1)):INDEX(HStabXFLR5!$D$8:$D$106,MATCH(ABS(N44),HStabXFLR5!$C$8:$C$106,1)+1),
INDEX(HStabXFLR5!$C$8:$C$106,MATCH(ABS(N44),HStabXFLR5!$C$8:$C$106,1)):INDEX(HStabXFLR5!$C$8:$C$106,MATCH(ABS(N44),HStabXFLR5!$C$8:$C$106,1)+1))</f>
        <v>2.584736940995172E-2</v>
      </c>
      <c r="P44">
        <f>N44*B44*'AC Param'!$B$9</f>
        <v>0.83768296412275933</v>
      </c>
      <c r="Q44">
        <f>(B44*'AC Param'!$B$8*TrimCalc!I44)+TrimCalc!P44</f>
        <v>17.448300611468543</v>
      </c>
      <c r="R44">
        <f>('AC Param'!$B$2*9.807)-TrimCalc!Q44</f>
        <v>0.13565038853145595</v>
      </c>
      <c r="S44">
        <f>O44*B44*'AC Param'!$B$9</f>
        <v>0.10976433081340083</v>
      </c>
      <c r="T44">
        <f>(J44*B44*'AC Param'!$B$8)</f>
        <v>0.76453514243838316</v>
      </c>
      <c r="U44">
        <f>(K44*B44*'AC Param'!$B$8)</f>
        <v>0.11982167332160806</v>
      </c>
      <c r="V44">
        <f>(L44*B44*'AC Param'!$B$8)</f>
        <v>0.64471346911677507</v>
      </c>
    </row>
    <row r="45" spans="1:22" x14ac:dyDescent="0.2">
      <c r="A45" s="1">
        <f>WingXFLR5!L51</f>
        <v>13.4617</v>
      </c>
      <c r="B45" s="1">
        <f t="shared" si="2"/>
        <v>110.99563722012502</v>
      </c>
      <c r="C45">
        <f>WingXFLR5!C51</f>
        <v>0.42875200000000002</v>
      </c>
      <c r="D45">
        <f>WingXFLR5!I51</f>
        <v>-8.6216000000000001E-2</v>
      </c>
      <c r="E45">
        <f t="shared" si="4"/>
        <v>0.20310803549567921</v>
      </c>
      <c r="F45">
        <f>E45*B45*'AC Param'!$B$9</f>
        <v>0.84314955783146373</v>
      </c>
      <c r="G45">
        <f>'AC Param'!$B$2*9.807 + F45</f>
        <v>18.427100557831462</v>
      </c>
      <c r="H45">
        <f t="shared" si="3"/>
        <v>-0.84314955783146373</v>
      </c>
      <c r="I45">
        <f>C45+(H45/(B45*'AC Param'!$B$8))</f>
        <v>0.40805379692768828</v>
      </c>
      <c r="J45">
        <f>FORECAST(I45,
INDEX(WingXFLR5!$F$8:$F$118,MATCH(I45,WingXFLR5!$C$8:$C$118,1)):INDEX(WingXFLR5!$F$8:$F$118,MATCH(I45,WingXFLR5!$C$8:$C$118,1)+1),
INDEX(WingXFLR5!$C$8:$C$118,MATCH(I45,WingXFLR5!$C$8:$C$118,1)):INDEX(WingXFLR5!$C$8:$C$118,MATCH(I45,WingXFLR5!$C$8:$C$118,1)+1))</f>
        <v>1.8602265227702731E-2</v>
      </c>
      <c r="K45">
        <f>FORECAST(I45,
INDEX(WingXFLR5!$D$8:$D$132,MATCH(I45,WingXFLR5!$C$8:$C$132,1)):INDEX(WingXFLR5!$D$8:$D$132,MATCH(I45,WingXFLR5!$C$8:$C$132,1)+1),
INDEX(WingXFLR5!$C$8:$C$132,MATCH(I45,WingXFLR5!$C$8:$C$132,1)):INDEX(WingXFLR5!$C$8:$C$132,MATCH(I45,WingXFLR5!$C$8:$C$132,1)+1))</f>
        <v>3.0131541874278056E-3</v>
      </c>
      <c r="L45">
        <f>FORECAST(I45,
INDEX(WingXFLR5!$E$8:$E$132,MATCH(I45,WingXFLR5!$C$8:$C$132,1)):INDEX(WingXFLR5!$E$8:$E$132,MATCH(I45,WingXFLR5!$C$8:$C$132,1)+1),
INDEX(WingXFLR5!$C$8:$C$132,MATCH(I45,WingXFLR5!$C$8:$C$132,1)):INDEX(WingXFLR5!$C$8:$C$132,MATCH(I45,WingXFLR5!$C$8:$C$132,1)+1))</f>
        <v>1.5589963197632568E-2</v>
      </c>
      <c r="M45">
        <f>FORECAST(I45,
INDEX(WingXFLR5!$I$8:$I$132,MATCH(I45,WingXFLR5!$C$8:$C$132,1)):INDEX(WingXFLR5!$I$8:$I$132,MATCH(I45,WingXFLR5!$C$8:$C$132,1)+1),
INDEX(WingXFLR5!$C$8:$C$132,MATCH(I45,WingXFLR5!$C$8:$C$132,1)):INDEX(WingXFLR5!$C$8:$C$132,MATCH(I45,WingXFLR5!$C$8:$C$132,1)+1))</f>
        <v>-8.4695327409211957E-2</v>
      </c>
      <c r="N45">
        <f t="shared" si="5"/>
        <v>0.1990909696608105</v>
      </c>
      <c r="O45">
        <f>FORECAST(ABS(N45),
INDEX(HStabXFLR5!$D$8:$D$106,MATCH(ABS(N45),HStabXFLR5!$C$8:$C$106,1)):INDEX(HStabXFLR5!$D$8:$D$106,MATCH(ABS(N45),HStabXFLR5!$C$8:$C$106,1)+1),
INDEX(HStabXFLR5!$C$8:$C$106,MATCH(ABS(N45),HStabXFLR5!$C$8:$C$106,1)):INDEX(HStabXFLR5!$C$8:$C$106,MATCH(ABS(N45),HStabXFLR5!$C$8:$C$106,1)+1))</f>
        <v>2.5903425103424502E-2</v>
      </c>
      <c r="P45">
        <f>N45*B45*'AC Param'!$B$9</f>
        <v>0.8264737661810565</v>
      </c>
      <c r="Q45">
        <f>(B45*'AC Param'!$B$8*TrimCalc!I45)+TrimCalc!P45</f>
        <v>17.44870794028051</v>
      </c>
      <c r="R45">
        <f>('AC Param'!$B$2*9.807)-TrimCalc!Q45</f>
        <v>0.13524305971948891</v>
      </c>
      <c r="S45">
        <f>O45*B45*'AC Param'!$B$9</f>
        <v>0.10753125236513562</v>
      </c>
      <c r="T45">
        <f>(J45*B45*'AC Param'!$B$8)</f>
        <v>0.75777069374599637</v>
      </c>
      <c r="U45">
        <f>(K45*B45*'AC Param'!$B$8)</f>
        <v>0.12274203765090567</v>
      </c>
      <c r="V45">
        <f>(L45*B45*'AC Param'!$B$8)</f>
        <v>0.63506336906494554</v>
      </c>
    </row>
    <row r="46" spans="1:22" x14ac:dyDescent="0.2">
      <c r="A46" s="1">
        <f>WingXFLR5!L52</f>
        <v>13.312900000000001</v>
      </c>
      <c r="B46" s="1">
        <f t="shared" si="2"/>
        <v>108.55540017612502</v>
      </c>
      <c r="C46">
        <f>WingXFLR5!C52</f>
        <v>0.438386</v>
      </c>
      <c r="D46">
        <f>WingXFLR5!I52</f>
        <v>-8.6924000000000001E-2</v>
      </c>
      <c r="E46">
        <f t="shared" si="4"/>
        <v>0.20497822419420436</v>
      </c>
      <c r="F46">
        <f>E46*B46*'AC Param'!$B$9</f>
        <v>0.83220584398927044</v>
      </c>
      <c r="G46">
        <f>'AC Param'!$B$2*9.807 + F46</f>
        <v>18.41615684398927</v>
      </c>
      <c r="H46">
        <f t="shared" si="3"/>
        <v>-0.83220584398927044</v>
      </c>
      <c r="I46">
        <f>C46+(H46/(B46*'AC Param'!$B$8))</f>
        <v>0.41749721094042713</v>
      </c>
      <c r="J46">
        <f>FORECAST(I46,
INDEX(WingXFLR5!$F$8:$F$118,MATCH(I46,WingXFLR5!$C$8:$C$118,1)):INDEX(WingXFLR5!$F$8:$F$118,MATCH(I46,WingXFLR5!$C$8:$C$118,1)+1),
INDEX(WingXFLR5!$C$8:$C$118,MATCH(I46,WingXFLR5!$C$8:$C$118,1)):INDEX(WingXFLR5!$C$8:$C$118,MATCH(I46,WingXFLR5!$C$8:$C$118,1)+1))</f>
        <v>1.8863150287547373E-2</v>
      </c>
      <c r="K46">
        <f>FORECAST(I46,
INDEX(WingXFLR5!$D$8:$D$132,MATCH(I46,WingXFLR5!$C$8:$C$132,1)):INDEX(WingXFLR5!$D$8:$D$132,MATCH(I46,WingXFLR5!$C$8:$C$132,1)+1),
INDEX(WingXFLR5!$C$8:$C$132,MATCH(I46,WingXFLR5!$C$8:$C$132,1)):INDEX(WingXFLR5!$C$8:$C$132,MATCH(I46,WingXFLR5!$C$8:$C$132,1)+1))</f>
        <v>3.1538113910367861E-3</v>
      </c>
      <c r="L46">
        <f>FORECAST(I46,
INDEX(WingXFLR5!$E$8:$E$132,MATCH(I46,WingXFLR5!$C$8:$C$132,1)):INDEX(WingXFLR5!$E$8:$E$132,MATCH(I46,WingXFLR5!$C$8:$C$132,1)+1),
INDEX(WingXFLR5!$C$8:$C$132,MATCH(I46,WingXFLR5!$C$8:$C$132,1)):INDEX(WingXFLR5!$C$8:$C$132,MATCH(I46,WingXFLR5!$C$8:$C$132,1)+1))</f>
        <v>1.5709506872961722E-2</v>
      </c>
      <c r="M46">
        <f>FORECAST(I46,
INDEX(WingXFLR5!$I$8:$I$132,MATCH(I46,WingXFLR5!$C$8:$C$132,1)):INDEX(WingXFLR5!$I$8:$I$132,MATCH(I46,WingXFLR5!$C$8:$C$132,1)+1),
INDEX(WingXFLR5!$C$8:$C$132,MATCH(I46,WingXFLR5!$C$8:$C$132,1)):INDEX(WingXFLR5!$C$8:$C$132,MATCH(I46,WingXFLR5!$C$8:$C$132,1)+1))</f>
        <v>-8.5389072672597544E-2</v>
      </c>
      <c r="N46">
        <f t="shared" si="5"/>
        <v>0.20092361628320038</v>
      </c>
      <c r="O46">
        <f>FORECAST(ABS(N46),
INDEX(HStabXFLR5!$D$8:$D$106,MATCH(ABS(N46),HStabXFLR5!$C$8:$C$106,1)):INDEX(HStabXFLR5!$D$8:$D$106,MATCH(ABS(N46),HStabXFLR5!$C$8:$C$106,1)+1),
INDEX(HStabXFLR5!$C$8:$C$106,MATCH(ABS(N46),HStabXFLR5!$C$8:$C$106,1)):INDEX(HStabXFLR5!$C$8:$C$106,MATCH(ABS(N46),HStabXFLR5!$C$8:$C$106,1)+1))</f>
        <v>2.5959473328718077E-2</v>
      </c>
      <c r="P46">
        <f>N46*B46*'AC Param'!$B$9</f>
        <v>0.81574424953509206</v>
      </c>
      <c r="Q46">
        <f>(B46*'AC Param'!$B$8*TrimCalc!I46)+TrimCalc!P46</f>
        <v>17.448762937356964</v>
      </c>
      <c r="R46">
        <f>('AC Param'!$B$2*9.807)-TrimCalc!Q46</f>
        <v>0.13518806264303507</v>
      </c>
      <c r="S46">
        <f>O46*B46*'AC Param'!$B$9</f>
        <v>0.10539473398196028</v>
      </c>
      <c r="T46">
        <f>(J46*B46*'AC Param'!$B$8)</f>
        <v>0.75150473589328304</v>
      </c>
      <c r="U46">
        <f>(K46*B46*'AC Param'!$B$8)</f>
        <v>0.12564731555168526</v>
      </c>
      <c r="V46">
        <f>(L46*B46*'AC Param'!$B$8)</f>
        <v>0.62586411249516816</v>
      </c>
    </row>
    <row r="47" spans="1:22" x14ac:dyDescent="0.2">
      <c r="A47" s="1">
        <f>WingXFLR5!L53</f>
        <v>13.1691</v>
      </c>
      <c r="B47" s="1">
        <f t="shared" si="2"/>
        <v>106.222931821125</v>
      </c>
      <c r="C47">
        <f>WingXFLR5!C53</f>
        <v>0.448017</v>
      </c>
      <c r="D47">
        <f>WingXFLR5!I53</f>
        <v>-8.7631000000000001E-2</v>
      </c>
      <c r="E47">
        <f t="shared" si="4"/>
        <v>0.20684612237353808</v>
      </c>
      <c r="F47">
        <f>E47*B47*'AC Param'!$B$9</f>
        <v>0.82174537813263071</v>
      </c>
      <c r="G47">
        <f>'AC Param'!$B$2*9.807 + F47</f>
        <v>18.405696378132628</v>
      </c>
      <c r="H47">
        <f t="shared" si="3"/>
        <v>-0.82174537813263071</v>
      </c>
      <c r="I47">
        <f>C47+(H47/(B47*'AC Param'!$B$8))</f>
        <v>0.42693785837392284</v>
      </c>
      <c r="J47">
        <f>FORECAST(I47,
INDEX(WingXFLR5!$F$8:$F$118,MATCH(I47,WingXFLR5!$C$8:$C$118,1)):INDEX(WingXFLR5!$F$8:$F$118,MATCH(I47,WingXFLR5!$C$8:$C$118,1)+1),
INDEX(WingXFLR5!$C$8:$C$118,MATCH(I47,WingXFLR5!$C$8:$C$118,1)):INDEX(WingXFLR5!$C$8:$C$118,MATCH(I47,WingXFLR5!$C$8:$C$118,1)+1))</f>
        <v>1.9127167887189621E-2</v>
      </c>
      <c r="K47">
        <f>FORECAST(I47,
INDEX(WingXFLR5!$D$8:$D$132,MATCH(I47,WingXFLR5!$C$8:$C$132,1)):INDEX(WingXFLR5!$D$8:$D$132,MATCH(I47,WingXFLR5!$C$8:$C$132,1)+1),
INDEX(WingXFLR5!$C$8:$C$132,MATCH(I47,WingXFLR5!$C$8:$C$132,1)):INDEX(WingXFLR5!$C$8:$C$132,MATCH(I47,WingXFLR5!$C$8:$C$132,1)+1))</f>
        <v>3.297324738581014E-3</v>
      </c>
      <c r="L47">
        <f>FORECAST(I47,
INDEX(WingXFLR5!$E$8:$E$132,MATCH(I47,WingXFLR5!$C$8:$C$132,1)):INDEX(WingXFLR5!$E$8:$E$132,MATCH(I47,WingXFLR5!$C$8:$C$132,1)+1),
INDEX(WingXFLR5!$C$8:$C$132,MATCH(I47,WingXFLR5!$C$8:$C$132,1)):INDEX(WingXFLR5!$C$8:$C$132,MATCH(I47,WingXFLR5!$C$8:$C$132,1)+1))</f>
        <v>1.5829031415693084E-2</v>
      </c>
      <c r="M47">
        <f>FORECAST(I47,
INDEX(WingXFLR5!$I$8:$I$132,MATCH(I47,WingXFLR5!$C$8:$C$132,1)):INDEX(WingXFLR5!$I$8:$I$132,MATCH(I47,WingXFLR5!$C$8:$C$132,1)+1),
INDEX(WingXFLR5!$C$8:$C$132,MATCH(I47,WingXFLR5!$C$8:$C$132,1)):INDEX(WingXFLR5!$C$8:$C$132,MATCH(I47,WingXFLR5!$C$8:$C$132,1)+1))</f>
        <v>-8.6082706904186096E-2</v>
      </c>
      <c r="N47">
        <f t="shared" si="5"/>
        <v>0.20275592806269943</v>
      </c>
      <c r="O47">
        <f>FORECAST(ABS(N47),
INDEX(HStabXFLR5!$D$8:$D$106,MATCH(ABS(N47),HStabXFLR5!$C$8:$C$106,1)):INDEX(HStabXFLR5!$D$8:$D$106,MATCH(ABS(N47),HStabXFLR5!$C$8:$C$106,1)+1),
INDEX(HStabXFLR5!$C$8:$C$106,MATCH(ABS(N47),HStabXFLR5!$C$8:$C$106,1)):INDEX(HStabXFLR5!$C$8:$C$106,MATCH(ABS(N47),HStabXFLR5!$C$8:$C$106,1)+1))</f>
        <v>2.6015511313439599E-2</v>
      </c>
      <c r="P47">
        <f>N47*B47*'AC Param'!$B$9</f>
        <v>0.8054961091976961</v>
      </c>
      <c r="Q47">
        <f>(B47*'AC Param'!$B$8*TrimCalc!I47)+TrimCalc!P47</f>
        <v>17.449163014238788</v>
      </c>
      <c r="R47">
        <f>('AC Param'!$B$2*9.807)-TrimCalc!Q47</f>
        <v>0.13478798576121065</v>
      </c>
      <c r="S47">
        <f>O47*B47*'AC Param'!$B$9</f>
        <v>0.10335280128176612</v>
      </c>
      <c r="T47">
        <f>(J47*B47*'AC Param'!$B$8)</f>
        <v>0.74564999310126068</v>
      </c>
      <c r="U47">
        <f>(K47*B47*'AC Param'!$B$8)</f>
        <v>0.12854230082971274</v>
      </c>
      <c r="V47">
        <f>(L47*B47*'AC Param'!$B$8)</f>
        <v>0.61707604782494574</v>
      </c>
    </row>
    <row r="48" spans="1:22" x14ac:dyDescent="0.2">
      <c r="A48" s="1">
        <f>WingXFLR5!L54</f>
        <v>13.0298</v>
      </c>
      <c r="B48" s="1">
        <f t="shared" si="2"/>
        <v>103.98760892450001</v>
      </c>
      <c r="C48">
        <f>WingXFLR5!C54</f>
        <v>0.45764700000000003</v>
      </c>
      <c r="D48">
        <f>WingXFLR5!I54</f>
        <v>-8.8338E-2</v>
      </c>
      <c r="E48">
        <f t="shared" si="4"/>
        <v>0.20871398746350947</v>
      </c>
      <c r="F48">
        <f>E48*B48*'AC Param'!$B$9</f>
        <v>0.81171720210302301</v>
      </c>
      <c r="G48">
        <f>'AC Param'!$B$2*9.807 + F48</f>
        <v>18.395668202103021</v>
      </c>
      <c r="H48">
        <f t="shared" si="3"/>
        <v>-0.81171720210302301</v>
      </c>
      <c r="I48">
        <f>C48+(H48/(B48*'AC Param'!$B$8))</f>
        <v>0.43637750917946799</v>
      </c>
      <c r="J48">
        <f>FORECAST(I48,
INDEX(WingXFLR5!$F$8:$F$118,MATCH(I48,WingXFLR5!$C$8:$C$118,1)):INDEX(WingXFLR5!$F$8:$F$118,MATCH(I48,WingXFLR5!$C$8:$C$118,1)+1),
INDEX(WingXFLR5!$C$8:$C$118,MATCH(I48,WingXFLR5!$C$8:$C$118,1)):INDEX(WingXFLR5!$C$8:$C$118,MATCH(I48,WingXFLR5!$C$8:$C$118,1)+1))</f>
        <v>1.9392502074697511E-2</v>
      </c>
      <c r="K48">
        <f>FORECAST(I48,
INDEX(WingXFLR5!$D$8:$D$132,MATCH(I48,WingXFLR5!$C$8:$C$132,1)):INDEX(WingXFLR5!$D$8:$D$132,MATCH(I48,WingXFLR5!$C$8:$C$132,1)+1),
INDEX(WingXFLR5!$C$8:$C$132,MATCH(I48,WingXFLR5!$C$8:$C$132,1)):INDEX(WingXFLR5!$C$8:$C$132,MATCH(I48,WingXFLR5!$C$8:$C$132,1)+1))</f>
        <v>3.4445196061967691E-3</v>
      </c>
      <c r="L48">
        <f>FORECAST(I48,
INDEX(WingXFLR5!$E$8:$E$132,MATCH(I48,WingXFLR5!$C$8:$C$132,1)):INDEX(WingXFLR5!$E$8:$E$132,MATCH(I48,WingXFLR5!$C$8:$C$132,1)+1),
INDEX(WingXFLR5!$C$8:$C$132,MATCH(I48,WingXFLR5!$C$8:$C$132,1)):INDEX(WingXFLR5!$C$8:$C$132,MATCH(I48,WingXFLR5!$C$8:$C$132,1)+1))</f>
        <v>1.5947773989071587E-2</v>
      </c>
      <c r="M48">
        <f>FORECAST(I48,
INDEX(WingXFLR5!$I$8:$I$132,MATCH(I48,WingXFLR5!$C$8:$C$132,1)):INDEX(WingXFLR5!$I$8:$I$132,MATCH(I48,WingXFLR5!$C$8:$C$132,1)+1),
INDEX(WingXFLR5!$C$8:$C$132,MATCH(I48,WingXFLR5!$C$8:$C$132,1)):INDEX(WingXFLR5!$C$8:$C$132,MATCH(I48,WingXFLR5!$C$8:$C$132,1)+1))</f>
        <v>-8.6776396564154396E-2</v>
      </c>
      <c r="N48">
        <f t="shared" si="5"/>
        <v>0.20458832832191345</v>
      </c>
      <c r="O48">
        <f>FORECAST(ABS(N48),
INDEX(HStabXFLR5!$D$8:$D$106,MATCH(ABS(N48),HStabXFLR5!$C$8:$C$106,1)):INDEX(HStabXFLR5!$D$8:$D$106,MATCH(ABS(N48),HStabXFLR5!$C$8:$C$106,1)+1),
INDEX(HStabXFLR5!$C$8:$C$106,MATCH(ABS(N48),HStabXFLR5!$C$8:$C$106,1)):INDEX(HStabXFLR5!$C$8:$C$106,MATCH(ABS(N48),HStabXFLR5!$C$8:$C$106,1)+1))</f>
        <v>2.6071821365842754E-2</v>
      </c>
      <c r="P48">
        <f>N48*B48*'AC Param'!$B$9</f>
        <v>0.79567195024450732</v>
      </c>
      <c r="Q48">
        <f>(B48*'AC Param'!$B$8*TrimCalc!I48)+TrimCalc!P48</f>
        <v>17.449344283101215</v>
      </c>
      <c r="R48">
        <f>('AC Param'!$B$2*9.807)-TrimCalc!Q48</f>
        <v>0.13460671689878367</v>
      </c>
      <c r="S48">
        <f>O48*B48*'AC Param'!$B$9</f>
        <v>0.10139687401886144</v>
      </c>
      <c r="T48">
        <f>(J48*B48*'AC Param'!$B$8)</f>
        <v>0.74008483130471037</v>
      </c>
      <c r="U48">
        <f>(K48*B48*'AC Param'!$B$8)</f>
        <v>0.13145476029130021</v>
      </c>
      <c r="V48">
        <f>(L48*B48*'AC Param'!$B$8)</f>
        <v>0.60862211471862349</v>
      </c>
    </row>
    <row r="49" spans="1:22" x14ac:dyDescent="0.2">
      <c r="A49" s="1">
        <f>WingXFLR5!L55</f>
        <v>12.8948</v>
      </c>
      <c r="B49" s="1">
        <f t="shared" si="2"/>
        <v>101.84396856200001</v>
      </c>
      <c r="C49">
        <f>WingXFLR5!C55</f>
        <v>0.467275</v>
      </c>
      <c r="D49">
        <f>WingXFLR5!I55</f>
        <v>-8.9044999999999999E-2</v>
      </c>
      <c r="E49">
        <f t="shared" si="4"/>
        <v>0.21058178637475627</v>
      </c>
      <c r="F49">
        <f>E49*B49*'AC Param'!$B$9</f>
        <v>0.80209853268989006</v>
      </c>
      <c r="G49">
        <f>'AC Param'!$B$2*9.807 + F49</f>
        <v>18.386049532689889</v>
      </c>
      <c r="H49">
        <f t="shared" si="3"/>
        <v>-0.80209853268989006</v>
      </c>
      <c r="I49">
        <f>C49+(H49/(B49*'AC Param'!$B$8))</f>
        <v>0.44581516672911203</v>
      </c>
      <c r="J49">
        <f>FORECAST(I49,
INDEX(WingXFLR5!$F$8:$F$118,MATCH(I49,WingXFLR5!$C$8:$C$118,1)):INDEX(WingXFLR5!$F$8:$F$118,MATCH(I49,WingXFLR5!$C$8:$C$118,1)+1),
INDEX(WingXFLR5!$C$8:$C$118,MATCH(I49,WingXFLR5!$C$8:$C$118,1)):INDEX(WingXFLR5!$C$8:$C$118,MATCH(I49,WingXFLR5!$C$8:$C$118,1)+1))</f>
        <v>1.9665757953574968E-2</v>
      </c>
      <c r="K49">
        <f>FORECAST(I49,
INDEX(WingXFLR5!$D$8:$D$132,MATCH(I49,WingXFLR5!$C$8:$C$132,1)):INDEX(WingXFLR5!$D$8:$D$132,MATCH(I49,WingXFLR5!$C$8:$C$132,1)+1),
INDEX(WingXFLR5!$C$8:$C$132,MATCH(I49,WingXFLR5!$C$8:$C$132,1)):INDEX(WingXFLR5!$C$8:$C$132,MATCH(I49,WingXFLR5!$C$8:$C$132,1)+1))</f>
        <v>3.5947926151264926E-3</v>
      </c>
      <c r="L49">
        <f>FORECAST(I49,
INDEX(WingXFLR5!$E$8:$E$132,MATCH(I49,WingXFLR5!$C$8:$C$132,1)):INDEX(WingXFLR5!$E$8:$E$132,MATCH(I49,WingXFLR5!$C$8:$C$132,1)+1),
INDEX(WingXFLR5!$C$8:$C$132,MATCH(I49,WingXFLR5!$C$8:$C$132,1)):INDEX(WingXFLR5!$C$8:$C$132,MATCH(I49,WingXFLR5!$C$8:$C$132,1)+1))</f>
        <v>1.6070965338448474E-2</v>
      </c>
      <c r="M49">
        <f>FORECAST(I49,
INDEX(WingXFLR5!$I$8:$I$132,MATCH(I49,WingXFLR5!$C$8:$C$132,1)):INDEX(WingXFLR5!$I$8:$I$132,MATCH(I49,WingXFLR5!$C$8:$C$132,1)+1),
INDEX(WingXFLR5!$C$8:$C$132,MATCH(I49,WingXFLR5!$C$8:$C$132,1)):INDEX(WingXFLR5!$C$8:$C$132,MATCH(I49,WingXFLR5!$C$8:$C$132,1)+1))</f>
        <v>-8.7469366096717099E-2</v>
      </c>
      <c r="N49">
        <f t="shared" si="5"/>
        <v>0.20641908464558795</v>
      </c>
      <c r="O49">
        <f>FORECAST(ABS(N49),
INDEX(HStabXFLR5!$D$8:$D$106,MATCH(ABS(N49),HStabXFLR5!$C$8:$C$106,1)):INDEX(HStabXFLR5!$D$8:$D$106,MATCH(ABS(N49),HStabXFLR5!$C$8:$C$106,1)+1),
INDEX(HStabXFLR5!$C$8:$C$106,MATCH(ABS(N49),HStabXFLR5!$C$8:$C$106,1)):INDEX(HStabXFLR5!$C$8:$C$106,MATCH(ABS(N49),HStabXFLR5!$C$8:$C$106,1)+1))</f>
        <v>2.6129390681086363E-2</v>
      </c>
      <c r="P49">
        <f>N49*B49*'AC Param'!$B$9</f>
        <v>0.78624294989485377</v>
      </c>
      <c r="Q49">
        <f>(B49*'AC Param'!$B$8*TrimCalc!I49)+TrimCalc!P49</f>
        <v>17.449358947604701</v>
      </c>
      <c r="R49">
        <f>('AC Param'!$B$2*9.807)-TrimCalc!Q49</f>
        <v>0.13459205239529837</v>
      </c>
      <c r="S49">
        <f>O49*B49*'AC Param'!$B$9</f>
        <v>9.9525919530772208E-2</v>
      </c>
      <c r="T49">
        <f>(J49*B49*'AC Param'!$B$8)</f>
        <v>0.73504185236124731</v>
      </c>
      <c r="U49">
        <f>(K49*B49*'AC Param'!$B$8)</f>
        <v>0.13436161621203979</v>
      </c>
      <c r="V49">
        <f>(L49*B49*'AC Param'!$B$8)</f>
        <v>0.6006802361492074</v>
      </c>
    </row>
    <row r="50" spans="1:22" x14ac:dyDescent="0.2">
      <c r="A50" s="1">
        <f>WingXFLR5!L56</f>
        <v>12.764099999999999</v>
      </c>
      <c r="B50" s="1">
        <f t="shared" si="2"/>
        <v>99.789877396124993</v>
      </c>
      <c r="C50">
        <f>WingXFLR5!C56</f>
        <v>0.47689999999999999</v>
      </c>
      <c r="D50">
        <f>WingXFLR5!I56</f>
        <v>-8.9750999999999997E-2</v>
      </c>
      <c r="E50">
        <f t="shared" si="4"/>
        <v>0.2124472947668116</v>
      </c>
      <c r="F50">
        <f>E50*B50*'AC Param'!$B$9</f>
        <v>0.79288334722215403</v>
      </c>
      <c r="G50">
        <f>'AC Param'!$B$2*9.807 + F50</f>
        <v>18.376834347222154</v>
      </c>
      <c r="H50">
        <f t="shared" si="3"/>
        <v>-0.79288334722215403</v>
      </c>
      <c r="I50">
        <f>C50+(H50/(B50*'AC Param'!$B$8))</f>
        <v>0.45525005769951293</v>
      </c>
      <c r="J50">
        <f>FORECAST(I50,
INDEX(WingXFLR5!$F$8:$F$118,MATCH(I50,WingXFLR5!$C$8:$C$118,1)):INDEX(WingXFLR5!$F$8:$F$118,MATCH(I50,WingXFLR5!$C$8:$C$118,1)+1),
INDEX(WingXFLR5!$C$8:$C$118,MATCH(I50,WingXFLR5!$C$8:$C$118,1)):INDEX(WingXFLR5!$C$8:$C$118,MATCH(I50,WingXFLR5!$C$8:$C$118,1)+1))</f>
        <v>1.9944813551615856E-2</v>
      </c>
      <c r="K50">
        <f>FORECAST(I50,
INDEX(WingXFLR5!$D$8:$D$132,MATCH(I50,WingXFLR5!$C$8:$C$132,1)):INDEX(WingXFLR5!$D$8:$D$132,MATCH(I50,WingXFLR5!$C$8:$C$132,1)+1),
INDEX(WingXFLR5!$C$8:$C$132,MATCH(I50,WingXFLR5!$C$8:$C$132,1)):INDEX(WingXFLR5!$C$8:$C$132,MATCH(I50,WingXFLR5!$C$8:$C$132,1)+1))</f>
        <v>3.7479221244884247E-3</v>
      </c>
      <c r="L50">
        <f>FORECAST(I50,
INDEX(WingXFLR5!$E$8:$E$132,MATCH(I50,WingXFLR5!$C$8:$C$132,1)):INDEX(WingXFLR5!$E$8:$E$132,MATCH(I50,WingXFLR5!$C$8:$C$132,1)+1),
INDEX(WingXFLR5!$C$8:$C$132,MATCH(I50,WingXFLR5!$C$8:$C$132,1)):INDEX(WingXFLR5!$C$8:$C$132,MATCH(I50,WingXFLR5!$C$8:$C$132,1)+1))</f>
        <v>1.6196891427127432E-2</v>
      </c>
      <c r="M50">
        <f>FORECAST(I50,
INDEX(WingXFLR5!$I$8:$I$132,MATCH(I50,WingXFLR5!$C$8:$C$132,1)):INDEX(WingXFLR5!$I$8:$I$132,MATCH(I50,WingXFLR5!$C$8:$C$132,1)+1),
INDEX(WingXFLR5!$C$8:$C$132,MATCH(I50,WingXFLR5!$C$8:$C$132,1)):INDEX(WingXFLR5!$C$8:$C$132,MATCH(I50,WingXFLR5!$C$8:$C$132,1)+1))</f>
        <v>-8.8162025108365072E-2</v>
      </c>
      <c r="N50">
        <f t="shared" si="5"/>
        <v>0.20824906899562209</v>
      </c>
      <c r="O50">
        <f>FORECAST(ABS(N50),
INDEX(HStabXFLR5!$D$8:$D$106,MATCH(ABS(N50),HStabXFLR5!$C$8:$C$106,1)):INDEX(HStabXFLR5!$D$8:$D$106,MATCH(ABS(N50),HStabXFLR5!$C$8:$C$106,1)+1),
INDEX(HStabXFLR5!$C$8:$C$106,MATCH(ABS(N50),HStabXFLR5!$C$8:$C$106,1)):INDEX(HStabXFLR5!$C$8:$C$106,MATCH(ABS(N50),HStabXFLR5!$C$8:$C$106,1)+1))</f>
        <v>2.6186935721120165E-2</v>
      </c>
      <c r="P50">
        <f>N50*B50*'AC Param'!$B$9</f>
        <v>0.77721497495359337</v>
      </c>
      <c r="Q50">
        <f>(B50*'AC Param'!$B$8*TrimCalc!I50)+TrimCalc!P50</f>
        <v>17.449785486319247</v>
      </c>
      <c r="R50">
        <f>('AC Param'!$B$2*9.807)-TrimCalc!Q50</f>
        <v>0.13416551368075247</v>
      </c>
      <c r="S50">
        <f>O50*B50*'AC Param'!$B$9</f>
        <v>9.7733347326655451E-2</v>
      </c>
      <c r="T50">
        <f>(J50*B50*'AC Param'!$B$8)</f>
        <v>0.73043661313458497</v>
      </c>
      <c r="U50">
        <f>(K50*B50*'AC Param'!$B$8)</f>
        <v>0.13725972097050318</v>
      </c>
      <c r="V50">
        <f>(L50*B50*'AC Param'!$B$8)</f>
        <v>0.59317689216408176</v>
      </c>
    </row>
    <row r="51" spans="1:22" x14ac:dyDescent="0.2">
      <c r="A51" s="1">
        <f>WingXFLR5!L57</f>
        <v>12.6372</v>
      </c>
      <c r="B51" s="1">
        <f t="shared" si="2"/>
        <v>97.815529601999998</v>
      </c>
      <c r="C51">
        <f>WingXFLR5!C57</f>
        <v>0.48652299999999998</v>
      </c>
      <c r="D51">
        <f>WingXFLR5!I57</f>
        <v>-9.0456999999999996E-2</v>
      </c>
      <c r="E51">
        <f t="shared" si="4"/>
        <v>0.2143127369801423</v>
      </c>
      <c r="F51">
        <f>E51*B51*'AC Param'!$B$9</f>
        <v>0.78402045866943648</v>
      </c>
      <c r="G51">
        <f>'AC Param'!$B$2*9.807 + F51</f>
        <v>18.367971458669434</v>
      </c>
      <c r="H51">
        <f t="shared" si="3"/>
        <v>-0.78402045866943648</v>
      </c>
      <c r="I51">
        <f>C51+(H51/(B51*'AC Param'!$B$8))</f>
        <v>0.46468295541401272</v>
      </c>
      <c r="J51">
        <f>FORECAST(I51,
INDEX(WingXFLR5!$F$8:$F$118,MATCH(I51,WingXFLR5!$C$8:$C$118,1)):INDEX(WingXFLR5!$F$8:$F$118,MATCH(I51,WingXFLR5!$C$8:$C$118,1)+1),
INDEX(WingXFLR5!$C$8:$C$118,MATCH(I51,WingXFLR5!$C$8:$C$118,1)):INDEX(WingXFLR5!$C$8:$C$118,MATCH(I51,WingXFLR5!$C$8:$C$118,1)+1))</f>
        <v>2.0227926367891946E-2</v>
      </c>
      <c r="K51">
        <f>FORECAST(I51,
INDEX(WingXFLR5!$D$8:$D$132,MATCH(I51,WingXFLR5!$C$8:$C$132,1)):INDEX(WingXFLR5!$D$8:$D$132,MATCH(I51,WingXFLR5!$C$8:$C$132,1)+1),
INDEX(WingXFLR5!$C$8:$C$132,MATCH(I51,WingXFLR5!$C$8:$C$132,1)):INDEX(WingXFLR5!$C$8:$C$132,MATCH(I51,WingXFLR5!$C$8:$C$132,1)+1))</f>
        <v>3.9046556732089789E-3</v>
      </c>
      <c r="L51">
        <f>FORECAST(I51,
INDEX(WingXFLR5!$E$8:$E$132,MATCH(I51,WingXFLR5!$C$8:$C$132,1)):INDEX(WingXFLR5!$E$8:$E$132,MATCH(I51,WingXFLR5!$C$8:$C$132,1)+1),
INDEX(WingXFLR5!$C$8:$C$132,MATCH(I51,WingXFLR5!$C$8:$C$132,1)):INDEX(WingXFLR5!$C$8:$C$132,MATCH(I51,WingXFLR5!$C$8:$C$132,1)+1))</f>
        <v>1.6324001475261907E-2</v>
      </c>
      <c r="M51">
        <f>FORECAST(I51,
INDEX(WingXFLR5!$I$8:$I$132,MATCH(I51,WingXFLR5!$C$8:$C$132,1)):INDEX(WingXFLR5!$I$8:$I$132,MATCH(I51,WingXFLR5!$C$8:$C$132,1)+1),
INDEX(WingXFLR5!$C$8:$C$132,MATCH(I51,WingXFLR5!$C$8:$C$132,1)):INDEX(WingXFLR5!$C$8:$C$132,MATCH(I51,WingXFLR5!$C$8:$C$132,1)+1))</f>
        <v>-8.8854661869309001E-2</v>
      </c>
      <c r="N51">
        <f t="shared" si="5"/>
        <v>0.21007893863320976</v>
      </c>
      <c r="O51">
        <f>FORECAST(ABS(N51),
INDEX(HStabXFLR5!$D$8:$D$106,MATCH(ABS(N51),HStabXFLR5!$C$8:$C$106,1)):INDEX(HStabXFLR5!$D$8:$D$106,MATCH(ABS(N51),HStabXFLR5!$C$8:$C$106,1)+1),
INDEX(HStabXFLR5!$C$8:$C$106,MATCH(ABS(N51),HStabXFLR5!$C$8:$C$106,1)):INDEX(HStabXFLR5!$C$8:$C$106,MATCH(ABS(N51),HStabXFLR5!$C$8:$C$106,1)+1))</f>
        <v>2.6244477153946982E-2</v>
      </c>
      <c r="P51">
        <f>N51*B51*'AC Param'!$B$9</f>
        <v>0.76853195075969183</v>
      </c>
      <c r="Q51">
        <f>(B51*'AC Param'!$B$8*TrimCalc!I51)+TrimCalc!P51</f>
        <v>17.449859793529516</v>
      </c>
      <c r="R51">
        <f>('AC Param'!$B$2*9.807)-TrimCalc!Q51</f>
        <v>0.13409120647048312</v>
      </c>
      <c r="S51">
        <f>O51*B51*'AC Param'!$B$9</f>
        <v>9.6010191954590179E-2</v>
      </c>
      <c r="T51">
        <f>(J51*B51*'AC Param'!$B$8)</f>
        <v>0.72614815626619922</v>
      </c>
      <c r="U51">
        <f>(K51*B51*'AC Param'!$B$8)</f>
        <v>0.14017049826993919</v>
      </c>
      <c r="V51">
        <f>(L51*B51*'AC Param'!$B$8)</f>
        <v>0.58600389177625212</v>
      </c>
    </row>
    <row r="52" spans="1:22" x14ac:dyDescent="0.2">
      <c r="A52" s="1">
        <f>WingXFLR5!L58</f>
        <v>12.514099999999999</v>
      </c>
      <c r="B52" s="1">
        <f t="shared" si="2"/>
        <v>95.919153021124984</v>
      </c>
      <c r="C52">
        <f>WingXFLR5!C58</f>
        <v>0.49614399999999997</v>
      </c>
      <c r="D52">
        <f>WingXFLR5!I58</f>
        <v>-9.1162999999999994E-2</v>
      </c>
      <c r="E52">
        <f t="shared" si="4"/>
        <v>0.21617811301474837</v>
      </c>
      <c r="F52">
        <f>E52*B52*'AC Param'!$B$9</f>
        <v>0.77551224417778075</v>
      </c>
      <c r="G52">
        <f>'AC Param'!$B$2*9.807 + F52</f>
        <v>18.359463244177778</v>
      </c>
      <c r="H52">
        <f t="shared" si="3"/>
        <v>-0.77551224417778075</v>
      </c>
      <c r="I52">
        <f>C52+(H52/(B52*'AC Param'!$B$8))</f>
        <v>0.47411385987261145</v>
      </c>
      <c r="J52">
        <f>FORECAST(I52,
INDEX(WingXFLR5!$F$8:$F$118,MATCH(I52,WingXFLR5!$C$8:$C$118,1)):INDEX(WingXFLR5!$F$8:$F$118,MATCH(I52,WingXFLR5!$C$8:$C$118,1)+1),
INDEX(WingXFLR5!$C$8:$C$118,MATCH(I52,WingXFLR5!$C$8:$C$118,1)):INDEX(WingXFLR5!$C$8:$C$118,MATCH(I52,WingXFLR5!$C$8:$C$118,1)+1))</f>
        <v>2.051560661427744E-2</v>
      </c>
      <c r="K52">
        <f>FORECAST(I52,
INDEX(WingXFLR5!$D$8:$D$132,MATCH(I52,WingXFLR5!$C$8:$C$132,1)):INDEX(WingXFLR5!$D$8:$D$132,MATCH(I52,WingXFLR5!$C$8:$C$132,1)+1),
INDEX(WingXFLR5!$C$8:$C$132,MATCH(I52,WingXFLR5!$C$8:$C$132,1)):INDEX(WingXFLR5!$C$8:$C$132,MATCH(I52,WingXFLR5!$C$8:$C$132,1)+1))</f>
        <v>4.0645270669203426E-3</v>
      </c>
      <c r="L52">
        <f>FORECAST(I52,
INDEX(WingXFLR5!$E$8:$E$132,MATCH(I52,WingXFLR5!$C$8:$C$132,1)):INDEX(WingXFLR5!$E$8:$E$132,MATCH(I52,WingXFLR5!$C$8:$C$132,1)+1),
INDEX(WingXFLR5!$C$8:$C$132,MATCH(I52,WingXFLR5!$C$8:$C$132,1)):INDEX(WingXFLR5!$C$8:$C$132,MATCH(I52,WingXFLR5!$C$8:$C$132,1)+1))</f>
        <v>1.6451369016461246E-2</v>
      </c>
      <c r="M52">
        <f>FORECAST(I52,
INDEX(WingXFLR5!$I$8:$I$132,MATCH(I52,WingXFLR5!$C$8:$C$132,1)):INDEX(WingXFLR5!$I$8:$I$132,MATCH(I52,WingXFLR5!$C$8:$C$132,1)+1),
INDEX(WingXFLR5!$C$8:$C$132,MATCH(I52,WingXFLR5!$C$8:$C$132,1)):INDEX(WingXFLR5!$C$8:$C$132,MATCH(I52,WingXFLR5!$C$8:$C$132,1)+1))</f>
        <v>-8.9546634812474157E-2</v>
      </c>
      <c r="N52">
        <f t="shared" si="5"/>
        <v>0.21190728772378972</v>
      </c>
      <c r="O52">
        <f>FORECAST(ABS(N52),
INDEX(HStabXFLR5!$D$8:$D$106,MATCH(ABS(N52),HStabXFLR5!$C$8:$C$106,1)):INDEX(HStabXFLR5!$D$8:$D$106,MATCH(ABS(N52),HStabXFLR5!$C$8:$C$106,1)+1),
INDEX(HStabXFLR5!$C$8:$C$106,MATCH(ABS(N52),HStabXFLR5!$C$8:$C$106,1)):INDEX(HStabXFLR5!$C$8:$C$106,MATCH(ABS(N52),HStabXFLR5!$C$8:$C$106,1)+1))</f>
        <v>2.6302488588771919E-2</v>
      </c>
      <c r="P52">
        <f>N52*B52*'AC Param'!$B$9</f>
        <v>0.76019118664936858</v>
      </c>
      <c r="Q52">
        <f>(B52*'AC Param'!$B$8*TrimCalc!I52)+TrimCalc!P52</f>
        <v>17.450103340611872</v>
      </c>
      <c r="R52">
        <f>('AC Param'!$B$2*9.807)-TrimCalc!Q52</f>
        <v>0.13384765938812748</v>
      </c>
      <c r="S52">
        <f>O52*B52*'AC Param'!$B$9</f>
        <v>9.4356924799076994E-2</v>
      </c>
      <c r="T52">
        <f>(J52*B52*'AC Param'!$B$8)</f>
        <v>0.72219713692728194</v>
      </c>
      <c r="U52">
        <f>(K52*B52*'AC Param'!$B$8)</f>
        <v>0.14308081968439026</v>
      </c>
      <c r="V52">
        <f>(L52*B52*'AC Param'!$B$8)</f>
        <v>0.57912650722957726</v>
      </c>
    </row>
    <row r="53" spans="1:22" x14ac:dyDescent="0.2">
      <c r="A53" s="1">
        <f>WingXFLR5!L59</f>
        <v>12.394500000000001</v>
      </c>
      <c r="B53" s="1">
        <f t="shared" si="2"/>
        <v>94.094473528125022</v>
      </c>
      <c r="C53">
        <f>WingXFLR5!C59</f>
        <v>0.50576299999999996</v>
      </c>
      <c r="D53">
        <f>WingXFLR5!I59</f>
        <v>-9.1868000000000005E-2</v>
      </c>
      <c r="E53">
        <f t="shared" si="4"/>
        <v>0.21804123161952538</v>
      </c>
      <c r="F53">
        <f>E53*B53*'AC Param'!$B$9</f>
        <v>0.76731616113520407</v>
      </c>
      <c r="G53">
        <f>'AC Param'!$B$2*9.807 + F53</f>
        <v>18.351267161135205</v>
      </c>
      <c r="H53">
        <f t="shared" si="3"/>
        <v>-0.76731616113520407</v>
      </c>
      <c r="I53">
        <f>C53+(H53/(B53*'AC Param'!$B$8))</f>
        <v>0.48354299437991755</v>
      </c>
      <c r="J53">
        <f>FORECAST(I53,
INDEX(WingXFLR5!$F$8:$F$118,MATCH(I53,WingXFLR5!$C$8:$C$118,1)):INDEX(WingXFLR5!$F$8:$F$118,MATCH(I53,WingXFLR5!$C$8:$C$118,1)+1),
INDEX(WingXFLR5!$C$8:$C$118,MATCH(I53,WingXFLR5!$C$8:$C$118,1)):INDEX(WingXFLR5!$C$8:$C$118,MATCH(I53,WingXFLR5!$C$8:$C$118,1)+1))</f>
        <v>2.0808787728188213E-2</v>
      </c>
      <c r="K53">
        <f>FORECAST(I53,
INDEX(WingXFLR5!$D$8:$D$132,MATCH(I53,WingXFLR5!$C$8:$C$132,1)):INDEX(WingXFLR5!$D$8:$D$132,MATCH(I53,WingXFLR5!$C$8:$C$132,1)+1),
INDEX(WingXFLR5!$C$8:$C$132,MATCH(I53,WingXFLR5!$C$8:$C$132,1)):INDEX(WingXFLR5!$C$8:$C$132,MATCH(I53,WingXFLR5!$C$8:$C$132,1)+1))</f>
        <v>4.2272842212871496E-3</v>
      </c>
      <c r="L53">
        <f>FORECAST(I53,
INDEX(WingXFLR5!$E$8:$E$132,MATCH(I53,WingXFLR5!$C$8:$C$132,1)):INDEX(WingXFLR5!$E$8:$E$132,MATCH(I53,WingXFLR5!$C$8:$C$132,1)+1),
INDEX(WingXFLR5!$C$8:$C$132,MATCH(I53,WingXFLR5!$C$8:$C$132,1)):INDEX(WingXFLR5!$C$8:$C$132,MATCH(I53,WingXFLR5!$C$8:$C$132,1)+1))</f>
        <v>1.6581503506901067E-2</v>
      </c>
      <c r="M53">
        <f>FORECAST(I53,
INDEX(WingXFLR5!$I$8:$I$132,MATCH(I53,WingXFLR5!$C$8:$C$132,1)):INDEX(WingXFLR5!$I$8:$I$132,MATCH(I53,WingXFLR5!$C$8:$C$132,1)+1),
INDEX(WingXFLR5!$C$8:$C$132,MATCH(I53,WingXFLR5!$C$8:$C$132,1)):INDEX(WingXFLR5!$C$8:$C$132,MATCH(I53,WingXFLR5!$C$8:$C$132,1)+1))</f>
        <v>-9.0238369222926496E-2</v>
      </c>
      <c r="N53">
        <f t="shared" si="5"/>
        <v>0.21373505556273978</v>
      </c>
      <c r="O53">
        <f>FORECAST(ABS(N53),
INDEX(HStabXFLR5!$D$8:$D$106,MATCH(ABS(N53),HStabXFLR5!$C$8:$C$106,1)):INDEX(HStabXFLR5!$D$8:$D$106,MATCH(ABS(N53),HStabXFLR5!$C$8:$C$106,1)+1),
INDEX(HStabXFLR5!$C$8:$C$106,MATCH(ABS(N53),HStabXFLR5!$C$8:$C$106,1)):INDEX(HStabXFLR5!$C$8:$C$106,MATCH(ABS(N53),HStabXFLR5!$C$8:$C$106,1)+1))</f>
        <v>2.6361532746939222E-2</v>
      </c>
      <c r="P53">
        <f>N53*B53*'AC Param'!$B$9</f>
        <v>0.75216215353525262</v>
      </c>
      <c r="Q53">
        <f>(B53*'AC Param'!$B$8*TrimCalc!I53)+TrimCalc!P53</f>
        <v>17.450193672306916</v>
      </c>
      <c r="R53">
        <f>('AC Param'!$B$2*9.807)-TrimCalc!Q53</f>
        <v>0.13375732769308257</v>
      </c>
      <c r="S53">
        <f>O53*B53*'AC Param'!$B$9</f>
        <v>9.2769747991141002E-2</v>
      </c>
      <c r="T53">
        <f>(J53*B53*'AC Param'!$B$8)</f>
        <v>0.71858303685755298</v>
      </c>
      <c r="U53">
        <f>(K53*B53*'AC Param'!$B$8)</f>
        <v>0.14597941855486549</v>
      </c>
      <c r="V53">
        <f>(L53*B53*'AC Param'!$B$8)</f>
        <v>0.57260361830268758</v>
      </c>
    </row>
    <row r="54" spans="1:22" x14ac:dyDescent="0.2">
      <c r="A54" s="1">
        <f>WingXFLR5!L60</f>
        <v>12.2783</v>
      </c>
      <c r="B54" s="1">
        <f t="shared" si="2"/>
        <v>92.338448670125004</v>
      </c>
      <c r="C54">
        <f>WingXFLR5!C60</f>
        <v>0.51537900000000003</v>
      </c>
      <c r="D54">
        <f>WingXFLR5!I60</f>
        <v>-9.2573000000000003E-2</v>
      </c>
      <c r="E54">
        <f t="shared" si="4"/>
        <v>0.21990425095621538</v>
      </c>
      <c r="F54">
        <f>E54*B54*'AC Param'!$B$9</f>
        <v>0.75943009035842812</v>
      </c>
      <c r="G54">
        <f>'AC Param'!$B$2*9.807 + F54</f>
        <v>18.343381090358427</v>
      </c>
      <c r="H54">
        <f t="shared" si="3"/>
        <v>-0.75943009035842812</v>
      </c>
      <c r="I54">
        <f>C54+(H54/(B54*'AC Param'!$B$8))</f>
        <v>0.49296913900337208</v>
      </c>
      <c r="J54">
        <f>FORECAST(I54,
INDEX(WingXFLR5!$F$8:$F$118,MATCH(I54,WingXFLR5!$C$8:$C$118,1)):INDEX(WingXFLR5!$F$8:$F$118,MATCH(I54,WingXFLR5!$C$8:$C$118,1)+1),
INDEX(WingXFLR5!$C$8:$C$118,MATCH(I54,WingXFLR5!$C$8:$C$118,1)):INDEX(WingXFLR5!$C$8:$C$118,MATCH(I54,WingXFLR5!$C$8:$C$118,1)+1))</f>
        <v>2.1109032216198104E-2</v>
      </c>
      <c r="K54">
        <f>FORECAST(I54,
INDEX(WingXFLR5!$D$8:$D$132,MATCH(I54,WingXFLR5!$C$8:$C$132,1)):INDEX(WingXFLR5!$D$8:$D$132,MATCH(I54,WingXFLR5!$C$8:$C$132,1)+1),
INDEX(WingXFLR5!$C$8:$C$132,MATCH(I54,WingXFLR5!$C$8:$C$132,1)):INDEX(WingXFLR5!$C$8:$C$132,MATCH(I54,WingXFLR5!$C$8:$C$132,1)+1))</f>
        <v>4.392901219267567E-3</v>
      </c>
      <c r="L54">
        <f>FORECAST(I54,
INDEX(WingXFLR5!$E$8:$E$132,MATCH(I54,WingXFLR5!$C$8:$C$132,1)):INDEX(WingXFLR5!$E$8:$E$132,MATCH(I54,WingXFLR5!$C$8:$C$132,1)+1),
INDEX(WingXFLR5!$C$8:$C$132,MATCH(I54,WingXFLR5!$C$8:$C$132,1)):INDEX(WingXFLR5!$C$8:$C$132,MATCH(I54,WingXFLR5!$C$8:$C$132,1)+1))</f>
        <v>1.6715460989758377E-2</v>
      </c>
      <c r="M54">
        <f>FORECAST(I54,
INDEX(WingXFLR5!$I$8:$I$132,MATCH(I54,WingXFLR5!$C$8:$C$132,1)):INDEX(WingXFLR5!$I$8:$I$132,MATCH(I54,WingXFLR5!$C$8:$C$132,1)+1),
INDEX(WingXFLR5!$C$8:$C$132,MATCH(I54,WingXFLR5!$C$8:$C$132,1)):INDEX(WingXFLR5!$C$8:$C$132,MATCH(I54,WingXFLR5!$C$8:$C$132,1)+1))</f>
        <v>-9.0930025063546485E-2</v>
      </c>
      <c r="N54">
        <f t="shared" si="5"/>
        <v>0.21556255230210783</v>
      </c>
      <c r="O54">
        <f>FORECAST(ABS(N54),
INDEX(HStabXFLR5!$D$8:$D$106,MATCH(ABS(N54),HStabXFLR5!$C$8:$C$106,1)):INDEX(HStabXFLR5!$D$8:$D$106,MATCH(ABS(N54),HStabXFLR5!$C$8:$C$106,1)+1),
INDEX(HStabXFLR5!$C$8:$C$106,MATCH(ABS(N54),HStabXFLR5!$C$8:$C$106,1)):INDEX(HStabXFLR5!$C$8:$C$106,MATCH(ABS(N54),HStabXFLR5!$C$8:$C$106,1)+1))</f>
        <v>2.6420568147513656E-2</v>
      </c>
      <c r="P54">
        <f>N54*B54*'AC Param'!$B$9</f>
        <v>0.74443621649350467</v>
      </c>
      <c r="Q54">
        <f>(B54*'AC Param'!$B$8*TrimCalc!I54)+TrimCalc!P54</f>
        <v>17.450278248872927</v>
      </c>
      <c r="R54">
        <f>('AC Param'!$B$2*9.807)-TrimCalc!Q54</f>
        <v>0.13367275112707233</v>
      </c>
      <c r="S54">
        <f>O54*B54*'AC Param'!$B$9</f>
        <v>9.1242321912104893E-2</v>
      </c>
      <c r="T54">
        <f>(J54*B54*'AC Param'!$B$8)</f>
        <v>0.71534733061211253</v>
      </c>
      <c r="U54">
        <f>(K54*B54*'AC Param'!$B$8)</f>
        <v>0.14886756193561429</v>
      </c>
      <c r="V54">
        <f>(L54*B54*'AC Param'!$B$8)</f>
        <v>0.56645706333230306</v>
      </c>
    </row>
    <row r="55" spans="1:22" x14ac:dyDescent="0.2">
      <c r="A55" s="1">
        <f>WingXFLR5!L61</f>
        <v>12.1654</v>
      </c>
      <c r="B55" s="1">
        <f t="shared" si="2"/>
        <v>90.648136260499996</v>
      </c>
      <c r="C55">
        <f>WingXFLR5!C61</f>
        <v>0.52499300000000004</v>
      </c>
      <c r="D55">
        <f>WingXFLR5!I61</f>
        <v>-9.3278E-2</v>
      </c>
      <c r="E55">
        <f t="shared" si="4"/>
        <v>0.2217672041141808</v>
      </c>
      <c r="F55">
        <f>E55*B55*'AC Param'!$B$9</f>
        <v>0.7518441117507989</v>
      </c>
      <c r="G55">
        <f>'AC Param'!$B$2*9.807 + F55</f>
        <v>18.335795111750798</v>
      </c>
      <c r="H55">
        <f t="shared" si="3"/>
        <v>-0.7518441117507989</v>
      </c>
      <c r="I55">
        <f>C55+(H55/(B55*'AC Param'!$B$8))</f>
        <v>0.5023932903709255</v>
      </c>
      <c r="J55">
        <f>FORECAST(I55,
INDEX(WingXFLR5!$F$8:$F$118,MATCH(I55,WingXFLR5!$C$8:$C$118,1)):INDEX(WingXFLR5!$F$8:$F$118,MATCH(I55,WingXFLR5!$C$8:$C$118,1)+1),
INDEX(WingXFLR5!$C$8:$C$118,MATCH(I55,WingXFLR5!$C$8:$C$118,1)):INDEX(WingXFLR5!$C$8:$C$118,MATCH(I55,WingXFLR5!$C$8:$C$118,1)+1))</f>
        <v>2.1414350440388783E-2</v>
      </c>
      <c r="K55">
        <f>FORECAST(I55,
INDEX(WingXFLR5!$D$8:$D$132,MATCH(I55,WingXFLR5!$C$8:$C$132,1)):INDEX(WingXFLR5!$D$8:$D$132,MATCH(I55,WingXFLR5!$C$8:$C$132,1)+1),
INDEX(WingXFLR5!$C$8:$C$132,MATCH(I55,WingXFLR5!$C$8:$C$132,1)):INDEX(WingXFLR5!$C$8:$C$132,MATCH(I55,WingXFLR5!$C$8:$C$132,1)+1))</f>
        <v>4.5620446537624534E-3</v>
      </c>
      <c r="L55">
        <f>FORECAST(I55,
INDEX(WingXFLR5!$E$8:$E$132,MATCH(I55,WingXFLR5!$C$8:$C$132,1)):INDEX(WingXFLR5!$E$8:$E$132,MATCH(I55,WingXFLR5!$C$8:$C$132,1)+1),
INDEX(WingXFLR5!$C$8:$C$132,MATCH(I55,WingXFLR5!$C$8:$C$132,1)):INDEX(WingXFLR5!$C$8:$C$132,MATCH(I55,WingXFLR5!$C$8:$C$132,1)+1))</f>
        <v>1.6851955468544504E-2</v>
      </c>
      <c r="M55">
        <f>FORECAST(I55,
INDEX(WingXFLR5!$I$8:$I$132,MATCH(I55,WingXFLR5!$C$8:$C$132,1)):INDEX(WingXFLR5!$I$8:$I$132,MATCH(I55,WingXFLR5!$C$8:$C$132,1)+1),
INDEX(WingXFLR5!$C$8:$C$132,MATCH(I55,WingXFLR5!$C$8:$C$132,1)):INDEX(WingXFLR5!$C$8:$C$132,MATCH(I55,WingXFLR5!$C$8:$C$132,1)+1))</f>
        <v>-9.1621025752313401E-2</v>
      </c>
      <c r="N55">
        <f t="shared" si="5"/>
        <v>0.21738854748368752</v>
      </c>
      <c r="O55">
        <f>FORECAST(ABS(N55),
INDEX(HStabXFLR5!$D$8:$D$106,MATCH(ABS(N55),HStabXFLR5!$C$8:$C$106,1)):INDEX(HStabXFLR5!$D$8:$D$106,MATCH(ABS(N55),HStabXFLR5!$C$8:$C$106,1)+1),
INDEX(HStabXFLR5!$C$8:$C$106,MATCH(ABS(N55),HStabXFLR5!$C$8:$C$106,1)):INDEX(HStabXFLR5!$C$8:$C$106,MATCH(ABS(N55),HStabXFLR5!$C$8:$C$106,1)+1))</f>
        <v>2.6479555041809742E-2</v>
      </c>
      <c r="P55">
        <f>N55*B55*'AC Param'!$B$9</f>
        <v>0.73699941359912813</v>
      </c>
      <c r="Q55">
        <f>(B55*'AC Param'!$B$8*TrimCalc!I55)+TrimCalc!P55</f>
        <v>17.450552080778113</v>
      </c>
      <c r="R55">
        <f>('AC Param'!$B$2*9.807)-TrimCalc!Q55</f>
        <v>0.13339891922188585</v>
      </c>
      <c r="S55">
        <f>O55*B55*'AC Param'!$B$9</f>
        <v>8.9772054526671988E-2</v>
      </c>
      <c r="T55">
        <f>(J55*B55*'AC Param'!$B$8)</f>
        <v>0.71240974109071897</v>
      </c>
      <c r="U55">
        <f>(K55*B55*'AC Param'!$B$8)</f>
        <v>0.15176949026207318</v>
      </c>
      <c r="V55">
        <f>(L55*B55*'AC Param'!$B$8)</f>
        <v>0.56062859649363961</v>
      </c>
    </row>
    <row r="56" spans="1:22" x14ac:dyDescent="0.2">
      <c r="A56" s="1">
        <f>WingXFLR5!L62</f>
        <v>12.0555</v>
      </c>
      <c r="B56" s="1">
        <f t="shared" si="2"/>
        <v>89.017736653125013</v>
      </c>
      <c r="C56">
        <f>WingXFLR5!C62</f>
        <v>0.53460399999999997</v>
      </c>
      <c r="D56">
        <f>WingXFLR5!I62</f>
        <v>-9.3982999999999997E-2</v>
      </c>
      <c r="E56">
        <f t="shared" si="4"/>
        <v>0.22363005800405922</v>
      </c>
      <c r="F56">
        <f>E56*B56*'AC Param'!$B$9</f>
        <v>0.7445233562562027</v>
      </c>
      <c r="G56">
        <f>'AC Param'!$B$2*9.807 + F56</f>
        <v>18.328474356256201</v>
      </c>
      <c r="H56">
        <f t="shared" si="3"/>
        <v>-0.7445233562562027</v>
      </c>
      <c r="I56">
        <f>C56+(H56/(B56*'AC Param'!$B$8))</f>
        <v>0.51181445185462715</v>
      </c>
      <c r="J56">
        <f>FORECAST(I56,
INDEX(WingXFLR5!$F$8:$F$118,MATCH(I56,WingXFLR5!$C$8:$C$118,1)):INDEX(WingXFLR5!$F$8:$F$118,MATCH(I56,WingXFLR5!$C$8:$C$118,1)+1),
INDEX(WingXFLR5!$C$8:$C$118,MATCH(I56,WingXFLR5!$C$8:$C$118,1)):INDEX(WingXFLR5!$C$8:$C$118,MATCH(I56,WingXFLR5!$C$8:$C$118,1)+1))</f>
        <v>2.1724120808004517E-2</v>
      </c>
      <c r="K56">
        <f>FORECAST(I56,
INDEX(WingXFLR5!$D$8:$D$132,MATCH(I56,WingXFLR5!$C$8:$C$132,1)):INDEX(WingXFLR5!$D$8:$D$132,MATCH(I56,WingXFLR5!$C$8:$C$132,1)+1),
INDEX(WingXFLR5!$C$8:$C$132,MATCH(I56,WingXFLR5!$C$8:$C$132,1)):INDEX(WingXFLR5!$C$8:$C$132,MATCH(I56,WingXFLR5!$C$8:$C$132,1)+1))</f>
        <v>4.7343879969081754E-3</v>
      </c>
      <c r="L56">
        <f>FORECAST(I56,
INDEX(WingXFLR5!$E$8:$E$132,MATCH(I56,WingXFLR5!$C$8:$C$132,1)):INDEX(WingXFLR5!$E$8:$E$132,MATCH(I56,WingXFLR5!$C$8:$C$132,1)+1),
INDEX(WingXFLR5!$C$8:$C$132,MATCH(I56,WingXFLR5!$C$8:$C$132,1)):INDEX(WingXFLR5!$C$8:$C$132,MATCH(I56,WingXFLR5!$C$8:$C$132,1)+1))</f>
        <v>1.6989732811096343E-2</v>
      </c>
      <c r="M56">
        <f>FORECAST(I56,
INDEX(WingXFLR5!$I$8:$I$132,MATCH(I56,WingXFLR5!$C$8:$C$132,1)):INDEX(WingXFLR5!$I$8:$I$132,MATCH(I56,WingXFLR5!$C$8:$C$132,1)+1),
INDEX(WingXFLR5!$C$8:$C$132,MATCH(I56,WingXFLR5!$C$8:$C$132,1)):INDEX(WingXFLR5!$C$8:$C$132,MATCH(I56,WingXFLR5!$C$8:$C$132,1)+1))</f>
        <v>-9.2311664055481718E-2</v>
      </c>
      <c r="N56">
        <f t="shared" si="5"/>
        <v>0.21921364965407397</v>
      </c>
      <c r="O56">
        <f>FORECAST(ABS(N56),
INDEX(HStabXFLR5!$D$8:$D$106,MATCH(ABS(N56),HStabXFLR5!$C$8:$C$106,1)):INDEX(HStabXFLR5!$D$8:$D$106,MATCH(ABS(N56),HStabXFLR5!$C$8:$C$106,1)+1),
INDEX(HStabXFLR5!$C$8:$C$106,MATCH(ABS(N56),HStabXFLR5!$C$8:$C$106,1)):INDEX(HStabXFLR5!$C$8:$C$106,MATCH(ABS(N56),HStabXFLR5!$C$8:$C$106,1)+1))</f>
        <v>2.6539400714455985E-2</v>
      </c>
      <c r="P56">
        <f>N56*B56*'AC Param'!$B$9</f>
        <v>0.72981996979431107</v>
      </c>
      <c r="Q56">
        <f>(B56*'AC Param'!$B$8*TrimCalc!I56)+TrimCalc!P56</f>
        <v>17.450546990992663</v>
      </c>
      <c r="R56">
        <f>('AC Param'!$B$2*9.807)-TrimCalc!Q56</f>
        <v>0.13340400900733584</v>
      </c>
      <c r="S56">
        <f>O56*B56*'AC Param'!$B$9</f>
        <v>8.8356654151546921E-2</v>
      </c>
      <c r="T56">
        <f>(J56*B56*'AC Param'!$B$8)</f>
        <v>0.70971636789449632</v>
      </c>
      <c r="U56">
        <f>(K56*B56*'AC Param'!$B$8)</f>
        <v>0.15467013293955309</v>
      </c>
      <c r="V56">
        <f>(L56*B56*'AC Param'!$B$8)</f>
        <v>0.55504623495494332</v>
      </c>
    </row>
    <row r="57" spans="1:22" x14ac:dyDescent="0.2">
      <c r="A57" s="1">
        <f>WingXFLR5!L63</f>
        <v>11.948600000000001</v>
      </c>
      <c r="B57" s="1">
        <f t="shared" si="2"/>
        <v>87.446038200500013</v>
      </c>
      <c r="C57">
        <f>WingXFLR5!C63</f>
        <v>0.54421299999999995</v>
      </c>
      <c r="D57">
        <f>WingXFLR5!I63</f>
        <v>-9.4686999999999993E-2</v>
      </c>
      <c r="E57">
        <f t="shared" si="4"/>
        <v>0.22549065446410854</v>
      </c>
      <c r="F57">
        <f>E57*B57*'AC Param'!$B$9</f>
        <v>0.73746308796624449</v>
      </c>
      <c r="G57">
        <f>'AC Param'!$B$2*9.807 + F57</f>
        <v>18.321414087966243</v>
      </c>
      <c r="H57">
        <f t="shared" si="3"/>
        <v>-0.73746308796624449</v>
      </c>
      <c r="I57">
        <f>C57+(H57/(B57*'AC Param'!$B$8))</f>
        <v>0.52123384338703627</v>
      </c>
      <c r="J57">
        <f>FORECAST(I57,
INDEX(WingXFLR5!$F$8:$F$118,MATCH(I57,WingXFLR5!$C$8:$C$118,1)):INDEX(WingXFLR5!$F$8:$F$118,MATCH(I57,WingXFLR5!$C$8:$C$118,1)+1),
INDEX(WingXFLR5!$C$8:$C$118,MATCH(I57,WingXFLR5!$C$8:$C$118,1)):INDEX(WingXFLR5!$C$8:$C$118,MATCH(I57,WingXFLR5!$C$8:$C$118,1)+1))</f>
        <v>2.2036877250244599E-2</v>
      </c>
      <c r="K57">
        <f>FORECAST(I57,
INDEX(WingXFLR5!$D$8:$D$132,MATCH(I57,WingXFLR5!$C$8:$C$132,1)):INDEX(WingXFLR5!$D$8:$D$132,MATCH(I57,WingXFLR5!$C$8:$C$132,1)+1),
INDEX(WingXFLR5!$C$8:$C$132,MATCH(I57,WingXFLR5!$C$8:$C$132,1)):INDEX(WingXFLR5!$C$8:$C$132,MATCH(I57,WingXFLR5!$C$8:$C$132,1)+1))</f>
        <v>4.9096184532625882E-3</v>
      </c>
      <c r="L57">
        <f>FORECAST(I57,
INDEX(WingXFLR5!$E$8:$E$132,MATCH(I57,WingXFLR5!$C$8:$C$132,1)):INDEX(WingXFLR5!$E$8:$E$132,MATCH(I57,WingXFLR5!$C$8:$C$132,1)+1),
INDEX(WingXFLR5!$C$8:$C$132,MATCH(I57,WingXFLR5!$C$8:$C$132,1)):INDEX(WingXFLR5!$C$8:$C$132,MATCH(I57,WingXFLR5!$C$8:$C$132,1)+1))</f>
        <v>1.7127258796982014E-2</v>
      </c>
      <c r="M57">
        <f>FORECAST(I57,
INDEX(WingXFLR5!$I$8:$I$132,MATCH(I57,WingXFLR5!$C$8:$C$132,1)):INDEX(WingXFLR5!$I$8:$I$132,MATCH(I57,WingXFLR5!$C$8:$C$132,1)+1),
INDEX(WingXFLR5!$C$8:$C$132,MATCH(I57,WingXFLR5!$C$8:$C$132,1)):INDEX(WingXFLR5!$C$8:$C$132,MATCH(I57,WingXFLR5!$C$8:$C$132,1)+1))</f>
        <v>-9.3002338941945123E-2</v>
      </c>
      <c r="N57">
        <f t="shared" si="5"/>
        <v>0.2210387734210866</v>
      </c>
      <c r="O57">
        <f>FORECAST(ABS(N57),
INDEX(HStabXFLR5!$D$8:$D$106,MATCH(ABS(N57),HStabXFLR5!$C$8:$C$106,1)):INDEX(HStabXFLR5!$D$8:$D$106,MATCH(ABS(N57),HStabXFLR5!$C$8:$C$106,1)+1),
INDEX(HStabXFLR5!$C$8:$C$106,MATCH(ABS(N57),HStabXFLR5!$C$8:$C$106,1)):INDEX(HStabXFLR5!$C$8:$C$106,MATCH(ABS(N57),HStabXFLR5!$C$8:$C$106,1)+1))</f>
        <v>2.6600194872673913E-2</v>
      </c>
      <c r="P57">
        <f>N57*B57*'AC Param'!$B$9</f>
        <v>0.72290329191151315</v>
      </c>
      <c r="Q57">
        <f>(B57*'AC Param'!$B$8*TrimCalc!I57)+TrimCalc!P57</f>
        <v>17.450702582850866</v>
      </c>
      <c r="R57">
        <f>('AC Param'!$B$2*9.807)-TrimCalc!Q57</f>
        <v>0.13324841714913305</v>
      </c>
      <c r="S57">
        <f>O57*B57*'AC Param'!$B$9</f>
        <v>8.6995453970924383E-2</v>
      </c>
      <c r="T57">
        <f>(J57*B57*'AC Param'!$B$8)</f>
        <v>0.70722280281297512</v>
      </c>
      <c r="U57">
        <f>(K57*B57*'AC Param'!$B$8)</f>
        <v>0.15756289259269399</v>
      </c>
      <c r="V57">
        <f>(L57*B57*'AC Param'!$B$8)</f>
        <v>0.54965991022028127</v>
      </c>
    </row>
    <row r="58" spans="1:22" x14ac:dyDescent="0.2">
      <c r="A58" s="1">
        <f>WingXFLR5!L64</f>
        <v>11.8445</v>
      </c>
      <c r="B58" s="1">
        <f t="shared" si="2"/>
        <v>85.928960403125004</v>
      </c>
      <c r="C58">
        <f>WingXFLR5!C64</f>
        <v>0.55381899999999995</v>
      </c>
      <c r="D58">
        <f>WingXFLR5!I64</f>
        <v>-9.5390000000000003E-2</v>
      </c>
      <c r="E58">
        <f t="shared" si="4"/>
        <v>0.22734896040496644</v>
      </c>
      <c r="F58">
        <f>E58*B58*'AC Param'!$B$9</f>
        <v>0.73064115713074185</v>
      </c>
      <c r="G58">
        <f>'AC Param'!$B$2*9.807 + F58</f>
        <v>18.31459215713074</v>
      </c>
      <c r="H58">
        <f t="shared" si="3"/>
        <v>-0.73064115713074185</v>
      </c>
      <c r="I58">
        <f>C58+(H58/(B58*'AC Param'!$B$8))</f>
        <v>0.53065046834020224</v>
      </c>
      <c r="J58">
        <f>FORECAST(I58,
INDEX(WingXFLR5!$F$8:$F$118,MATCH(I58,WingXFLR5!$C$8:$C$118,1)):INDEX(WingXFLR5!$F$8:$F$118,MATCH(I58,WingXFLR5!$C$8:$C$118,1)+1),
INDEX(WingXFLR5!$C$8:$C$118,MATCH(I58,WingXFLR5!$C$8:$C$118,1)):INDEX(WingXFLR5!$C$8:$C$118,MATCH(I58,WingXFLR5!$C$8:$C$118,1)+1))</f>
        <v>2.2354486957366155E-2</v>
      </c>
      <c r="K58">
        <f>FORECAST(I58,
INDEX(WingXFLR5!$D$8:$D$132,MATCH(I58,WingXFLR5!$C$8:$C$132,1)):INDEX(WingXFLR5!$D$8:$D$132,MATCH(I58,WingXFLR5!$C$8:$C$132,1)+1),
INDEX(WingXFLR5!$C$8:$C$132,MATCH(I58,WingXFLR5!$C$8:$C$132,1)):INDEX(WingXFLR5!$C$8:$C$132,MATCH(I58,WingXFLR5!$C$8:$C$132,1)+1))</f>
        <v>5.0883107038390604E-3</v>
      </c>
      <c r="L58">
        <f>FORECAST(I58,
INDEX(WingXFLR5!$E$8:$E$132,MATCH(I58,WingXFLR5!$C$8:$C$132,1)):INDEX(WingXFLR5!$E$8:$E$132,MATCH(I58,WingXFLR5!$C$8:$C$132,1)+1),
INDEX(WingXFLR5!$C$8:$C$132,MATCH(I58,WingXFLR5!$C$8:$C$132,1)):INDEX(WingXFLR5!$C$8:$C$132,MATCH(I58,WingXFLR5!$C$8:$C$132,1)+1))</f>
        <v>1.7266764898656653E-2</v>
      </c>
      <c r="M58">
        <f>FORECAST(I58,
INDEX(WingXFLR5!$I$8:$I$132,MATCH(I58,WingXFLR5!$C$8:$C$132,1)):INDEX(WingXFLR5!$I$8:$I$132,MATCH(I58,WingXFLR5!$C$8:$C$132,1)+1),
INDEX(WingXFLR5!$C$8:$C$132,MATCH(I58,WingXFLR5!$C$8:$C$132,1)):INDEX(WingXFLR5!$C$8:$C$132,MATCH(I58,WingXFLR5!$C$8:$C$132,1)+1))</f>
        <v>-9.3692994816339886E-2</v>
      </c>
      <c r="N58">
        <f t="shared" si="5"/>
        <v>0.22286376398353985</v>
      </c>
      <c r="O58">
        <f>FORECAST(ABS(N58),
INDEX(HStabXFLR5!$D$8:$D$106,MATCH(ABS(N58),HStabXFLR5!$C$8:$C$106,1)):INDEX(HStabXFLR5!$D$8:$D$106,MATCH(ABS(N58),HStabXFLR5!$C$8:$C$106,1)+1),
INDEX(HStabXFLR5!$C$8:$C$106,MATCH(ABS(N58),HStabXFLR5!$C$8:$C$106,1)):INDEX(HStabXFLR5!$C$8:$C$106,MATCH(ABS(N58),HStabXFLR5!$C$8:$C$106,1)+1))</f>
        <v>2.6660984593900115E-2</v>
      </c>
      <c r="P58">
        <f>N58*B58*'AC Param'!$B$9</f>
        <v>0.71622688799367407</v>
      </c>
      <c r="Q58">
        <f>(B58*'AC Param'!$B$8*TrimCalc!I58)+TrimCalc!P58</f>
        <v>17.450782099052798</v>
      </c>
      <c r="R58">
        <f>('AC Param'!$B$2*9.807)-TrimCalc!Q58</f>
        <v>0.1331689009472008</v>
      </c>
      <c r="S58">
        <f>O58*B58*'AC Param'!$B$9</f>
        <v>8.5681555786461083E-2</v>
      </c>
      <c r="T58">
        <f>(J58*B58*'AC Param'!$B$8)</f>
        <v>0.70496950162515037</v>
      </c>
      <c r="U58">
        <f>(K58*B58*'AC Param'!$B$8)</f>
        <v>0.16046460237895704</v>
      </c>
      <c r="V58">
        <f>(L58*B58*'AC Param'!$B$8)</f>
        <v>0.54452346271689223</v>
      </c>
    </row>
    <row r="59" spans="1:22" x14ac:dyDescent="0.2">
      <c r="A59" s="1">
        <f>WingXFLR5!L65</f>
        <v>11.7432</v>
      </c>
      <c r="B59" s="1">
        <f t="shared" si="2"/>
        <v>84.465432071999999</v>
      </c>
      <c r="C59">
        <f>WingXFLR5!C65</f>
        <v>0.56342300000000001</v>
      </c>
      <c r="D59">
        <f>WingXFLR5!I65</f>
        <v>-9.6093999999999999E-2</v>
      </c>
      <c r="E59">
        <f t="shared" si="4"/>
        <v>0.22920939141820421</v>
      </c>
      <c r="F59">
        <f>E59*B59*'AC Param'!$B$9</f>
        <v>0.72407410851309473</v>
      </c>
      <c r="G59">
        <f>'AC Param'!$B$2*9.807 + F59</f>
        <v>18.308025108513093</v>
      </c>
      <c r="H59">
        <f t="shared" si="3"/>
        <v>-0.72407410851309473</v>
      </c>
      <c r="I59">
        <f>C59+(H59/(B59*'AC Param'!$B$8))</f>
        <v>0.54006487673285875</v>
      </c>
      <c r="J59">
        <f>FORECAST(I59,
INDEX(WingXFLR5!$F$8:$F$118,MATCH(I59,WingXFLR5!$C$8:$C$118,1)):INDEX(WingXFLR5!$F$8:$F$118,MATCH(I59,WingXFLR5!$C$8:$C$118,1)+1),
INDEX(WingXFLR5!$C$8:$C$118,MATCH(I59,WingXFLR5!$C$8:$C$118,1)):INDEX(WingXFLR5!$C$8:$C$118,MATCH(I59,WingXFLR5!$C$8:$C$118,1)+1))</f>
        <v>2.2678815051386702E-2</v>
      </c>
      <c r="K59">
        <f>FORECAST(I59,
INDEX(WingXFLR5!$D$8:$D$132,MATCH(I59,WingXFLR5!$C$8:$C$132,1)):INDEX(WingXFLR5!$D$8:$D$132,MATCH(I59,WingXFLR5!$C$8:$C$132,1)+1),
INDEX(WingXFLR5!$C$8:$C$132,MATCH(I59,WingXFLR5!$C$8:$C$132,1)):INDEX(WingXFLR5!$C$8:$C$132,MATCH(I59,WingXFLR5!$C$8:$C$132,1)+1))</f>
        <v>5.2697053878979841E-3</v>
      </c>
      <c r="L59">
        <f>FORECAST(I59,
INDEX(WingXFLR5!$E$8:$E$132,MATCH(I59,WingXFLR5!$C$8:$C$132,1)):INDEX(WingXFLR5!$E$8:$E$132,MATCH(I59,WingXFLR5!$C$8:$C$132,1)+1),
INDEX(WingXFLR5!$C$8:$C$132,MATCH(I59,WingXFLR5!$C$8:$C$132,1)):INDEX(WingXFLR5!$C$8:$C$132,MATCH(I59,WingXFLR5!$C$8:$C$132,1)+1))</f>
        <v>1.7408973046414547E-2</v>
      </c>
      <c r="M59">
        <f>FORECAST(I59,
INDEX(WingXFLR5!$I$8:$I$132,MATCH(I59,WingXFLR5!$C$8:$C$132,1)):INDEX(WingXFLR5!$I$8:$I$132,MATCH(I59,WingXFLR5!$C$8:$C$132,1)+1),
INDEX(WingXFLR5!$C$8:$C$132,MATCH(I59,WingXFLR5!$C$8:$C$132,1)):INDEX(WingXFLR5!$C$8:$C$132,MATCH(I59,WingXFLR5!$C$8:$C$132,1)+1))</f>
        <v>-9.4383089210108503E-2</v>
      </c>
      <c r="N59">
        <f t="shared" si="5"/>
        <v>0.22468745085637715</v>
      </c>
      <c r="O59">
        <f>FORECAST(ABS(N59),
INDEX(HStabXFLR5!$D$8:$D$106,MATCH(ABS(N59),HStabXFLR5!$C$8:$C$106,1)):INDEX(HStabXFLR5!$D$8:$D$106,MATCH(ABS(N59),HStabXFLR5!$C$8:$C$106,1)+1),
INDEX(HStabXFLR5!$C$8:$C$106,MATCH(ABS(N59),HStabXFLR5!$C$8:$C$106,1)):INDEX(HStabXFLR5!$C$8:$C$106,MATCH(ABS(N59),HStabXFLR5!$C$8:$C$106,1)+1))</f>
        <v>2.6721730889735548E-2</v>
      </c>
      <c r="P59">
        <f>N59*B59*'AC Param'!$B$9</f>
        <v>0.70978926590348212</v>
      </c>
      <c r="Q59">
        <f>(B59*'AC Param'!$B$8*TrimCalc!I59)+TrimCalc!P59</f>
        <v>17.451159695679387</v>
      </c>
      <c r="R59">
        <f>('AC Param'!$B$2*9.807)-TrimCalc!Q59</f>
        <v>0.13279130432061237</v>
      </c>
      <c r="S59">
        <f>O59*B59*'AC Param'!$B$9</f>
        <v>8.4414139194714508E-2</v>
      </c>
      <c r="T59">
        <f>(J59*B59*'AC Param'!$B$8)</f>
        <v>0.70301635977606214</v>
      </c>
      <c r="U59">
        <f>(K59*B59*'AC Param'!$B$8)</f>
        <v>0.16335461489050851</v>
      </c>
      <c r="V59">
        <f>(L59*B59*'AC Param'!$B$8)</f>
        <v>0.53965750991834083</v>
      </c>
    </row>
    <row r="60" spans="1:22" x14ac:dyDescent="0.2">
      <c r="A60" s="1">
        <f>WingXFLR5!L66</f>
        <v>11.644399999999999</v>
      </c>
      <c r="B60" s="1">
        <f t="shared" si="2"/>
        <v>83.050131457999981</v>
      </c>
      <c r="C60">
        <f>WingXFLR5!C66</f>
        <v>0.57302399999999998</v>
      </c>
      <c r="D60">
        <f>WingXFLR5!I66</f>
        <v>-9.6795999999999993E-2</v>
      </c>
      <c r="E60">
        <f t="shared" si="4"/>
        <v>0.23106534066114601</v>
      </c>
      <c r="F60">
        <f>E60*B60*'AC Param'!$B$9</f>
        <v>0.71770625870686022</v>
      </c>
      <c r="G60">
        <f>'AC Param'!$B$2*9.807 + F60</f>
        <v>18.301657258706861</v>
      </c>
      <c r="H60">
        <f t="shared" si="3"/>
        <v>-0.71770625870686022</v>
      </c>
      <c r="I60">
        <f>C60+(H60/(B60*'AC Param'!$B$8))</f>
        <v>0.54947674185088047</v>
      </c>
      <c r="J60">
        <f>FORECAST(I60,
INDEX(WingXFLR5!$F$8:$F$118,MATCH(I60,WingXFLR5!$C$8:$C$118,1)):INDEX(WingXFLR5!$F$8:$F$118,MATCH(I60,WingXFLR5!$C$8:$C$118,1)+1),
INDEX(WingXFLR5!$C$8:$C$118,MATCH(I60,WingXFLR5!$C$8:$C$118,1)):INDEX(WingXFLR5!$C$8:$C$118,MATCH(I60,WingXFLR5!$C$8:$C$118,1)+1))</f>
        <v>2.3007115892348096E-2</v>
      </c>
      <c r="K60">
        <f>FORECAST(I60,
INDEX(WingXFLR5!$D$8:$D$132,MATCH(I60,WingXFLR5!$C$8:$C$132,1)):INDEX(WingXFLR5!$D$8:$D$132,MATCH(I60,WingXFLR5!$C$8:$C$132,1)+1),
INDEX(WingXFLR5!$C$8:$C$132,MATCH(I60,WingXFLR5!$C$8:$C$132,1)):INDEX(WingXFLR5!$C$8:$C$132,MATCH(I60,WingXFLR5!$C$8:$C$132,1)+1))</f>
        <v>5.4541131534111293E-3</v>
      </c>
      <c r="L60">
        <f>FORECAST(I60,
INDEX(WingXFLR5!$E$8:$E$132,MATCH(I60,WingXFLR5!$C$8:$C$132,1)):INDEX(WingXFLR5!$E$8:$E$132,MATCH(I60,WingXFLR5!$C$8:$C$132,1)+1),
INDEX(WingXFLR5!$C$8:$C$132,MATCH(I60,WingXFLR5!$C$8:$C$132,1)):INDEX(WingXFLR5!$C$8:$C$132,MATCH(I60,WingXFLR5!$C$8:$C$132,1)+1))</f>
        <v>1.7552550702902292E-2</v>
      </c>
      <c r="M60">
        <f>FORECAST(I60,
INDEX(WingXFLR5!$I$8:$I$132,MATCH(I60,WingXFLR5!$C$8:$C$132,1)):INDEX(WingXFLR5!$I$8:$I$132,MATCH(I60,WingXFLR5!$C$8:$C$132,1)+1),
INDEX(WingXFLR5!$C$8:$C$132,MATCH(I60,WingXFLR5!$C$8:$C$132,1)):INDEX(WingXFLR5!$C$8:$C$132,MATCH(I60,WingXFLR5!$C$8:$C$132,1)+1))</f>
        <v>-9.5072218667621167E-2</v>
      </c>
      <c r="N60">
        <f t="shared" si="5"/>
        <v>0.22650893915624196</v>
      </c>
      <c r="O60">
        <f>FORECAST(ABS(N60),
INDEX(HStabXFLR5!$D$8:$D$106,MATCH(ABS(N60),HStabXFLR5!$C$8:$C$106,1)):INDEX(HStabXFLR5!$D$8:$D$106,MATCH(ABS(N60),HStabXFLR5!$C$8:$C$106,1)+1),
INDEX(HStabXFLR5!$C$8:$C$106,MATCH(ABS(N60),HStabXFLR5!$C$8:$C$106,1)):INDEX(HStabXFLR5!$C$8:$C$106,MATCH(ABS(N60),HStabXFLR5!$C$8:$C$106,1)+1))</f>
        <v>2.6783728218113423E-2</v>
      </c>
      <c r="P60">
        <f>N60*B60*'AC Param'!$B$9</f>
        <v>0.70355373428284185</v>
      </c>
      <c r="Q60">
        <f>(B60*'AC Param'!$B$8*TrimCalc!I60)+TrimCalc!P60</f>
        <v>17.451274175568138</v>
      </c>
      <c r="R60">
        <f>('AC Param'!$B$2*9.807)-TrimCalc!Q60</f>
        <v>0.13267682443186146</v>
      </c>
      <c r="S60">
        <f>O60*B60*'AC Param'!$B$9</f>
        <v>8.3192266389417416E-2</v>
      </c>
      <c r="T60">
        <f>(J60*B60*'AC Param'!$B$8)</f>
        <v>0.70124304775372459</v>
      </c>
      <c r="U60">
        <f>(K60*B60*'AC Param'!$B$8)</f>
        <v>0.16623808687657959</v>
      </c>
      <c r="V60">
        <f>(L60*B60*'AC Param'!$B$8)</f>
        <v>0.53499118309082305</v>
      </c>
    </row>
    <row r="61" spans="1:22" x14ac:dyDescent="0.2">
      <c r="A61" s="1">
        <f>WingXFLR5!L67</f>
        <v>11.548</v>
      </c>
      <c r="B61" s="1">
        <f t="shared" si="2"/>
        <v>81.680736199999998</v>
      </c>
      <c r="C61">
        <f>WingXFLR5!C67</f>
        <v>0.582623</v>
      </c>
      <c r="D61">
        <f>WingXFLR5!I67</f>
        <v>-9.7499000000000002E-2</v>
      </c>
      <c r="E61">
        <f t="shared" si="4"/>
        <v>0.23292341497646774</v>
      </c>
      <c r="F61">
        <f>E61*B61*'AC Param'!$B$9</f>
        <v>0.71154831490475012</v>
      </c>
      <c r="G61">
        <f>'AC Param'!$B$2*9.807 + F61</f>
        <v>18.295499314904749</v>
      </c>
      <c r="H61">
        <f t="shared" si="3"/>
        <v>-0.71154831490475012</v>
      </c>
      <c r="I61">
        <f>C61+(H61/(B61*'AC Param'!$B$8))</f>
        <v>0.55888639040839261</v>
      </c>
      <c r="J61">
        <f>FORECAST(I61,
INDEX(WingXFLR5!$F$8:$F$118,MATCH(I61,WingXFLR5!$C$8:$C$118,1)):INDEX(WingXFLR5!$F$8:$F$118,MATCH(I61,WingXFLR5!$C$8:$C$118,1)+1),
INDEX(WingXFLR5!$C$8:$C$118,MATCH(I61,WingXFLR5!$C$8:$C$118,1)):INDEX(WingXFLR5!$C$8:$C$118,MATCH(I61,WingXFLR5!$C$8:$C$118,1)+1))</f>
        <v>2.3338395328910189E-2</v>
      </c>
      <c r="K61">
        <f>FORECAST(I61,
INDEX(WingXFLR5!$D$8:$D$132,MATCH(I61,WingXFLR5!$C$8:$C$132,1)):INDEX(WingXFLR5!$D$8:$D$132,MATCH(I61,WingXFLR5!$C$8:$C$132,1)+1),
INDEX(WingXFLR5!$C$8:$C$132,MATCH(I61,WingXFLR5!$C$8:$C$132,1)):INDEX(WingXFLR5!$C$8:$C$132,MATCH(I61,WingXFLR5!$C$8:$C$132,1)+1))</f>
        <v>5.6423608641428726E-3</v>
      </c>
      <c r="L61">
        <f>FORECAST(I61,
INDEX(WingXFLR5!$E$8:$E$132,MATCH(I61,WingXFLR5!$C$8:$C$132,1)):INDEX(WingXFLR5!$E$8:$E$132,MATCH(I61,WingXFLR5!$C$8:$C$132,1)+1),
INDEX(WingXFLR5!$C$8:$C$132,MATCH(I61,WingXFLR5!$C$8:$C$132,1)):INDEX(WingXFLR5!$C$8:$C$132,MATCH(I61,WingXFLR5!$C$8:$C$132,1)+1))</f>
        <v>1.7696034464767314E-2</v>
      </c>
      <c r="M61">
        <f>FORECAST(I61,
INDEX(WingXFLR5!$I$8:$I$132,MATCH(I61,WingXFLR5!$C$8:$C$132,1)):INDEX(WingXFLR5!$I$8:$I$132,MATCH(I61,WingXFLR5!$C$8:$C$132,1)+1),
INDEX(WingXFLR5!$C$8:$C$132,MATCH(I61,WingXFLR5!$C$8:$C$132,1)):INDEX(WingXFLR5!$C$8:$C$132,MATCH(I61,WingXFLR5!$C$8:$C$132,1)+1))</f>
        <v>-9.5761453857508144E-2</v>
      </c>
      <c r="N61">
        <f t="shared" si="5"/>
        <v>0.22833058579771498</v>
      </c>
      <c r="O61">
        <f>FORECAST(ABS(N61),
INDEX(HStabXFLR5!$D$8:$D$106,MATCH(ABS(N61),HStabXFLR5!$C$8:$C$106,1)):INDEX(HStabXFLR5!$D$8:$D$106,MATCH(ABS(N61),HStabXFLR5!$C$8:$C$106,1)+1),
INDEX(HStabXFLR5!$C$8:$C$106,MATCH(ABS(N61),HStabXFLR5!$C$8:$C$106,1)):INDEX(HStabXFLR5!$C$8:$C$106,MATCH(ABS(N61),HStabXFLR5!$C$8:$C$106,1)+1))</f>
        <v>2.6846498898340745E-2</v>
      </c>
      <c r="P61">
        <f>N61*B61*'AC Param'!$B$9</f>
        <v>0.69751786690055495</v>
      </c>
      <c r="Q61">
        <f>(B61*'AC Param'!$B$8*TrimCalc!I61)+TrimCalc!P61</f>
        <v>17.451160285104105</v>
      </c>
      <c r="R61">
        <f>('AC Param'!$B$2*9.807)-TrimCalc!Q61</f>
        <v>0.13279071489589356</v>
      </c>
      <c r="S61">
        <f>O61*B61*'AC Param'!$B$9</f>
        <v>8.2012283110895146E-2</v>
      </c>
      <c r="T61">
        <f>(J61*B61*'AC Param'!$B$8)</f>
        <v>0.69961111357447325</v>
      </c>
      <c r="U61">
        <f>(K61*B61*'AC Param'!$B$8)</f>
        <v>0.16914009346915768</v>
      </c>
      <c r="V61">
        <f>(L61*B61*'AC Param'!$B$8)</f>
        <v>0.53047102010531555</v>
      </c>
    </row>
    <row r="62" spans="1:22" x14ac:dyDescent="0.2">
      <c r="A62" s="1">
        <f>WingXFLR5!L68</f>
        <v>11.4541</v>
      </c>
      <c r="B62" s="1">
        <f t="shared" si="2"/>
        <v>80.357799171125009</v>
      </c>
      <c r="C62">
        <f>WingXFLR5!C68</f>
        <v>0.59221900000000005</v>
      </c>
      <c r="D62">
        <f>WingXFLR5!I68</f>
        <v>-9.8200999999999997E-2</v>
      </c>
      <c r="E62">
        <f t="shared" si="4"/>
        <v>0.23477919877259795</v>
      </c>
      <c r="F62">
        <f>E62*B62*'AC Param'!$B$9</f>
        <v>0.70560110494927486</v>
      </c>
      <c r="G62">
        <f>'AC Param'!$B$2*9.807 + F62</f>
        <v>18.289552104949273</v>
      </c>
      <c r="H62">
        <f t="shared" si="3"/>
        <v>-0.70560110494927486</v>
      </c>
      <c r="I62">
        <f>C62+(H62/(B62*'AC Param'!$B$8))</f>
        <v>0.56829327238666172</v>
      </c>
      <c r="J62">
        <f>FORECAST(I62,
INDEX(WingXFLR5!$F$8:$F$118,MATCH(I62,WingXFLR5!$C$8:$C$118,1)):INDEX(WingXFLR5!$F$8:$F$118,MATCH(I62,WingXFLR5!$C$8:$C$118,1)+1),
INDEX(WingXFLR5!$C$8:$C$118,MATCH(I62,WingXFLR5!$C$8:$C$118,1)):INDEX(WingXFLR5!$C$8:$C$118,MATCH(I62,WingXFLR5!$C$8:$C$118,1)+1))</f>
        <v>2.3673499916780711E-2</v>
      </c>
      <c r="K62">
        <f>FORECAST(I62,
INDEX(WingXFLR5!$D$8:$D$132,MATCH(I62,WingXFLR5!$C$8:$C$132,1)):INDEX(WingXFLR5!$D$8:$D$132,MATCH(I62,WingXFLR5!$C$8:$C$132,1)+1),
INDEX(WingXFLR5!$C$8:$C$132,MATCH(I62,WingXFLR5!$C$8:$C$132,1)):INDEX(WingXFLR5!$C$8:$C$132,MATCH(I62,WingXFLR5!$C$8:$C$132,1)+1))</f>
        <v>5.8334243711890121E-3</v>
      </c>
      <c r="L62">
        <f>FORECAST(I62,
INDEX(WingXFLR5!$E$8:$E$132,MATCH(I62,WingXFLR5!$C$8:$C$132,1)):INDEX(WingXFLR5!$E$8:$E$132,MATCH(I62,WingXFLR5!$C$8:$C$132,1)+1),
INDEX(WingXFLR5!$C$8:$C$132,MATCH(I62,WingXFLR5!$C$8:$C$132,1)):INDEX(WingXFLR5!$C$8:$C$132,MATCH(I62,WingXFLR5!$C$8:$C$132,1)+1))</f>
        <v>1.7840075545591704E-2</v>
      </c>
      <c r="M62">
        <f>FORECAST(I62,
INDEX(WingXFLR5!$I$8:$I$132,MATCH(I62,WingXFLR5!$C$8:$C$132,1)):INDEX(WingXFLR5!$I$8:$I$132,MATCH(I62,WingXFLR5!$C$8:$C$132,1)+1),
INDEX(WingXFLR5!$C$8:$C$132,MATCH(I62,WingXFLR5!$C$8:$C$132,1)):INDEX(WingXFLR5!$C$8:$C$132,MATCH(I62,WingXFLR5!$C$8:$C$132,1)+1))</f>
        <v>-9.6450101574360653E-2</v>
      </c>
      <c r="N62">
        <f t="shared" si="5"/>
        <v>0.23015085359390941</v>
      </c>
      <c r="O62">
        <f>FORECAST(ABS(N62),
INDEX(HStabXFLR5!$D$8:$D$106,MATCH(ABS(N62),HStabXFLR5!$C$8:$C$106,1)):INDEX(HStabXFLR5!$D$8:$D$106,MATCH(ABS(N62),HStabXFLR5!$C$8:$C$106,1)+1),
INDEX(HStabXFLR5!$C$8:$C$106,MATCH(ABS(N62),HStabXFLR5!$C$8:$C$106,1)):INDEX(HStabXFLR5!$C$8:$C$106,MATCH(ABS(N62),HStabXFLR5!$C$8:$C$106,1)+1))</f>
        <v>2.690922206602963E-2</v>
      </c>
      <c r="P62">
        <f>N62*B62*'AC Param'!$B$9</f>
        <v>0.69169116109887252</v>
      </c>
      <c r="Q62">
        <f>(B62*'AC Param'!$B$8*TrimCalc!I62)+TrimCalc!P62</f>
        <v>17.451405532657684</v>
      </c>
      <c r="R62">
        <f>('AC Param'!$B$2*9.807)-TrimCalc!Q62</f>
        <v>0.13254546734231454</v>
      </c>
      <c r="S62">
        <f>O62*B62*'AC Param'!$B$9</f>
        <v>8.0872483262482225E-2</v>
      </c>
      <c r="T62">
        <f>(J62*B62*'AC Param'!$B$8)</f>
        <v>0.69816257918044333</v>
      </c>
      <c r="U62">
        <f>(K62*B62*'AC Param'!$B$8)</f>
        <v>0.1720353398846827</v>
      </c>
      <c r="V62">
        <f>(L62*B62*'AC Param'!$B$8)</f>
        <v>0.52612723929576077</v>
      </c>
    </row>
    <row r="63" spans="1:22" x14ac:dyDescent="0.2">
      <c r="A63" s="1">
        <f>WingXFLR5!L69</f>
        <v>11.362399999999999</v>
      </c>
      <c r="B63" s="1">
        <f t="shared" si="2"/>
        <v>79.076281927999986</v>
      </c>
      <c r="C63">
        <f>WingXFLR5!C69</f>
        <v>0.60181200000000001</v>
      </c>
      <c r="D63">
        <f>WingXFLR5!I69</f>
        <v>-9.8903000000000005E-2</v>
      </c>
      <c r="E63">
        <f t="shared" si="4"/>
        <v>0.23663488330064134</v>
      </c>
      <c r="F63">
        <f>E63*B63*'AC Param'!$B$9</f>
        <v>0.69983653229594533</v>
      </c>
      <c r="G63">
        <f>'AC Param'!$B$2*9.807 + F63</f>
        <v>18.283787532295943</v>
      </c>
      <c r="H63">
        <f t="shared" si="3"/>
        <v>-0.69983653229594533</v>
      </c>
      <c r="I63">
        <f>C63+(H63/(B63*'AC Param'!$B$8))</f>
        <v>0.57769716448107911</v>
      </c>
      <c r="J63">
        <f>FORECAST(I63,
INDEX(WingXFLR5!$F$8:$F$118,MATCH(I63,WingXFLR5!$C$8:$C$118,1)):INDEX(WingXFLR5!$F$8:$F$118,MATCH(I63,WingXFLR5!$C$8:$C$118,1)+1),
INDEX(WingXFLR5!$C$8:$C$118,MATCH(I63,WingXFLR5!$C$8:$C$118,1)):INDEX(WingXFLR5!$C$8:$C$118,MATCH(I63,WingXFLR5!$C$8:$C$118,1)+1))</f>
        <v>2.4013880376378659E-2</v>
      </c>
      <c r="K63">
        <f>FORECAST(I63,
INDEX(WingXFLR5!$D$8:$D$132,MATCH(I63,WingXFLR5!$C$8:$C$132,1)):INDEX(WingXFLR5!$D$8:$D$132,MATCH(I63,WingXFLR5!$C$8:$C$132,1)+1),
INDEX(WingXFLR5!$C$8:$C$132,MATCH(I63,WingXFLR5!$C$8:$C$132,1)):INDEX(WingXFLR5!$C$8:$C$132,MATCH(I63,WingXFLR5!$C$8:$C$132,1)+1))</f>
        <v>6.0273677358282964E-3</v>
      </c>
      <c r="L63">
        <f>FORECAST(I63,
INDEX(WingXFLR5!$E$8:$E$132,MATCH(I63,WingXFLR5!$C$8:$C$132,1)):INDEX(WingXFLR5!$E$8:$E$132,MATCH(I63,WingXFLR5!$C$8:$C$132,1)+1),
INDEX(WingXFLR5!$C$8:$C$132,MATCH(I63,WingXFLR5!$C$8:$C$132,1)):INDEX(WingXFLR5!$C$8:$C$132,MATCH(I63,WingXFLR5!$C$8:$C$132,1)+1))</f>
        <v>1.7986999479229503E-2</v>
      </c>
      <c r="M63">
        <f>FORECAST(I63,
INDEX(WingXFLR5!$I$8:$I$132,MATCH(I63,WingXFLR5!$C$8:$C$132,1)):INDEX(WingXFLR5!$I$8:$I$132,MATCH(I63,WingXFLR5!$C$8:$C$132,1)+1),
INDEX(WingXFLR5!$C$8:$C$132,MATCH(I63,WingXFLR5!$C$8:$C$132,1)):INDEX(WingXFLR5!$C$8:$C$132,MATCH(I63,WingXFLR5!$C$8:$C$132,1)+1))</f>
        <v>-9.7138247591436466E-2</v>
      </c>
      <c r="N63">
        <f t="shared" si="5"/>
        <v>0.23196992310656395</v>
      </c>
      <c r="O63">
        <f>FORECAST(ABS(N63),
INDEX(HStabXFLR5!$D$8:$D$106,MATCH(ABS(N63),HStabXFLR5!$C$8:$C$106,1)):INDEX(HStabXFLR5!$D$8:$D$106,MATCH(ABS(N63),HStabXFLR5!$C$8:$C$106,1)+1),
INDEX(HStabXFLR5!$C$8:$C$106,MATCH(ABS(N63),HStabXFLR5!$C$8:$C$106,1)):INDEX(HStabXFLR5!$C$8:$C$106,MATCH(ABS(N63),HStabXFLR5!$C$8:$C$106,1)+1))</f>
        <v>2.6971903943014165E-2</v>
      </c>
      <c r="P63">
        <f>N63*B63*'AC Param'!$B$9</f>
        <v>0.68604013203582825</v>
      </c>
      <c r="Q63">
        <f>(B63*'AC Param'!$B$8*TrimCalc!I63)+TrimCalc!P63</f>
        <v>17.451386924072729</v>
      </c>
      <c r="R63">
        <f>('AC Param'!$B$2*9.807)-TrimCalc!Q63</f>
        <v>0.13256407592727015</v>
      </c>
      <c r="S63">
        <f>O63*B63*'AC Param'!$B$9</f>
        <v>7.9768136724443828E-2</v>
      </c>
      <c r="T63">
        <f>(J63*B63*'AC Param'!$B$8)</f>
        <v>0.69690671356179712</v>
      </c>
      <c r="U63">
        <f>(K63*B63*'AC Param'!$B$8)</f>
        <v>0.17492021174288677</v>
      </c>
      <c r="V63">
        <f>(L63*B63*'AC Param'!$B$8)</f>
        <v>0.52200063036201116</v>
      </c>
    </row>
    <row r="64" spans="1:22" x14ac:dyDescent="0.2">
      <c r="A64" s="1">
        <f>WingXFLR5!L70</f>
        <v>11.273</v>
      </c>
      <c r="B64" s="1">
        <f t="shared" si="2"/>
        <v>77.836824012500003</v>
      </c>
      <c r="C64">
        <f>WingXFLR5!C70</f>
        <v>0.611402</v>
      </c>
      <c r="D64">
        <f>WingXFLR5!I70</f>
        <v>-9.9603999999999998E-2</v>
      </c>
      <c r="E64">
        <f t="shared" si="4"/>
        <v>0.23848827730949315</v>
      </c>
      <c r="F64">
        <f>E64*B64*'AC Param'!$B$9</f>
        <v>0.69426256061737601</v>
      </c>
      <c r="G64">
        <f>'AC Param'!$B$2*9.807 + F64</f>
        <v>18.278213560617374</v>
      </c>
      <c r="H64">
        <f t="shared" si="3"/>
        <v>-0.69426256061737601</v>
      </c>
      <c r="I64">
        <f>C64+(H64/(B64*'AC Param'!$B$8))</f>
        <v>0.58709828999625324</v>
      </c>
      <c r="J64">
        <f>FORECAST(I64,
INDEX(WingXFLR5!$F$8:$F$118,MATCH(I64,WingXFLR5!$C$8:$C$118,1)):INDEX(WingXFLR5!$F$8:$F$118,MATCH(I64,WingXFLR5!$C$8:$C$118,1)+1),
INDEX(WingXFLR5!$C$8:$C$118,MATCH(I64,WingXFLR5!$C$8:$C$118,1)):INDEX(WingXFLR5!$C$8:$C$118,MATCH(I64,WingXFLR5!$C$8:$C$118,1)+1))</f>
        <v>2.4360494219327053E-2</v>
      </c>
      <c r="K64">
        <f>FORECAST(I64,
INDEX(WingXFLR5!$D$8:$D$132,MATCH(I64,WingXFLR5!$C$8:$C$132,1)):INDEX(WingXFLR5!$D$8:$D$132,MATCH(I64,WingXFLR5!$C$8:$C$132,1)+1),
INDEX(WingXFLR5!$C$8:$C$132,MATCH(I64,WingXFLR5!$C$8:$C$132,1)):INDEX(WingXFLR5!$C$8:$C$132,MATCH(I64,WingXFLR5!$C$8:$C$132,1)+1))</f>
        <v>6.2246731835389141E-3</v>
      </c>
      <c r="L64">
        <f>FORECAST(I64,
INDEX(WingXFLR5!$E$8:$E$132,MATCH(I64,WingXFLR5!$C$8:$C$132,1)):INDEX(WingXFLR5!$E$8:$E$132,MATCH(I64,WingXFLR5!$C$8:$C$132,1)+1),
INDEX(WingXFLR5!$C$8:$C$132,MATCH(I64,WingXFLR5!$C$8:$C$132,1)):INDEX(WingXFLR5!$C$8:$C$132,MATCH(I64,WingXFLR5!$C$8:$C$132,1)+1))</f>
        <v>1.8136354665425881E-2</v>
      </c>
      <c r="M64">
        <f>FORECAST(I64,
INDEX(WingXFLR5!$I$8:$I$132,MATCH(I64,WingXFLR5!$C$8:$C$132,1)):INDEX(WingXFLR5!$I$8:$I$132,MATCH(I64,WingXFLR5!$C$8:$C$132,1)+1),
INDEX(WingXFLR5!$C$8:$C$132,MATCH(I64,WingXFLR5!$C$8:$C$132,1)):INDEX(WingXFLR5!$C$8:$C$132,MATCH(I64,WingXFLR5!$C$8:$C$132,1)+1))</f>
        <v>-9.7826391994306983E-2</v>
      </c>
      <c r="N64">
        <f t="shared" si="5"/>
        <v>0.23378889753774645</v>
      </c>
      <c r="O64">
        <f>FORECAST(ABS(N64),
INDEX(HStabXFLR5!$D$8:$D$106,MATCH(ABS(N64),HStabXFLR5!$C$8:$C$106,1)):INDEX(HStabXFLR5!$D$8:$D$106,MATCH(ABS(N64),HStabXFLR5!$C$8:$C$106,1)+1),
INDEX(HStabXFLR5!$C$8:$C$106,MATCH(ABS(N64),HStabXFLR5!$C$8:$C$106,1)):INDEX(HStabXFLR5!$C$8:$C$106,MATCH(ABS(N64),HStabXFLR5!$C$8:$C$106,1)+1))</f>
        <v>2.7036396508398515E-2</v>
      </c>
      <c r="P64">
        <f>N64*B64*'AC Param'!$B$9</f>
        <v>0.68058220923720159</v>
      </c>
      <c r="Q64">
        <f>(B64*'AC Param'!$B$8*TrimCalc!I64)+TrimCalc!P64</f>
        <v>17.451699132704647</v>
      </c>
      <c r="R64">
        <f>('AC Param'!$B$2*9.807)-TrimCalc!Q64</f>
        <v>0.1322518672953521</v>
      </c>
      <c r="S64">
        <f>O64*B64*'AC Param'!$B$9</f>
        <v>7.870557866216879E-2</v>
      </c>
      <c r="T64">
        <f>(J64*B64*'AC Param'!$B$8)</f>
        <v>0.69588466501647295</v>
      </c>
      <c r="U64">
        <f>(K64*B64*'AC Param'!$B$8)</f>
        <v>0.1778147263419379</v>
      </c>
      <c r="V64">
        <f>(L64*B64*'AC Param'!$B$8)</f>
        <v>0.51808518239982082</v>
      </c>
    </row>
    <row r="65" spans="1:22" x14ac:dyDescent="0.2">
      <c r="A65" s="1">
        <f>WingXFLR5!L71</f>
        <v>11.185600000000001</v>
      </c>
      <c r="B65" s="1">
        <f t="shared" si="2"/>
        <v>76.634559008000025</v>
      </c>
      <c r="C65">
        <f>WingXFLR5!C71</f>
        <v>0.62098900000000001</v>
      </c>
      <c r="D65">
        <f>WingXFLR5!I71</f>
        <v>-0.10030500000000001</v>
      </c>
      <c r="E65">
        <f t="shared" si="4"/>
        <v>0.24034157205025808</v>
      </c>
      <c r="F65">
        <f>E65*B65*'AC Param'!$B$9</f>
        <v>0.68885079241250124</v>
      </c>
      <c r="G65">
        <f>'AC Param'!$B$2*9.807 + F65</f>
        <v>18.272801792412501</v>
      </c>
      <c r="H65">
        <f t="shared" si="3"/>
        <v>-0.68885079241250124</v>
      </c>
      <c r="I65">
        <f>C65+(H65/(B65*'AC Param'!$B$8))</f>
        <v>0.59649642562757588</v>
      </c>
      <c r="J65">
        <f>FORECAST(I65,
INDEX(WingXFLR5!$F$8:$F$118,MATCH(I65,WingXFLR5!$C$8:$C$118,1)):INDEX(WingXFLR5!$F$8:$F$118,MATCH(I65,WingXFLR5!$C$8:$C$118,1)+1),
INDEX(WingXFLR5!$C$8:$C$118,MATCH(I65,WingXFLR5!$C$8:$C$118,1)):INDEX(WingXFLR5!$C$8:$C$118,MATCH(I65,WingXFLR5!$C$8:$C$118,1)+1))</f>
        <v>2.4711966397535166E-2</v>
      </c>
      <c r="K65">
        <f>FORECAST(I65,
INDEX(WingXFLR5!$D$8:$D$132,MATCH(I65,WingXFLR5!$C$8:$C$132,1)):INDEX(WingXFLR5!$D$8:$D$132,MATCH(I65,WingXFLR5!$C$8:$C$132,1)+1),
INDEX(WingXFLR5!$C$8:$C$132,MATCH(I65,WingXFLR5!$C$8:$C$132,1)):INDEX(WingXFLR5!$C$8:$C$132,MATCH(I65,WingXFLR5!$C$8:$C$132,1)+1))</f>
        <v>6.424853401363559E-3</v>
      </c>
      <c r="L65">
        <f>FORECAST(I65,
INDEX(WingXFLR5!$E$8:$E$132,MATCH(I65,WingXFLR5!$C$8:$C$132,1)):INDEX(WingXFLR5!$E$8:$E$132,MATCH(I65,WingXFLR5!$C$8:$C$132,1)+1),
INDEX(WingXFLR5!$C$8:$C$132,MATCH(I65,WingXFLR5!$C$8:$C$132,1)):INDEX(WingXFLR5!$C$8:$C$132,MATCH(I65,WingXFLR5!$C$8:$C$132,1)+1))</f>
        <v>1.828755888646949E-2</v>
      </c>
      <c r="M65">
        <f>FORECAST(I65,
INDEX(WingXFLR5!$I$8:$I$132,MATCH(I65,WingXFLR5!$C$8:$C$132,1)):INDEX(WingXFLR5!$I$8:$I$132,MATCH(I65,WingXFLR5!$C$8:$C$132,1)+1),
INDEX(WingXFLR5!$C$8:$C$132,MATCH(I65,WingXFLR5!$C$8:$C$132,1)):INDEX(WingXFLR5!$C$8:$C$132,MATCH(I65,WingXFLR5!$C$8:$C$132,1)+1))</f>
        <v>-9.8514014989112719E-2</v>
      </c>
      <c r="N65">
        <f t="shared" si="5"/>
        <v>0.23560663049958103</v>
      </c>
      <c r="O65">
        <f>FORECAST(ABS(N65),
INDEX(HStabXFLR5!$D$8:$D$106,MATCH(ABS(N65),HStabXFLR5!$C$8:$C$106,1)):INDEX(HStabXFLR5!$D$8:$D$106,MATCH(ABS(N65),HStabXFLR5!$C$8:$C$106,1)+1),
INDEX(HStabXFLR5!$C$8:$C$106,MATCH(ABS(N65),HStabXFLR5!$C$8:$C$106,1)):INDEX(HStabXFLR5!$C$8:$C$106,MATCH(ABS(N65),HStabXFLR5!$C$8:$C$106,1)+1))</f>
        <v>2.7101371013300322E-2</v>
      </c>
      <c r="P65">
        <f>N65*B65*'AC Param'!$B$9</f>
        <v>0.67527982251583796</v>
      </c>
      <c r="Q65">
        <f>(B65*'AC Param'!$B$8*TrimCalc!I65)+TrimCalc!P65</f>
        <v>17.451672096224883</v>
      </c>
      <c r="R65">
        <f>('AC Param'!$B$2*9.807)-TrimCalc!Q65</f>
        <v>0.13227890377511642</v>
      </c>
      <c r="S65">
        <f>O65*B65*'AC Param'!$B$9</f>
        <v>7.7676120442755792E-2</v>
      </c>
      <c r="T65">
        <f>(J65*B65*'AC Param'!$B$8)</f>
        <v>0.69502116748409348</v>
      </c>
      <c r="U65">
        <f>(K65*B65*'AC Param'!$B$8)</f>
        <v>0.18069825120736815</v>
      </c>
      <c r="V65">
        <f>(L65*B65*'AC Param'!$B$8)</f>
        <v>0.51433545688925364</v>
      </c>
    </row>
    <row r="66" spans="1:22" x14ac:dyDescent="0.2">
      <c r="A66" s="1">
        <f>WingXFLR5!L72</f>
        <v>11.100300000000001</v>
      </c>
      <c r="B66" s="1">
        <f t="shared" si="2"/>
        <v>75.470204305125023</v>
      </c>
      <c r="C66">
        <f>WingXFLR5!C72</f>
        <v>0.63057399999999997</v>
      </c>
      <c r="D66">
        <f>WingXFLR5!I72</f>
        <v>-0.101005</v>
      </c>
      <c r="E66">
        <f t="shared" ref="E66:E97" si="6">(((D66*Chord_Wing)+(C66*(Xcg-Xwing_AC)))/(Xcg - Xtail_AC)) * (S_Wing/S_Hstab)</f>
        <v>0.24219260936119391</v>
      </c>
      <c r="F66">
        <f>E66*B66*'AC Param'!$B$9</f>
        <v>0.68360938154205597</v>
      </c>
      <c r="G66">
        <f>'AC Param'!$B$2*9.807 + F66</f>
        <v>18.267560381542054</v>
      </c>
      <c r="H66">
        <f t="shared" si="3"/>
        <v>-0.68360938154205597</v>
      </c>
      <c r="I66">
        <f>C66+(H66/(B66*'AC Param'!$B$8))</f>
        <v>0.60589279130760576</v>
      </c>
      <c r="J66">
        <f>FORECAST(I66,
INDEX(WingXFLR5!$F$8:$F$118,MATCH(I66,WingXFLR5!$C$8:$C$118,1)):INDEX(WingXFLR5!$F$8:$F$118,MATCH(I66,WingXFLR5!$C$8:$C$118,1)+1),
INDEX(WingXFLR5!$C$8:$C$118,MATCH(I66,WingXFLR5!$C$8:$C$118,1)):INDEX(WingXFLR5!$C$8:$C$118,MATCH(I66,WingXFLR5!$C$8:$C$118,1)+1))</f>
        <v>2.5067742400269419E-2</v>
      </c>
      <c r="K66">
        <f>FORECAST(I66,
INDEX(WingXFLR5!$D$8:$D$132,MATCH(I66,WingXFLR5!$C$8:$C$132,1)):INDEX(WingXFLR5!$D$8:$D$132,MATCH(I66,WingXFLR5!$C$8:$C$132,1)+1),
INDEX(WingXFLR5!$C$8:$C$132,MATCH(I66,WingXFLR5!$C$8:$C$132,1)):INDEX(WingXFLR5!$C$8:$C$132,MATCH(I66,WingXFLR5!$C$8:$C$132,1)+1))</f>
        <v>6.6279348679134098E-3</v>
      </c>
      <c r="L66">
        <f>FORECAST(I66,
INDEX(WingXFLR5!$E$8:$E$132,MATCH(I66,WingXFLR5!$C$8:$C$132,1)):INDEX(WingXFLR5!$E$8:$E$132,MATCH(I66,WingXFLR5!$C$8:$C$132,1)+1),
INDEX(WingXFLR5!$C$8:$C$132,MATCH(I66,WingXFLR5!$C$8:$C$132,1)):INDEX(WingXFLR5!$C$8:$C$132,MATCH(I66,WingXFLR5!$C$8:$C$132,1)+1))</f>
        <v>1.8440382006672213E-2</v>
      </c>
      <c r="M66">
        <f>FORECAST(I66,
INDEX(WingXFLR5!$I$8:$I$132,MATCH(I66,WingXFLR5!$C$8:$C$132,1)):INDEX(WingXFLR5!$I$8:$I$132,MATCH(I66,WingXFLR5!$C$8:$C$132,1)+1),
INDEX(WingXFLR5!$C$8:$C$132,MATCH(I66,WingXFLR5!$C$8:$C$132,1)):INDEX(WingXFLR5!$C$8:$C$132,MATCH(I66,WingXFLR5!$C$8:$C$132,1)+1))</f>
        <v>-9.9201293504341148E-2</v>
      </c>
      <c r="N66">
        <f t="shared" ref="N66:N97" si="7">(((M66*Chord_Wing)+(I66*(Xcg-Xwing_AC)))/(Xcg - Xtail_AC)) * (S_Wing/S_Hstab)</f>
        <v>0.23742355005360183</v>
      </c>
      <c r="O66">
        <f>FORECAST(ABS(N66),
INDEX(HStabXFLR5!$D$8:$D$106,MATCH(ABS(N66),HStabXFLR5!$C$8:$C$106,1)):INDEX(HStabXFLR5!$D$8:$D$106,MATCH(ABS(N66),HStabXFLR5!$C$8:$C$106,1)+1),
INDEX(HStabXFLR5!$C$8:$C$106,MATCH(ABS(N66),HStabXFLR5!$C$8:$C$106,1)):INDEX(HStabXFLR5!$C$8:$C$106,MATCH(ABS(N66),HStabXFLR5!$C$8:$C$106,1)+1))</f>
        <v>2.7166316443100837E-2</v>
      </c>
      <c r="P66">
        <f>N66*B66*'AC Param'!$B$9</f>
        <v>0.67014830321931351</v>
      </c>
      <c r="Q66">
        <f>(B66*'AC Param'!$B$8*TrimCalc!I66)+TrimCalc!P66</f>
        <v>17.451903261363721</v>
      </c>
      <c r="R66">
        <f>('AC Param'!$B$2*9.807)-TrimCalc!Q66</f>
        <v>0.1320477386362775</v>
      </c>
      <c r="S66">
        <f>O66*B66*'AC Param'!$B$9</f>
        <v>7.6679254711475811E-2</v>
      </c>
      <c r="T66">
        <f>(J66*B66*'AC Param'!$B$8)</f>
        <v>0.69431542403288415</v>
      </c>
      <c r="U66">
        <f>(K66*B66*'AC Param'!$B$8)</f>
        <v>0.18357765668711268</v>
      </c>
      <c r="V66">
        <f>(L66*B66*'AC Param'!$B$8)</f>
        <v>0.51075367888547396</v>
      </c>
    </row>
    <row r="67" spans="1:22" x14ac:dyDescent="0.2">
      <c r="A67" s="1">
        <f>WingXFLR5!L73</f>
        <v>11.0169</v>
      </c>
      <c r="B67" s="1">
        <f t="shared" ref="B67:B112" si="8">0.5*1.225*A67^2</f>
        <v>74.340402436125004</v>
      </c>
      <c r="C67">
        <f>WingXFLR5!C73</f>
        <v>0.64015500000000003</v>
      </c>
      <c r="D67">
        <f>WingXFLR5!I73</f>
        <v>-0.101705</v>
      </c>
      <c r="E67">
        <f t="shared" si="6"/>
        <v>0.24404351431468044</v>
      </c>
      <c r="F67">
        <f>E67*B67*'AC Param'!$B$9</f>
        <v>0.67852176067137626</v>
      </c>
      <c r="G67">
        <f>'AC Param'!$B$2*9.807 + F67</f>
        <v>18.262472760671375</v>
      </c>
      <c r="H67">
        <f t="shared" ref="H67:H112" si="9">-F67</f>
        <v>-0.67852176067137626</v>
      </c>
      <c r="I67">
        <f>C67+(H67/(B67*'AC Param'!$B$8))</f>
        <v>0.61528517047583364</v>
      </c>
      <c r="J67">
        <f>FORECAST(I67,
INDEX(WingXFLR5!$F$8:$F$118,MATCH(I67,WingXFLR5!$C$8:$C$118,1)):INDEX(WingXFLR5!$F$8:$F$118,MATCH(I67,WingXFLR5!$C$8:$C$118,1)+1),
INDEX(WingXFLR5!$C$8:$C$118,MATCH(I67,WingXFLR5!$C$8:$C$118,1)):INDEX(WingXFLR5!$C$8:$C$118,MATCH(I67,WingXFLR5!$C$8:$C$118,1)+1))</f>
        <v>2.5427866806723525E-2</v>
      </c>
      <c r="K67">
        <f>FORECAST(I67,
INDEX(WingXFLR5!$D$8:$D$132,MATCH(I67,WingXFLR5!$C$8:$C$132,1)):INDEX(WingXFLR5!$D$8:$D$132,MATCH(I67,WingXFLR5!$C$8:$C$132,1)+1),
INDEX(WingXFLR5!$C$8:$C$132,MATCH(I67,WingXFLR5!$C$8:$C$132,1)):INDEX(WingXFLR5!$C$8:$C$132,MATCH(I67,WingXFLR5!$C$8:$C$132,1)+1))</f>
        <v>6.8342746752219213E-3</v>
      </c>
      <c r="L67">
        <f>FORECAST(I67,
INDEX(WingXFLR5!$E$8:$E$132,MATCH(I67,WingXFLR5!$C$8:$C$132,1)):INDEX(WingXFLR5!$E$8:$E$132,MATCH(I67,WingXFLR5!$C$8:$C$132,1)+1),
INDEX(WingXFLR5!$C$8:$C$132,MATCH(I67,WingXFLR5!$C$8:$C$132,1)):INDEX(WingXFLR5!$C$8:$C$132,MATCH(I67,WingXFLR5!$C$8:$C$132,1)+1))</f>
        <v>1.8593997176925184E-2</v>
      </c>
      <c r="M67">
        <f>FORECAST(I67,
INDEX(WingXFLR5!$I$8:$I$132,MATCH(I67,WingXFLR5!$C$8:$C$132,1)):INDEX(WingXFLR5!$I$8:$I$132,MATCH(I67,WingXFLR5!$C$8:$C$132,1)+1),
INDEX(WingXFLR5!$C$8:$C$132,MATCH(I67,WingXFLR5!$C$8:$C$132,1)):INDEX(WingXFLR5!$C$8:$C$132,MATCH(I67,WingXFLR5!$C$8:$C$132,1)+1))</f>
        <v>-9.9887936841927552E-2</v>
      </c>
      <c r="N67">
        <f t="shared" si="7"/>
        <v>0.2392389458627795</v>
      </c>
      <c r="O67">
        <f>FORECAST(ABS(N67),
INDEX(HStabXFLR5!$D$8:$D$106,MATCH(ABS(N67),HStabXFLR5!$C$8:$C$106,1)):INDEX(HStabXFLR5!$D$8:$D$106,MATCH(ABS(N67),HStabXFLR5!$C$8:$C$106,1)+1),
INDEX(HStabXFLR5!$C$8:$C$106,MATCH(ABS(N67),HStabXFLR5!$C$8:$C$106,1)):INDEX(HStabXFLR5!$C$8:$C$106,MATCH(ABS(N67),HStabXFLR5!$C$8:$C$106,1)+1))</f>
        <v>2.7231207406943559E-2</v>
      </c>
      <c r="P67">
        <f>N67*B67*'AC Param'!$B$9</f>
        <v>0.6651634698173674</v>
      </c>
      <c r="Q67">
        <f>(B67*'AC Param'!$B$8*TrimCalc!I67)+TrimCalc!P67</f>
        <v>17.451944287135611</v>
      </c>
      <c r="R67">
        <f>('AC Param'!$B$2*9.807)-TrimCalc!Q67</f>
        <v>0.13200671286438848</v>
      </c>
      <c r="S67">
        <f>O67*B67*'AC Param'!$B$9</f>
        <v>7.5711771512771087E-2</v>
      </c>
      <c r="T67">
        <f>(J67*B67*'AC Param'!$B$8)</f>
        <v>0.69374665150197234</v>
      </c>
      <c r="U67">
        <f>(K67*B67*'AC Param'!$B$8)</f>
        <v>0.18645902180541055</v>
      </c>
      <c r="V67">
        <f>(L67*B67*'AC Param'!$B$8)</f>
        <v>0.50729868052156613</v>
      </c>
    </row>
    <row r="68" spans="1:22" x14ac:dyDescent="0.2">
      <c r="A68" s="1">
        <f>WingXFLR5!L74</f>
        <v>10.9354</v>
      </c>
      <c r="B68" s="1">
        <f t="shared" si="8"/>
        <v>73.244571060500007</v>
      </c>
      <c r="C68">
        <f>WingXFLR5!C74</f>
        <v>0.64973400000000003</v>
      </c>
      <c r="D68">
        <f>WingXFLR5!I74</f>
        <v>-0.102405</v>
      </c>
      <c r="E68">
        <f t="shared" si="6"/>
        <v>0.24589435308944244</v>
      </c>
      <c r="F68">
        <f>E68*B68*'AC Param'!$B$9</f>
        <v>0.67358994804200201</v>
      </c>
      <c r="G68">
        <f>'AC Param'!$B$2*9.807 + F68</f>
        <v>18.257540948041999</v>
      </c>
      <c r="H68">
        <f t="shared" si="9"/>
        <v>-0.67358994804200201</v>
      </c>
      <c r="I68">
        <f>C68+(H68/(B68*'AC Param'!$B$8))</f>
        <v>0.62467555638816041</v>
      </c>
      <c r="J68">
        <f>FORECAST(I68,
INDEX(WingXFLR5!$F$8:$F$118,MATCH(I68,WingXFLR5!$C$8:$C$118,1)):INDEX(WingXFLR5!$F$8:$F$118,MATCH(I68,WingXFLR5!$C$8:$C$118,1)+1),
INDEX(WingXFLR5!$C$8:$C$118,MATCH(I68,WingXFLR5!$C$8:$C$118,1)):INDEX(WingXFLR5!$C$8:$C$118,MATCH(I68,WingXFLR5!$C$8:$C$118,1)+1))</f>
        <v>2.5794154556859777E-2</v>
      </c>
      <c r="K68">
        <f>FORECAST(I68,
INDEX(WingXFLR5!$D$8:$D$132,MATCH(I68,WingXFLR5!$C$8:$C$132,1)):INDEX(WingXFLR5!$D$8:$D$132,MATCH(I68,WingXFLR5!$C$8:$C$132,1)+1),
INDEX(WingXFLR5!$C$8:$C$132,MATCH(I68,WingXFLR5!$C$8:$C$132,1)):INDEX(WingXFLR5!$C$8:$C$132,MATCH(I68,WingXFLR5!$C$8:$C$132,1)+1))</f>
        <v>7.0436927098022437E-3</v>
      </c>
      <c r="L68">
        <f>FORECAST(I68,
INDEX(WingXFLR5!$E$8:$E$132,MATCH(I68,WingXFLR5!$C$8:$C$132,1)):INDEX(WingXFLR5!$E$8:$E$132,MATCH(I68,WingXFLR5!$C$8:$C$132,1)+1),
INDEX(WingXFLR5!$C$8:$C$132,MATCH(I68,WingXFLR5!$C$8:$C$132,1)):INDEX(WingXFLR5!$C$8:$C$132,MATCH(I68,WingXFLR5!$C$8:$C$132,1)+1))</f>
        <v>1.8751077229802644E-2</v>
      </c>
      <c r="M68">
        <f>FORECAST(I68,
INDEX(WingXFLR5!$I$8:$I$132,MATCH(I68,WingXFLR5!$C$8:$C$132,1)):INDEX(WingXFLR5!$I$8:$I$132,MATCH(I68,WingXFLR5!$C$8:$C$132,1)+1),
INDEX(WingXFLR5!$C$8:$C$132,MATCH(I68,WingXFLR5!$C$8:$C$132,1)):INDEX(WingXFLR5!$C$8:$C$132,MATCH(I68,WingXFLR5!$C$8:$C$132,1)+1))</f>
        <v>-0.10057423207842589</v>
      </c>
      <c r="N68">
        <f t="shared" si="7"/>
        <v>0.24105351293949689</v>
      </c>
      <c r="O68">
        <f>FORECAST(ABS(N68),
INDEX(HStabXFLR5!$D$8:$D$106,MATCH(ABS(N68),HStabXFLR5!$C$8:$C$106,1)):INDEX(HStabXFLR5!$D$8:$D$106,MATCH(ABS(N68),HStabXFLR5!$C$8:$C$106,1)+1),
INDEX(HStabXFLR5!$C$8:$C$106,MATCH(ABS(N68),HStabXFLR5!$C$8:$C$106,1)):INDEX(HStabXFLR5!$C$8:$C$106,MATCH(ABS(N68),HStabXFLR5!$C$8:$C$106,1)+1))</f>
        <v>2.72977420342485E-2</v>
      </c>
      <c r="P68">
        <f>N68*B68*'AC Param'!$B$9</f>
        <v>0.66032920730471723</v>
      </c>
      <c r="Q68">
        <f>(B68*'AC Param'!$B$8*TrimCalc!I68)+TrimCalc!P68</f>
        <v>17.452081404228924</v>
      </c>
      <c r="R68">
        <f>('AC Param'!$B$2*9.807)-TrimCalc!Q68</f>
        <v>0.13186959577107515</v>
      </c>
      <c r="S68">
        <f>O68*B68*'AC Param'!$B$9</f>
        <v>7.4777986592579851E-2</v>
      </c>
      <c r="T68">
        <f>(J68*B68*'AC Param'!$B$8)</f>
        <v>0.69336641560345502</v>
      </c>
      <c r="U68">
        <f>(K68*B68*'AC Param'!$B$8)</f>
        <v>0.18933979619459709</v>
      </c>
      <c r="V68">
        <f>(L68*B68*'AC Param'!$B$8)</f>
        <v>0.50404316136324767</v>
      </c>
    </row>
    <row r="69" spans="1:22" x14ac:dyDescent="0.2">
      <c r="A69" s="1">
        <f>WingXFLR5!L75</f>
        <v>10.855700000000001</v>
      </c>
      <c r="B69" s="1">
        <f t="shared" si="8"/>
        <v>72.180811275125009</v>
      </c>
      <c r="C69">
        <f>WingXFLR5!C75</f>
        <v>0.65930900000000003</v>
      </c>
      <c r="D69">
        <f>WingXFLR5!I75</f>
        <v>-0.103104</v>
      </c>
      <c r="E69">
        <f t="shared" si="6"/>
        <v>0.24774286825565056</v>
      </c>
      <c r="F69">
        <f>E69*B69*'AC Param'!$B$9</f>
        <v>0.66879731756514083</v>
      </c>
      <c r="G69">
        <f>'AC Param'!$B$2*9.807 + F69</f>
        <v>18.252748317565139</v>
      </c>
      <c r="H69">
        <f t="shared" si="9"/>
        <v>-0.66879731756514083</v>
      </c>
      <c r="I69">
        <f>C69+(H69/(B69*'AC Param'!$B$8))</f>
        <v>0.63406217909329343</v>
      </c>
      <c r="J69">
        <f>FORECAST(I69,
INDEX(WingXFLR5!$F$8:$F$118,MATCH(I69,WingXFLR5!$C$8:$C$118,1)):INDEX(WingXFLR5!$F$8:$F$118,MATCH(I69,WingXFLR5!$C$8:$C$118,1)+1),
INDEX(WingXFLR5!$C$8:$C$118,MATCH(I69,WingXFLR5!$C$8:$C$118,1)):INDEX(WingXFLR5!$C$8:$C$118,MATCH(I69,WingXFLR5!$C$8:$C$118,1)+1))</f>
        <v>2.6167803858869083E-2</v>
      </c>
      <c r="K69">
        <f>FORECAST(I69,
INDEX(WingXFLR5!$D$8:$D$132,MATCH(I69,WingXFLR5!$C$8:$C$132,1)):INDEX(WingXFLR5!$D$8:$D$132,MATCH(I69,WingXFLR5!$C$8:$C$132,1)+1),
INDEX(WingXFLR5!$C$8:$C$132,MATCH(I69,WingXFLR5!$C$8:$C$132,1)):INDEX(WingXFLR5!$C$8:$C$132,MATCH(I69,WingXFLR5!$C$8:$C$132,1)+1))</f>
        <v>7.2557318882612749E-3</v>
      </c>
      <c r="L69">
        <f>FORECAST(I69,
INDEX(WingXFLR5!$E$8:$E$132,MATCH(I69,WingXFLR5!$C$8:$C$132,1)):INDEX(WingXFLR5!$E$8:$E$132,MATCH(I69,WingXFLR5!$C$8:$C$132,1)+1),
INDEX(WingXFLR5!$C$8:$C$132,MATCH(I69,WingXFLR5!$C$8:$C$132,1)):INDEX(WingXFLR5!$C$8:$C$132,MATCH(I69,WingXFLR5!$C$8:$C$132,1)+1))</f>
        <v>1.8912071970607808E-2</v>
      </c>
      <c r="M69">
        <f>FORECAST(I69,
INDEX(WingXFLR5!$I$8:$I$132,MATCH(I69,WingXFLR5!$C$8:$C$132,1)):INDEX(WingXFLR5!$I$8:$I$132,MATCH(I69,WingXFLR5!$C$8:$C$132,1)+1),
INDEX(WingXFLR5!$C$8:$C$132,MATCH(I69,WingXFLR5!$C$8:$C$132,1)):INDEX(WingXFLR5!$C$8:$C$132,MATCH(I69,WingXFLR5!$C$8:$C$132,1)+1))</f>
        <v>-0.10125985078439675</v>
      </c>
      <c r="N69">
        <f t="shared" si="7"/>
        <v>0.24286647304582237</v>
      </c>
      <c r="O69">
        <f>FORECAST(ABS(N69),
INDEX(HStabXFLR5!$D$8:$D$106,MATCH(ABS(N69),HStabXFLR5!$C$8:$C$106,1)):INDEX(HStabXFLR5!$D$8:$D$106,MATCH(ABS(N69),HStabXFLR5!$C$8:$C$106,1)+1),
INDEX(HStabXFLR5!$C$8:$C$106,MATCH(ABS(N69),HStabXFLR5!$C$8:$C$106,1)):INDEX(HStabXFLR5!$C$8:$C$106,MATCH(ABS(N69),HStabXFLR5!$C$8:$C$106,1)+1))</f>
        <v>2.7364381684830061E-2</v>
      </c>
      <c r="P69">
        <f>N69*B69*'AC Param'!$B$9</f>
        <v>0.65563318469349263</v>
      </c>
      <c r="Q69">
        <f>(B69*'AC Param'!$B$8*TrimCalc!I69)+TrimCalc!P69</f>
        <v>17.452167136992195</v>
      </c>
      <c r="R69">
        <f>('AC Param'!$B$2*9.807)-TrimCalc!Q69</f>
        <v>0.13178386300780431</v>
      </c>
      <c r="S69">
        <f>O69*B69*'AC Param'!$B$9</f>
        <v>7.3871854299989909E-2</v>
      </c>
      <c r="T69">
        <f>(J69*B69*'AC Param'!$B$8)</f>
        <v>0.69319448543849682</v>
      </c>
      <c r="U69">
        <f>(K69*B69*'AC Param'!$B$8)</f>
        <v>0.19220693337084413</v>
      </c>
      <c r="V69">
        <f>(L69*B69*'AC Param'!$B$8)</f>
        <v>0.50098755206765277</v>
      </c>
    </row>
    <row r="70" spans="1:22" x14ac:dyDescent="0.2">
      <c r="A70" s="1">
        <f>WingXFLR5!L76</f>
        <v>10.777699999999999</v>
      </c>
      <c r="B70" s="1">
        <f t="shared" si="8"/>
        <v>71.147275590124991</v>
      </c>
      <c r="C70">
        <f>WingXFLR5!C76</f>
        <v>0.66888199999999998</v>
      </c>
      <c r="D70">
        <f>WingXFLR5!I76</f>
        <v>-0.10380200000000001</v>
      </c>
      <c r="E70">
        <f t="shared" si="6"/>
        <v>0.24958912599202962</v>
      </c>
      <c r="F70">
        <f>E70*B70*'AC Param'!$B$9</f>
        <v>0.66413372878887578</v>
      </c>
      <c r="G70">
        <f>'AC Param'!$B$2*9.807 + F70</f>
        <v>18.248084728788875</v>
      </c>
      <c r="H70">
        <f t="shared" si="9"/>
        <v>-0.66413372878887578</v>
      </c>
      <c r="I70">
        <f>C70+(H70/(B70*'AC Param'!$B$8))</f>
        <v>0.6434470318471337</v>
      </c>
      <c r="J70">
        <f>FORECAST(I70,
INDEX(WingXFLR5!$F$8:$F$118,MATCH(I70,WingXFLR5!$C$8:$C$118,1)):INDEX(WingXFLR5!$F$8:$F$118,MATCH(I70,WingXFLR5!$C$8:$C$118,1)+1),
INDEX(WingXFLR5!$C$8:$C$118,MATCH(I70,WingXFLR5!$C$8:$C$118,1)):INDEX(WingXFLR5!$C$8:$C$118,MATCH(I70,WingXFLR5!$C$8:$C$118,1)+1))</f>
        <v>2.6545344645233102E-2</v>
      </c>
      <c r="K70">
        <f>FORECAST(I70,
INDEX(WingXFLR5!$D$8:$D$132,MATCH(I70,WingXFLR5!$C$8:$C$132,1)):INDEX(WingXFLR5!$D$8:$D$132,MATCH(I70,WingXFLR5!$C$8:$C$132,1)+1),
INDEX(WingXFLR5!$C$8:$C$132,MATCH(I70,WingXFLR5!$C$8:$C$132,1)):INDEX(WingXFLR5!$C$8:$C$132,MATCH(I70,WingXFLR5!$C$8:$C$132,1)+1))</f>
        <v>7.4712951320663615E-3</v>
      </c>
      <c r="L70">
        <f>FORECAST(I70,
INDEX(WingXFLR5!$E$8:$E$132,MATCH(I70,WingXFLR5!$C$8:$C$132,1)):INDEX(WingXFLR5!$E$8:$E$132,MATCH(I70,WingXFLR5!$C$8:$C$132,1)+1),
INDEX(WingXFLR5!$C$8:$C$132,MATCH(I70,WingXFLR5!$C$8:$C$132,1)):INDEX(WingXFLR5!$C$8:$C$132,MATCH(I70,WingXFLR5!$C$8:$C$132,1)+1))</f>
        <v>1.9074049513166737E-2</v>
      </c>
      <c r="M70">
        <f>FORECAST(I70,
INDEX(WingXFLR5!$I$8:$I$132,MATCH(I70,WingXFLR5!$C$8:$C$132,1)):INDEX(WingXFLR5!$I$8:$I$132,MATCH(I70,WingXFLR5!$C$8:$C$132,1)+1),
INDEX(WingXFLR5!$C$8:$C$132,MATCH(I70,WingXFLR5!$C$8:$C$132,1)):INDEX(WingXFLR5!$C$8:$C$132,MATCH(I70,WingXFLR5!$C$8:$C$132,1)+1))</f>
        <v>-0.10194557023624529</v>
      </c>
      <c r="N70">
        <f t="shared" si="7"/>
        <v>0.24467959534510397</v>
      </c>
      <c r="O70">
        <f>FORECAST(ABS(N70),
INDEX(HStabXFLR5!$D$8:$D$106,MATCH(ABS(N70),HStabXFLR5!$C$8:$C$106,1)):INDEX(HStabXFLR5!$D$8:$D$106,MATCH(ABS(N70),HStabXFLR5!$C$8:$C$106,1)+1),
INDEX(HStabXFLR5!$C$8:$C$106,MATCH(ABS(N70),HStabXFLR5!$C$8:$C$106,1)):INDEX(HStabXFLR5!$C$8:$C$106,MATCH(ABS(N70),HStabXFLR5!$C$8:$C$106,1)+1))</f>
        <v>2.7431027297198582E-2</v>
      </c>
      <c r="P70">
        <f>N70*B70*'AC Param'!$B$9</f>
        <v>0.65106991888855925</v>
      </c>
      <c r="Q70">
        <f>(B70*'AC Param'!$B$8*TrimCalc!I70)+TrimCalc!P70</f>
        <v>17.452147630897233</v>
      </c>
      <c r="R70">
        <f>('AC Param'!$B$2*9.807)-TrimCalc!Q70</f>
        <v>0.1318033691027658</v>
      </c>
      <c r="S70">
        <f>O70*B70*'AC Param'!$B$9</f>
        <v>7.2991442920392682E-2</v>
      </c>
      <c r="T70">
        <f>(J70*B70*'AC Param'!$B$8)</f>
        <v>0.69312682505709411</v>
      </c>
      <c r="U70">
        <f>(K70*B70*'AC Param'!$B$8)</f>
        <v>0.1950833618158965</v>
      </c>
      <c r="V70">
        <f>(L70*B70*'AC Param'!$B$8)</f>
        <v>0.49804346324119753</v>
      </c>
    </row>
    <row r="71" spans="1:22" x14ac:dyDescent="0.2">
      <c r="A71" s="1">
        <f>WingXFLR5!L77</f>
        <v>10.701499999999999</v>
      </c>
      <c r="B71" s="1">
        <f t="shared" si="8"/>
        <v>70.144787628125002</v>
      </c>
      <c r="C71">
        <f>WingXFLR5!C77</f>
        <v>0.67845100000000003</v>
      </c>
      <c r="D71">
        <f>WingXFLR5!I77</f>
        <v>-0.104501</v>
      </c>
      <c r="E71">
        <f t="shared" si="6"/>
        <v>0.25143744262206386</v>
      </c>
      <c r="F71">
        <f>E71*B71*'AC Param'!$B$9</f>
        <v>0.6596247729416842</v>
      </c>
      <c r="G71">
        <f>'AC Param'!$B$2*9.807 + F71</f>
        <v>18.243575772941682</v>
      </c>
      <c r="H71">
        <f t="shared" si="9"/>
        <v>-0.6596247729416842</v>
      </c>
      <c r="I71">
        <f>C71+(H71/(B71*'AC Param'!$B$8))</f>
        <v>0.65282767478456349</v>
      </c>
      <c r="J71">
        <f>FORECAST(I71,
INDEX(WingXFLR5!$F$8:$F$118,MATCH(I71,WingXFLR5!$C$8:$C$118,1)):INDEX(WingXFLR5!$F$8:$F$118,MATCH(I71,WingXFLR5!$C$8:$C$118,1)+1),
INDEX(WingXFLR5!$C$8:$C$118,MATCH(I71,WingXFLR5!$C$8:$C$118,1)):INDEX(WingXFLR5!$C$8:$C$118,MATCH(I71,WingXFLR5!$C$8:$C$118,1)+1))</f>
        <v>2.6926977983324645E-2</v>
      </c>
      <c r="K71">
        <f>FORECAST(I71,
INDEX(WingXFLR5!$D$8:$D$132,MATCH(I71,WingXFLR5!$C$8:$C$132,1)):INDEX(WingXFLR5!$D$8:$D$132,MATCH(I71,WingXFLR5!$C$8:$C$132,1)+1),
INDEX(WingXFLR5!$C$8:$C$132,MATCH(I71,WingXFLR5!$C$8:$C$132,1)):INDEX(WingXFLR5!$C$8:$C$132,MATCH(I71,WingXFLR5!$C$8:$C$132,1)+1))</f>
        <v>7.6900204178915257E-3</v>
      </c>
      <c r="L71">
        <f>FORECAST(I71,
INDEX(WingXFLR5!$E$8:$E$132,MATCH(I71,WingXFLR5!$C$8:$C$132,1)):INDEX(WingXFLR5!$E$8:$E$132,MATCH(I71,WingXFLR5!$C$8:$C$132,1)+1),
INDEX(WingXFLR5!$C$8:$C$132,MATCH(I71,WingXFLR5!$C$8:$C$132,1)):INDEX(WingXFLR5!$C$8:$C$132,MATCH(I71,WingXFLR5!$C$8:$C$132,1)+1))</f>
        <v>1.9237280664627328E-2</v>
      </c>
      <c r="M71">
        <f>FORECAST(I71,
INDEX(WingXFLR5!$I$8:$I$132,MATCH(I71,WingXFLR5!$C$8:$C$132,1)):INDEX(WingXFLR5!$I$8:$I$132,MATCH(I71,WingXFLR5!$C$8:$C$132,1)+1),
INDEX(WingXFLR5!$C$8:$C$132,MATCH(I71,WingXFLR5!$C$8:$C$132,1)):INDEX(WingXFLR5!$C$8:$C$132,MATCH(I71,WingXFLR5!$C$8:$C$132,1)+1))</f>
        <v>-0.10263084633675298</v>
      </c>
      <c r="N71">
        <f t="shared" si="7"/>
        <v>0.24649160685012975</v>
      </c>
      <c r="O71">
        <f>FORECAST(ABS(N71),
INDEX(HStabXFLR5!$D$8:$D$106,MATCH(ABS(N71),HStabXFLR5!$C$8:$C$106,1)):INDEX(HStabXFLR5!$D$8:$D$106,MATCH(ABS(N71),HStabXFLR5!$C$8:$C$106,1)+1),
INDEX(HStabXFLR5!$C$8:$C$106,MATCH(ABS(N71),HStabXFLR5!$C$8:$C$106,1)):INDEX(HStabXFLR5!$C$8:$C$106,MATCH(ABS(N71),HStabXFLR5!$C$8:$C$106,1)+1))</f>
        <v>2.7497693674613029E-2</v>
      </c>
      <c r="P71">
        <f>N71*B71*'AC Param'!$B$9</f>
        <v>0.64664979290669955</v>
      </c>
      <c r="Q71">
        <f>(B71*'AC Param'!$B$8*TrimCalc!I71)+TrimCalc!P71</f>
        <v>17.452482101134692</v>
      </c>
      <c r="R71">
        <f>('AC Param'!$B$2*9.807)-TrimCalc!Q71</f>
        <v>0.13146889886530744</v>
      </c>
      <c r="S71">
        <f>O71*B71*'AC Param'!$B$9</f>
        <v>7.2137863626779375E-2</v>
      </c>
      <c r="T71">
        <f>(J71*B71*'AC Param'!$B$8)</f>
        <v>0.69318488482345431</v>
      </c>
      <c r="U71">
        <f>(K71*B71*'AC Param'!$B$8)</f>
        <v>0.19796524960830322</v>
      </c>
      <c r="V71">
        <f>(L71*B71*'AC Param'!$B$8)</f>
        <v>0.49522795280199133</v>
      </c>
    </row>
    <row r="72" spans="1:22" x14ac:dyDescent="0.2">
      <c r="A72" s="1">
        <f>WingXFLR5!L78</f>
        <v>10.626799999999999</v>
      </c>
      <c r="B72" s="1">
        <f t="shared" si="8"/>
        <v>69.168937921999998</v>
      </c>
      <c r="C72">
        <f>WingXFLR5!C78</f>
        <v>0.68801699999999999</v>
      </c>
      <c r="D72">
        <f>WingXFLR5!I78</f>
        <v>-0.105198</v>
      </c>
      <c r="E72">
        <f t="shared" si="6"/>
        <v>0.25328127748180235</v>
      </c>
      <c r="F72">
        <f>E72*B72*'AC Param'!$B$9</f>
        <v>0.65521796626449225</v>
      </c>
      <c r="G72">
        <f>'AC Param'!$B$2*9.807 + F72</f>
        <v>18.23916896626449</v>
      </c>
      <c r="H72">
        <f t="shared" si="9"/>
        <v>-0.65521796626449225</v>
      </c>
      <c r="I72">
        <f>C72+(H72/(B72*'AC Param'!$B$8))</f>
        <v>0.66220577444735851</v>
      </c>
      <c r="J72">
        <f>FORECAST(I72,
INDEX(WingXFLR5!$F$8:$F$118,MATCH(I72,WingXFLR5!$C$8:$C$118,1)):INDEX(WingXFLR5!$F$8:$F$118,MATCH(I72,WingXFLR5!$C$8:$C$118,1)+1),
INDEX(WingXFLR5!$C$8:$C$118,MATCH(I72,WingXFLR5!$C$8:$C$118,1)):INDEX(WingXFLR5!$C$8:$C$118,MATCH(I72,WingXFLR5!$C$8:$C$118,1)+1))</f>
        <v>2.7314039358502396E-2</v>
      </c>
      <c r="K72">
        <f>FORECAST(I72,
INDEX(WingXFLR5!$D$8:$D$132,MATCH(I72,WingXFLR5!$C$8:$C$132,1)):INDEX(WingXFLR5!$D$8:$D$132,MATCH(I72,WingXFLR5!$C$8:$C$132,1)+1),
INDEX(WingXFLR5!$C$8:$C$132,MATCH(I72,WingXFLR5!$C$8:$C$132,1)):INDEX(WingXFLR5!$C$8:$C$132,MATCH(I72,WingXFLR5!$C$8:$C$132,1)+1))</f>
        <v>7.9119924343463641E-3</v>
      </c>
      <c r="L72">
        <f>FORECAST(I72,
INDEX(WingXFLR5!$E$8:$E$132,MATCH(I72,WingXFLR5!$C$8:$C$132,1)):INDEX(WingXFLR5!$E$8:$E$132,MATCH(I72,WingXFLR5!$C$8:$C$132,1)+1),
INDEX(WingXFLR5!$C$8:$C$132,MATCH(I72,WingXFLR5!$C$8:$C$132,1)):INDEX(WingXFLR5!$C$8:$C$132,MATCH(I72,WingXFLR5!$C$8:$C$132,1)+1))</f>
        <v>1.9402744325759776E-2</v>
      </c>
      <c r="M72">
        <f>FORECAST(I72,
INDEX(WingXFLR5!$I$8:$I$132,MATCH(I72,WingXFLR5!$C$8:$C$132,1)):INDEX(WingXFLR5!$I$8:$I$132,MATCH(I72,WingXFLR5!$C$8:$C$132,1)+1),
INDEX(WingXFLR5!$C$8:$C$132,MATCH(I72,WingXFLR5!$C$8:$C$132,1)):INDEX(WingXFLR5!$C$8:$C$132,MATCH(I72,WingXFLR5!$C$8:$C$132,1)+1))</f>
        <v>-0.10331521368058669</v>
      </c>
      <c r="N72">
        <f t="shared" si="7"/>
        <v>0.2483015428857541</v>
      </c>
      <c r="O72">
        <f>FORECAST(ABS(N72),
INDEX(HStabXFLR5!$D$8:$D$106,MATCH(ABS(N72),HStabXFLR5!$C$8:$C$106,1)):INDEX(HStabXFLR5!$D$8:$D$106,MATCH(ABS(N72),HStabXFLR5!$C$8:$C$106,1)+1),
INDEX(HStabXFLR5!$C$8:$C$106,MATCH(ABS(N72),HStabXFLR5!$C$8:$C$106,1)):INDEX(HStabXFLR5!$C$8:$C$106,MATCH(ABS(N72),HStabXFLR5!$C$8:$C$106,1)+1))</f>
        <v>2.7565779042724288E-2</v>
      </c>
      <c r="P72">
        <f>N72*B72*'AC Param'!$B$9</f>
        <v>0.64233579981697786</v>
      </c>
      <c r="Q72">
        <f>(B72*'AC Param'!$B$8*TrimCalc!I72)+TrimCalc!P72</f>
        <v>17.452429528109491</v>
      </c>
      <c r="R72">
        <f>('AC Param'!$B$2*9.807)-TrimCalc!Q72</f>
        <v>0.13152147189050822</v>
      </c>
      <c r="S72">
        <f>O72*B72*'AC Param'!$B$9</f>
        <v>7.1310417660728417E-2</v>
      </c>
      <c r="T72">
        <f>(J72*B72*'AC Param'!$B$8)</f>
        <v>0.69336689505294535</v>
      </c>
      <c r="U72">
        <f>(K72*B72*'AC Param'!$B$8)</f>
        <v>0.20084592966574388</v>
      </c>
      <c r="V72">
        <f>(L72*B72*'AC Param'!$B$8)</f>
        <v>0.4925386689270641</v>
      </c>
    </row>
    <row r="73" spans="1:22" x14ac:dyDescent="0.2">
      <c r="A73" s="1">
        <f>WingXFLR5!L79</f>
        <v>10.553699999999999</v>
      </c>
      <c r="B73" s="1">
        <f t="shared" si="8"/>
        <v>68.220607510124992</v>
      </c>
      <c r="C73">
        <f>WingXFLR5!C79</f>
        <v>0.69757999999999998</v>
      </c>
      <c r="D73">
        <f>WingXFLR5!I79</f>
        <v>-0.105896</v>
      </c>
      <c r="E73">
        <f t="shared" si="6"/>
        <v>0.25512720432455821</v>
      </c>
      <c r="F73">
        <f>E73*B73*'AC Param'!$B$9</f>
        <v>0.65094448938965499</v>
      </c>
      <c r="G73">
        <f>'AC Param'!$B$2*9.807 + F73</f>
        <v>18.234895489389654</v>
      </c>
      <c r="H73">
        <f t="shared" si="9"/>
        <v>-0.65094448938965499</v>
      </c>
      <c r="I73">
        <f>C73+(H73/(B73*'AC Param'!$B$8))</f>
        <v>0.67158066092169355</v>
      </c>
      <c r="J73">
        <f>FORECAST(I73,
INDEX(WingXFLR5!$F$8:$F$118,MATCH(I73,WingXFLR5!$C$8:$C$118,1)):INDEX(WingXFLR5!$F$8:$F$118,MATCH(I73,WingXFLR5!$C$8:$C$118,1)+1),
INDEX(WingXFLR5!$C$8:$C$118,MATCH(I73,WingXFLR5!$C$8:$C$118,1)):INDEX(WingXFLR5!$C$8:$C$118,MATCH(I73,WingXFLR5!$C$8:$C$118,1)+1))</f>
        <v>2.7708628694523396E-2</v>
      </c>
      <c r="K73">
        <f>FORECAST(I73,
INDEX(WingXFLR5!$D$8:$D$132,MATCH(I73,WingXFLR5!$C$8:$C$132,1)):INDEX(WingXFLR5!$D$8:$D$132,MATCH(I73,WingXFLR5!$C$8:$C$132,1)+1),
INDEX(WingXFLR5!$C$8:$C$132,MATCH(I73,WingXFLR5!$C$8:$C$132,1)):INDEX(WingXFLR5!$C$8:$C$132,MATCH(I73,WingXFLR5!$C$8:$C$132,1)+1))</f>
        <v>8.1364289198278712E-3</v>
      </c>
      <c r="L73">
        <f>FORECAST(I73,
INDEX(WingXFLR5!$E$8:$E$132,MATCH(I73,WingXFLR5!$C$8:$C$132,1)):INDEX(WingXFLR5!$E$8:$E$132,MATCH(I73,WingXFLR5!$C$8:$C$132,1)+1),
INDEX(WingXFLR5!$C$8:$C$132,MATCH(I73,WingXFLR5!$C$8:$C$132,1)):INDEX(WingXFLR5!$C$8:$C$132,MATCH(I73,WingXFLR5!$C$8:$C$132,1)+1))</f>
        <v>1.9572199774695521E-2</v>
      </c>
      <c r="M73">
        <f>FORECAST(I73,
INDEX(WingXFLR5!$I$8:$I$132,MATCH(I73,WingXFLR5!$C$8:$C$132,1)):INDEX(WingXFLR5!$I$8:$I$132,MATCH(I73,WingXFLR5!$C$8:$C$132,1)+1),
INDEX(WingXFLR5!$C$8:$C$132,MATCH(I73,WingXFLR5!$C$8:$C$132,1)):INDEX(WingXFLR5!$C$8:$C$132,MATCH(I73,WingXFLR5!$C$8:$C$132,1)+1))</f>
        <v>-0.10399913282310208</v>
      </c>
      <c r="N73">
        <f t="shared" si="7"/>
        <v>0.25011039047738759</v>
      </c>
      <c r="O73">
        <f>FORECAST(ABS(N73),
INDEX(HStabXFLR5!$D$8:$D$106,MATCH(ABS(N73),HStabXFLR5!$C$8:$C$106,1)):INDEX(HStabXFLR5!$D$8:$D$106,MATCH(ABS(N73),HStabXFLR5!$C$8:$C$106,1)+1),
INDEX(HStabXFLR5!$C$8:$C$106,MATCH(ABS(N73),HStabXFLR5!$C$8:$C$106,1)):INDEX(HStabXFLR5!$C$8:$C$106,MATCH(ABS(N73),HStabXFLR5!$C$8:$C$106,1)+1))</f>
        <v>2.7633823466234012E-2</v>
      </c>
      <c r="P73">
        <f>N73*B73*'AC Param'!$B$9</f>
        <v>0.63814433608277743</v>
      </c>
      <c r="Q73">
        <f>(B73*'AC Param'!$B$8*TrimCalc!I73)+TrimCalc!P73</f>
        <v>17.452484465690191</v>
      </c>
      <c r="R73">
        <f>('AC Param'!$B$2*9.807)-TrimCalc!Q73</f>
        <v>0.13146653430980848</v>
      </c>
      <c r="S73">
        <f>O73*B73*'AC Param'!$B$9</f>
        <v>7.050633880355682E-2</v>
      </c>
      <c r="T73">
        <f>(J73*B73*'AC Param'!$B$8)</f>
        <v>0.6937399101923224</v>
      </c>
      <c r="U73">
        <f>(K73*B73*'AC Param'!$B$8)</f>
        <v>0.20371146946161395</v>
      </c>
      <c r="V73">
        <f>(L73*B73*'AC Param'!$B$8)</f>
        <v>0.49002844073070845</v>
      </c>
    </row>
    <row r="74" spans="1:22" x14ac:dyDescent="0.2">
      <c r="A74" s="1">
        <f>WingXFLR5!L80</f>
        <v>10.482100000000001</v>
      </c>
      <c r="B74" s="1">
        <f t="shared" si="8"/>
        <v>67.298082501125009</v>
      </c>
      <c r="C74">
        <f>WingXFLR5!C80</f>
        <v>0.70713899999999996</v>
      </c>
      <c r="D74">
        <f>WingXFLR5!I80</f>
        <v>-0.10659200000000001</v>
      </c>
      <c r="E74">
        <f t="shared" si="6"/>
        <v>0.25696861630765588</v>
      </c>
      <c r="F74">
        <f>E74*B74*'AC Param'!$B$9</f>
        <v>0.64677671825367389</v>
      </c>
      <c r="G74">
        <f>'AC Param'!$B$2*9.807 + F74</f>
        <v>18.230727718253672</v>
      </c>
      <c r="H74">
        <f t="shared" si="9"/>
        <v>-0.64677671825367389</v>
      </c>
      <c r="I74">
        <f>C74+(H74/(B74*'AC Param'!$B$8))</f>
        <v>0.6809520074934432</v>
      </c>
      <c r="J74">
        <f>FORECAST(I74,
INDEX(WingXFLR5!$F$8:$F$118,MATCH(I74,WingXFLR5!$C$8:$C$118,1)):INDEX(WingXFLR5!$F$8:$F$118,MATCH(I74,WingXFLR5!$C$8:$C$118,1)+1),
INDEX(WingXFLR5!$C$8:$C$118,MATCH(I74,WingXFLR5!$C$8:$C$118,1)):INDEX(WingXFLR5!$C$8:$C$118,MATCH(I74,WingXFLR5!$C$8:$C$118,1)+1))</f>
        <v>2.8111239295660197E-2</v>
      </c>
      <c r="K74">
        <f>FORECAST(I74,
INDEX(WingXFLR5!$D$8:$D$132,MATCH(I74,WingXFLR5!$C$8:$C$132,1)):INDEX(WingXFLR5!$D$8:$D$132,MATCH(I74,WingXFLR5!$C$8:$C$132,1)+1),
INDEX(WingXFLR5!$C$8:$C$132,MATCH(I74,WingXFLR5!$C$8:$C$132,1)):INDEX(WingXFLR5!$C$8:$C$132,MATCH(I74,WingXFLR5!$C$8:$C$132,1)+1))</f>
        <v>8.3644401799037385E-3</v>
      </c>
      <c r="L74">
        <f>FORECAST(I74,
INDEX(WingXFLR5!$E$8:$E$132,MATCH(I74,WingXFLR5!$C$8:$C$132,1)):INDEX(WingXFLR5!$E$8:$E$132,MATCH(I74,WingXFLR5!$C$8:$C$132,1)+1),
INDEX(WingXFLR5!$C$8:$C$132,MATCH(I74,WingXFLR5!$C$8:$C$132,1)):INDEX(WingXFLR5!$C$8:$C$132,MATCH(I74,WingXFLR5!$C$8:$C$132,1)+1))</f>
        <v>1.9747060563330521E-2</v>
      </c>
      <c r="M74">
        <f>FORECAST(I74,
INDEX(WingXFLR5!$I$8:$I$132,MATCH(I74,WingXFLR5!$C$8:$C$132,1)):INDEX(WingXFLR5!$I$8:$I$132,MATCH(I74,WingXFLR5!$C$8:$C$132,1)+1),
INDEX(WingXFLR5!$C$8:$C$132,MATCH(I74,WingXFLR5!$C$8:$C$132,1)):INDEX(WingXFLR5!$C$8:$C$132,MATCH(I74,WingXFLR5!$C$8:$C$132,1)+1))</f>
        <v>-0.10468322895911875</v>
      </c>
      <c r="N74">
        <f t="shared" si="7"/>
        <v>0.25191950877310693</v>
      </c>
      <c r="O74">
        <f>FORECAST(ABS(N74),
INDEX(HStabXFLR5!$D$8:$D$106,MATCH(ABS(N74),HStabXFLR5!$C$8:$C$106,1)):INDEX(HStabXFLR5!$D$8:$D$106,MATCH(ABS(N74),HStabXFLR5!$C$8:$C$106,1)+1),
INDEX(HStabXFLR5!$C$8:$C$106,MATCH(ABS(N74),HStabXFLR5!$C$8:$C$106,1)):INDEX(HStabXFLR5!$C$8:$C$106,MATCH(ABS(N74),HStabXFLR5!$C$8:$C$106,1)+1))</f>
        <v>2.7701878072969536E-2</v>
      </c>
      <c r="P74">
        <f>N74*B74*'AC Param'!$B$9</f>
        <v>0.63406837570107333</v>
      </c>
      <c r="Q74">
        <f>(B74*'AC Param'!$B$8*TrimCalc!I74)+TrimCalc!P74</f>
        <v>17.452490903014432</v>
      </c>
      <c r="R74">
        <f>('AC Param'!$B$2*9.807)-TrimCalc!Q74</f>
        <v>0.13146009698556682</v>
      </c>
      <c r="S74">
        <f>O74*B74*'AC Param'!$B$9</f>
        <v>6.972419452205629E-2</v>
      </c>
      <c r="T74">
        <f>(J74*B74*'AC Param'!$B$8)</f>
        <v>0.69430252798745207</v>
      </c>
      <c r="U74">
        <f>(K74*B74*'AC Param'!$B$8)</f>
        <v>0.20658825820615942</v>
      </c>
      <c r="V74">
        <f>(L74*B74*'AC Param'!$B$8)</f>
        <v>0.4877207271170827</v>
      </c>
    </row>
    <row r="75" spans="1:22" x14ac:dyDescent="0.2">
      <c r="A75" s="1">
        <f>WingXFLR5!L81</f>
        <v>10.412000000000001</v>
      </c>
      <c r="B75" s="1">
        <f t="shared" si="8"/>
        <v>66.400968200000023</v>
      </c>
      <c r="C75">
        <f>WingXFLR5!C81</f>
        <v>0.716696</v>
      </c>
      <c r="D75">
        <f>WingXFLR5!I81</f>
        <v>-0.107289</v>
      </c>
      <c r="E75">
        <f t="shared" si="6"/>
        <v>0.25881215336313335</v>
      </c>
      <c r="F75">
        <f>E75*B75*'AC Param'!$B$9</f>
        <v>0.64273312093993662</v>
      </c>
      <c r="G75">
        <f>'AC Param'!$B$2*9.807 + F75</f>
        <v>18.226684120939936</v>
      </c>
      <c r="H75">
        <f t="shared" si="9"/>
        <v>-0.64273312093993662</v>
      </c>
      <c r="I75">
        <f>C75+(H75/(B75*'AC Param'!$B$8))</f>
        <v>0.69032113750468338</v>
      </c>
      <c r="J75">
        <f>FORECAST(I75,
INDEX(WingXFLR5!$F$8:$F$118,MATCH(I75,WingXFLR5!$C$8:$C$118,1)):INDEX(WingXFLR5!$F$8:$F$118,MATCH(I75,WingXFLR5!$C$8:$C$118,1)+1),
INDEX(WingXFLR5!$C$8:$C$118,MATCH(I75,WingXFLR5!$C$8:$C$118,1)):INDEX(WingXFLR5!$C$8:$C$118,MATCH(I75,WingXFLR5!$C$8:$C$118,1)+1))</f>
        <v>2.8518196042242708E-2</v>
      </c>
      <c r="K75">
        <f>FORECAST(I75,
INDEX(WingXFLR5!$D$8:$D$132,MATCH(I75,WingXFLR5!$C$8:$C$132,1)):INDEX(WingXFLR5!$D$8:$D$132,MATCH(I75,WingXFLR5!$C$8:$C$132,1)+1),
INDEX(WingXFLR5!$C$8:$C$132,MATCH(I75,WingXFLR5!$C$8:$C$132,1)):INDEX(WingXFLR5!$C$8:$C$132,MATCH(I75,WingXFLR5!$C$8:$C$132,1)+1))</f>
        <v>8.5953444239375391E-3</v>
      </c>
      <c r="L75">
        <f>FORECAST(I75,
INDEX(WingXFLR5!$E$8:$E$132,MATCH(I75,WingXFLR5!$C$8:$C$132,1)):INDEX(WingXFLR5!$E$8:$E$132,MATCH(I75,WingXFLR5!$C$8:$C$132,1)+1),
INDEX(WingXFLR5!$C$8:$C$132,MATCH(I75,WingXFLR5!$C$8:$C$132,1)):INDEX(WingXFLR5!$C$8:$C$132,MATCH(I75,WingXFLR5!$C$8:$C$132,1)+1))</f>
        <v>1.9923610675347453E-2</v>
      </c>
      <c r="M75">
        <f>FORECAST(I75,
INDEX(WingXFLR5!$I$8:$I$132,MATCH(I75,WingXFLR5!$C$8:$C$132,1)):INDEX(WingXFLR5!$I$8:$I$132,MATCH(I75,WingXFLR5!$C$8:$C$132,1)+1),
INDEX(WingXFLR5!$C$8:$C$132,MATCH(I75,WingXFLR5!$C$8:$C$132,1)):INDEX(WingXFLR5!$C$8:$C$132,MATCH(I75,WingXFLR5!$C$8:$C$132,1)+1))</f>
        <v>-0.10536617818448907</v>
      </c>
      <c r="N75">
        <f t="shared" si="7"/>
        <v>0.25372604055503195</v>
      </c>
      <c r="O75">
        <f>FORECAST(ABS(N75),
INDEX(HStabXFLR5!$D$8:$D$106,MATCH(ABS(N75),HStabXFLR5!$C$8:$C$106,1)):INDEX(HStabXFLR5!$D$8:$D$106,MATCH(ABS(N75),HStabXFLR5!$C$8:$C$106,1)+1),
INDEX(HStabXFLR5!$C$8:$C$106,MATCH(ABS(N75),HStabXFLR5!$C$8:$C$106,1)):INDEX(HStabXFLR5!$C$8:$C$106,MATCH(ABS(N75),HStabXFLR5!$C$8:$C$106,1)+1))</f>
        <v>2.7770125853821784E-2</v>
      </c>
      <c r="P75">
        <f>N75*B75*'AC Param'!$B$9</f>
        <v>0.63010228766520671</v>
      </c>
      <c r="Q75">
        <f>(B75*'AC Param'!$B$8*TrimCalc!I75)+TrimCalc!P75</f>
        <v>17.452645314684936</v>
      </c>
      <c r="R75">
        <f>('AC Param'!$B$2*9.807)-TrimCalc!Q75</f>
        <v>0.1313056853150627</v>
      </c>
      <c r="S75">
        <f>O75*B75*'AC Param'!$B$9</f>
        <v>6.8964225315487751E-2</v>
      </c>
      <c r="T75">
        <f>(J75*B75*'AC Param'!$B$8)</f>
        <v>0.69496434906769311</v>
      </c>
      <c r="U75">
        <f>(K75*B75*'AC Param'!$B$8)</f>
        <v>0.20946128337662612</v>
      </c>
      <c r="V75">
        <f>(L75*B75*'AC Param'!$B$8)</f>
        <v>0.48552156327003426</v>
      </c>
    </row>
    <row r="76" spans="1:22" x14ac:dyDescent="0.2">
      <c r="A76" s="1">
        <f>WingXFLR5!L82</f>
        <v>10.343299999999999</v>
      </c>
      <c r="B76" s="1">
        <f t="shared" si="8"/>
        <v>65.527611120125002</v>
      </c>
      <c r="C76">
        <f>WingXFLR5!C82</f>
        <v>0.72624900000000003</v>
      </c>
      <c r="D76">
        <f>WingXFLR5!I82</f>
        <v>-0.107984</v>
      </c>
      <c r="E76">
        <f t="shared" si="6"/>
        <v>0.26065117555895267</v>
      </c>
      <c r="F76">
        <f>E76*B76*'AC Param'!$B$9</f>
        <v>0.63878634773914</v>
      </c>
      <c r="G76">
        <f>'AC Param'!$B$2*9.807 + F76</f>
        <v>18.222737347739137</v>
      </c>
      <c r="H76">
        <f t="shared" si="9"/>
        <v>-0.63878634773914</v>
      </c>
      <c r="I76">
        <f>C76+(H76/(B76*'AC Param'!$B$8))</f>
        <v>0.69968672761333839</v>
      </c>
      <c r="J76">
        <f>FORECAST(I76,
INDEX(WingXFLR5!$F$8:$F$118,MATCH(I76,WingXFLR5!$C$8:$C$118,1)):INDEX(WingXFLR5!$F$8:$F$118,MATCH(I76,WingXFLR5!$C$8:$C$118,1)+1),
INDEX(WingXFLR5!$C$8:$C$118,MATCH(I76,WingXFLR5!$C$8:$C$118,1)):INDEX(WingXFLR5!$C$8:$C$118,MATCH(I76,WingXFLR5!$C$8:$C$118,1)+1))</f>
        <v>2.8930225837476949E-2</v>
      </c>
      <c r="K76">
        <f>FORECAST(I76,
INDEX(WingXFLR5!$D$8:$D$132,MATCH(I76,WingXFLR5!$C$8:$C$132,1)):INDEX(WingXFLR5!$D$8:$D$132,MATCH(I76,WingXFLR5!$C$8:$C$132,1)+1),
INDEX(WingXFLR5!$C$8:$C$132,MATCH(I76,WingXFLR5!$C$8:$C$132,1)):INDEX(WingXFLR5!$C$8:$C$132,MATCH(I76,WingXFLR5!$C$8:$C$132,1)+1))</f>
        <v>8.8291144842362751E-3</v>
      </c>
      <c r="L76">
        <f>FORECAST(I76,
INDEX(WingXFLR5!$E$8:$E$132,MATCH(I76,WingXFLR5!$C$8:$C$132,1)):INDEX(WingXFLR5!$E$8:$E$132,MATCH(I76,WingXFLR5!$C$8:$C$132,1)+1),
INDEX(WingXFLR5!$C$8:$C$132,MATCH(I76,WingXFLR5!$C$8:$C$132,1)):INDEX(WingXFLR5!$C$8:$C$132,MATCH(I76,WingXFLR5!$C$8:$C$132,1)+1))</f>
        <v>2.0101331745291443E-2</v>
      </c>
      <c r="M76">
        <f>FORECAST(I76,
INDEX(WingXFLR5!$I$8:$I$132,MATCH(I76,WingXFLR5!$C$8:$C$132,1)):INDEX(WingXFLR5!$I$8:$I$132,MATCH(I76,WingXFLR5!$C$8:$C$132,1)+1),
INDEX(WingXFLR5!$C$8:$C$132,MATCH(I76,WingXFLR5!$C$8:$C$132,1)):INDEX(WingXFLR5!$C$8:$C$132,MATCH(I76,WingXFLR5!$C$8:$C$132,1)+1))</f>
        <v>-0.10604939286733796</v>
      </c>
      <c r="N76">
        <f t="shared" si="7"/>
        <v>0.25553303688783097</v>
      </c>
      <c r="O76">
        <f>FORECAST(ABS(N76),
INDEX(HStabXFLR5!$D$8:$D$106,MATCH(ABS(N76),HStabXFLR5!$C$8:$C$106,1)):INDEX(HStabXFLR5!$D$8:$D$106,MATCH(ABS(N76),HStabXFLR5!$C$8:$C$106,1)+1),
INDEX(HStabXFLR5!$C$8:$C$106,MATCH(ABS(N76),HStabXFLR5!$C$8:$C$106,1)):INDEX(HStabXFLR5!$C$8:$C$106,MATCH(ABS(N76),HStabXFLR5!$C$8:$C$106,1)+1))</f>
        <v>2.7839922890051619E-2</v>
      </c>
      <c r="P76">
        <f>N76*B76*'AC Param'!$B$9</f>
        <v>0.62624315816043497</v>
      </c>
      <c r="Q76">
        <f>(B76*'AC Param'!$B$8*TrimCalc!I76)+TrimCalc!P76</f>
        <v>17.452752682176634</v>
      </c>
      <c r="R76">
        <f>('AC Param'!$B$2*9.807)-TrimCalc!Q76</f>
        <v>0.13119831782336533</v>
      </c>
      <c r="S76">
        <f>O76*B76*'AC Param'!$B$9</f>
        <v>6.8228208164183485E-2</v>
      </c>
      <c r="T76">
        <f>(J76*B76*'AC Param'!$B$8)</f>
        <v>0.69573239190447866</v>
      </c>
      <c r="U76">
        <f>(K76*B76*'AC Param'!$B$8)</f>
        <v>0.21232813642812184</v>
      </c>
      <c r="V76">
        <f>(L76*B76*'AC Param'!$B$8)</f>
        <v>0.48340955560396387</v>
      </c>
    </row>
    <row r="77" spans="1:22" x14ac:dyDescent="0.2">
      <c r="A77" s="1">
        <f>WingXFLR5!L83</f>
        <v>10.276</v>
      </c>
      <c r="B77" s="1">
        <f t="shared" si="8"/>
        <v>64.677657800000006</v>
      </c>
      <c r="C77">
        <f>WingXFLR5!C83</f>
        <v>0.73579799999999995</v>
      </c>
      <c r="D77">
        <f>WingXFLR5!I83</f>
        <v>-0.10868</v>
      </c>
      <c r="E77">
        <f t="shared" si="6"/>
        <v>0.26249225664842724</v>
      </c>
      <c r="F77">
        <f>E77*B77*'AC Param'!$B$9</f>
        <v>0.63495417471456261</v>
      </c>
      <c r="G77">
        <f>'AC Param'!$B$2*9.807 + F77</f>
        <v>18.218905174714561</v>
      </c>
      <c r="H77">
        <f t="shared" si="9"/>
        <v>-0.63495417471456261</v>
      </c>
      <c r="I77">
        <f>C77+(H77/(B77*'AC Param'!$B$8))</f>
        <v>0.70904810790558259</v>
      </c>
      <c r="J77">
        <f>FORECAST(I77,
INDEX(WingXFLR5!$F$8:$F$118,MATCH(I77,WingXFLR5!$C$8:$C$118,1)):INDEX(WingXFLR5!$F$8:$F$118,MATCH(I77,WingXFLR5!$C$8:$C$118,1)+1),
INDEX(WingXFLR5!$C$8:$C$118,MATCH(I77,WingXFLR5!$C$8:$C$118,1)):INDEX(WingXFLR5!$C$8:$C$118,MATCH(I77,WingXFLR5!$C$8:$C$118,1)+1))</f>
        <v>2.9346695912004075E-2</v>
      </c>
      <c r="K77">
        <f>FORECAST(I77,
INDEX(WingXFLR5!$D$8:$D$132,MATCH(I77,WingXFLR5!$C$8:$C$132,1)):INDEX(WingXFLR5!$D$8:$D$132,MATCH(I77,WingXFLR5!$C$8:$C$132,1)+1),
INDEX(WingXFLR5!$C$8:$C$132,MATCH(I77,WingXFLR5!$C$8:$C$132,1)):INDEX(WingXFLR5!$C$8:$C$132,MATCH(I77,WingXFLR5!$C$8:$C$132,1)+1))</f>
        <v>9.0657414804815491E-3</v>
      </c>
      <c r="L77">
        <f>FORECAST(I77,
INDEX(WingXFLR5!$E$8:$E$132,MATCH(I77,WingXFLR5!$C$8:$C$132,1)):INDEX(WingXFLR5!$E$8:$E$132,MATCH(I77,WingXFLR5!$C$8:$C$132,1)+1),
INDEX(WingXFLR5!$C$8:$C$132,MATCH(I77,WingXFLR5!$C$8:$C$132,1)):INDEX(WingXFLR5!$C$8:$C$132,MATCH(I77,WingXFLR5!$C$8:$C$132,1)+1))</f>
        <v>2.0281754671356612E-2</v>
      </c>
      <c r="M77">
        <f>FORECAST(I77,
INDEX(WingXFLR5!$I$8:$I$132,MATCH(I77,WingXFLR5!$C$8:$C$132,1)):INDEX(WingXFLR5!$I$8:$I$132,MATCH(I77,WingXFLR5!$C$8:$C$132,1)+1),
INDEX(WingXFLR5!$C$8:$C$132,MATCH(I77,WingXFLR5!$C$8:$C$132,1)):INDEX(WingXFLR5!$C$8:$C$132,MATCH(I77,WingXFLR5!$C$8:$C$132,1)+1))</f>
        <v>-0.10673123283563787</v>
      </c>
      <c r="N77">
        <f t="shared" si="7"/>
        <v>0.25733688157571555</v>
      </c>
      <c r="O77">
        <f>FORECAST(ABS(N77),
INDEX(HStabXFLR5!$D$8:$D$106,MATCH(ABS(N77),HStabXFLR5!$C$8:$C$106,1)):INDEX(HStabXFLR5!$D$8:$D$106,MATCH(ABS(N77),HStabXFLR5!$C$8:$C$106,1)+1),
INDEX(HStabXFLR5!$C$8:$C$106,MATCH(ABS(N77),HStabXFLR5!$C$8:$C$106,1)):INDEX(HStabXFLR5!$C$8:$C$106,MATCH(ABS(N77),HStabXFLR5!$C$8:$C$106,1)+1))</f>
        <v>2.7909598190852182E-2</v>
      </c>
      <c r="P77">
        <f>N77*B77*'AC Param'!$B$9</f>
        <v>0.62248360904365985</v>
      </c>
      <c r="Q77">
        <f>(B77*'AC Param'!$B$8*TrimCalc!I77)+TrimCalc!P77</f>
        <v>17.45294612451935</v>
      </c>
      <c r="R77">
        <f>('AC Param'!$B$2*9.807)-TrimCalc!Q77</f>
        <v>0.13100487548064876</v>
      </c>
      <c r="S77">
        <f>O77*B77*'AC Param'!$B$9</f>
        <v>6.7511766298016529E-2</v>
      </c>
      <c r="T77">
        <f>(J77*B77*'AC Param'!$B$8)</f>
        <v>0.69659372896291394</v>
      </c>
      <c r="U77">
        <f>(K77*B77*'AC Param'!$B$8)</f>
        <v>0.21519078954027132</v>
      </c>
      <c r="V77">
        <f>(L77*B77*'AC Param'!$B$8)</f>
        <v>0.48142193447584253</v>
      </c>
    </row>
    <row r="78" spans="1:22" x14ac:dyDescent="0.2">
      <c r="A78" s="1">
        <f>WingXFLR5!L84</f>
        <v>10.210000000000001</v>
      </c>
      <c r="B78" s="1">
        <f t="shared" si="8"/>
        <v>63.849511250000013</v>
      </c>
      <c r="C78">
        <f>WingXFLR5!C84</f>
        <v>0.74534400000000001</v>
      </c>
      <c r="D78">
        <f>WingXFLR5!I84</f>
        <v>-0.109374</v>
      </c>
      <c r="E78">
        <f t="shared" si="6"/>
        <v>0.2643288559676058</v>
      </c>
      <c r="F78">
        <f>E78*B78*'AC Param'!$B$9</f>
        <v>0.6312098330288427</v>
      </c>
      <c r="G78">
        <f>'AC Param'!$B$2*9.807 + F78</f>
        <v>18.215160833028843</v>
      </c>
      <c r="H78">
        <f t="shared" si="9"/>
        <v>-0.6312098330288427</v>
      </c>
      <c r="I78">
        <f>C78+(H78/(B78*'AC Param'!$B$8))</f>
        <v>0.71840694492319224</v>
      </c>
      <c r="J78">
        <f>FORECAST(I78,
INDEX(WingXFLR5!$F$8:$F$118,MATCH(I78,WingXFLR5!$C$8:$C$118,1)):INDEX(WingXFLR5!$F$8:$F$118,MATCH(I78,WingXFLR5!$C$8:$C$118,1)+1),
INDEX(WingXFLR5!$C$8:$C$118,MATCH(I78,WingXFLR5!$C$8:$C$118,1)):INDEX(WingXFLR5!$C$8:$C$118,MATCH(I78,WingXFLR5!$C$8:$C$118,1)+1))</f>
        <v>2.9772804120821166E-2</v>
      </c>
      <c r="K78">
        <f>FORECAST(I78,
INDEX(WingXFLR5!$D$8:$D$132,MATCH(I78,WingXFLR5!$C$8:$C$132,1)):INDEX(WingXFLR5!$D$8:$D$132,MATCH(I78,WingXFLR5!$C$8:$C$132,1)+1),
INDEX(WingXFLR5!$C$8:$C$132,MATCH(I78,WingXFLR5!$C$8:$C$132,1)):INDEX(WingXFLR5!$C$8:$C$132,MATCH(I78,WingXFLR5!$C$8:$C$132,1)+1))</f>
        <v>9.3052377678246104E-3</v>
      </c>
      <c r="L78">
        <f>FORECAST(I78,
INDEX(WingXFLR5!$E$8:$E$132,MATCH(I78,WingXFLR5!$C$8:$C$132,1)):INDEX(WingXFLR5!$E$8:$E$132,MATCH(I78,WingXFLR5!$C$8:$C$132,1)+1),
INDEX(WingXFLR5!$C$8:$C$132,MATCH(I78,WingXFLR5!$C$8:$C$132,1)):INDEX(WingXFLR5!$C$8:$C$132,MATCH(I78,WingXFLR5!$C$8:$C$132,1)+1))</f>
        <v>2.0467566352996555E-2</v>
      </c>
      <c r="M78">
        <f>FORECAST(I78,
INDEX(WingXFLR5!$I$8:$I$132,MATCH(I78,WingXFLR5!$C$8:$C$132,1)):INDEX(WingXFLR5!$I$8:$I$132,MATCH(I78,WingXFLR5!$C$8:$C$132,1)+1),
INDEX(WingXFLR5!$C$8:$C$132,MATCH(I78,WingXFLR5!$C$8:$C$132,1)):INDEX(WingXFLR5!$C$8:$C$132,MATCH(I78,WingXFLR5!$C$8:$C$132,1)+1))</f>
        <v>-0.10741347469084252</v>
      </c>
      <c r="N78">
        <f t="shared" si="7"/>
        <v>0.25914152274338825</v>
      </c>
      <c r="O78">
        <f>FORECAST(ABS(N78),
INDEX(HStabXFLR5!$D$8:$D$106,MATCH(ABS(N78),HStabXFLR5!$C$8:$C$106,1)):INDEX(HStabXFLR5!$D$8:$D$106,MATCH(ABS(N78),HStabXFLR5!$C$8:$C$106,1)+1),
INDEX(HStabXFLR5!$C$8:$C$106,MATCH(ABS(N78),HStabXFLR5!$C$8:$C$106,1)):INDEX(HStabXFLR5!$C$8:$C$106,MATCH(ABS(N78),HStabXFLR5!$C$8:$C$106,1)+1))</f>
        <v>2.7979304256479216E-2</v>
      </c>
      <c r="P78">
        <f>N78*B78*'AC Param'!$B$9</f>
        <v>0.61882262798330423</v>
      </c>
      <c r="Q78">
        <f>(B78*'AC Param'!$B$8*TrimCalc!I78)+TrimCalc!P78</f>
        <v>17.453087786469503</v>
      </c>
      <c r="R78">
        <f>('AC Param'!$B$2*9.807)-TrimCalc!Q78</f>
        <v>0.13086321353049613</v>
      </c>
      <c r="S78">
        <f>O78*B78*'AC Param'!$B$9</f>
        <v>6.6813787330732496E-2</v>
      </c>
      <c r="T78">
        <f>(J78*B78*'AC Param'!$B$8)</f>
        <v>0.69765928993790527</v>
      </c>
      <c r="U78">
        <f>(K78*B78*'AC Param'!$B$8)</f>
        <v>0.2180475022594158</v>
      </c>
      <c r="V78">
        <f>(L78*B78*'AC Param'!$B$8)</f>
        <v>0.47961178767848955</v>
      </c>
    </row>
    <row r="79" spans="1:22" x14ac:dyDescent="0.2">
      <c r="A79" s="1">
        <f>WingXFLR5!L85</f>
        <v>10.145200000000001</v>
      </c>
      <c r="B79" s="1">
        <f t="shared" si="8"/>
        <v>63.041613362000014</v>
      </c>
      <c r="C79">
        <f>WingXFLR5!C85</f>
        <v>0.75488699999999997</v>
      </c>
      <c r="D79">
        <f>WingXFLR5!I85</f>
        <v>-0.110069</v>
      </c>
      <c r="E79">
        <f t="shared" si="6"/>
        <v>0.26616754726980196</v>
      </c>
      <c r="F79">
        <f>E79*B79*'AC Param'!$B$9</f>
        <v>0.62755822200810252</v>
      </c>
      <c r="G79">
        <f>'AC Param'!$B$2*9.807 + F79</f>
        <v>18.2115092220081</v>
      </c>
      <c r="H79">
        <f t="shared" si="9"/>
        <v>-0.62755822200810252</v>
      </c>
      <c r="I79">
        <f>C79+(H79/(B79*'AC Param'!$B$8))</f>
        <v>0.72776256875234169</v>
      </c>
      <c r="J79">
        <f>FORECAST(I79,
INDEX(WingXFLR5!$F$8:$F$118,MATCH(I79,WingXFLR5!$C$8:$C$118,1)):INDEX(WingXFLR5!$F$8:$F$118,MATCH(I79,WingXFLR5!$C$8:$C$118,1)+1),
INDEX(WingXFLR5!$C$8:$C$118,MATCH(I79,WingXFLR5!$C$8:$C$118,1)):INDEX(WingXFLR5!$C$8:$C$118,MATCH(I79,WingXFLR5!$C$8:$C$118,1)+1))</f>
        <v>3.0204693440521978E-2</v>
      </c>
      <c r="K79">
        <f>FORECAST(I79,
INDEX(WingXFLR5!$D$8:$D$132,MATCH(I79,WingXFLR5!$C$8:$C$132,1)):INDEX(WingXFLR5!$D$8:$D$132,MATCH(I79,WingXFLR5!$C$8:$C$132,1)+1),
INDEX(WingXFLR5!$C$8:$C$132,MATCH(I79,WingXFLR5!$C$8:$C$132,1)):INDEX(WingXFLR5!$C$8:$C$132,MATCH(I79,WingXFLR5!$C$8:$C$132,1)+1))</f>
        <v>9.5477848734776133E-3</v>
      </c>
      <c r="L79">
        <f>FORECAST(I79,
INDEX(WingXFLR5!$E$8:$E$132,MATCH(I79,WingXFLR5!$C$8:$C$132,1)):INDEX(WingXFLR5!$E$8:$E$132,MATCH(I79,WingXFLR5!$C$8:$C$132,1)+1),
INDEX(WingXFLR5!$C$8:$C$132,MATCH(I79,WingXFLR5!$C$8:$C$132,1)):INDEX(WingXFLR5!$C$8:$C$132,MATCH(I79,WingXFLR5!$C$8:$C$132,1)+1))</f>
        <v>2.0657067072516383E-2</v>
      </c>
      <c r="M79">
        <f>FORECAST(I79,
INDEX(WingXFLR5!$I$8:$I$132,MATCH(I79,WingXFLR5!$C$8:$C$132,1)):INDEX(WingXFLR5!$I$8:$I$132,MATCH(I79,WingXFLR5!$C$8:$C$132,1)+1),
INDEX(WingXFLR5!$C$8:$C$132,MATCH(I79,WingXFLR5!$C$8:$C$132,1)):INDEX(WingXFLR5!$C$8:$C$132,MATCH(I79,WingXFLR5!$C$8:$C$132,1)+1))</f>
        <v>-0.10809431980852757</v>
      </c>
      <c r="N79">
        <f t="shared" si="7"/>
        <v>0.26094299698607137</v>
      </c>
      <c r="O79">
        <f>FORECAST(ABS(N79),
INDEX(HStabXFLR5!$D$8:$D$106,MATCH(ABS(N79),HStabXFLR5!$C$8:$C$106,1)):INDEX(HStabXFLR5!$D$8:$D$106,MATCH(ABS(N79),HStabXFLR5!$C$8:$C$106,1)+1),
INDEX(HStabXFLR5!$C$8:$C$106,MATCH(ABS(N79),HStabXFLR5!$C$8:$C$106,1)):INDEX(HStabXFLR5!$C$8:$C$106,MATCH(ABS(N79),HStabXFLR5!$C$8:$C$106,1)+1))</f>
        <v>2.8049311685934098E-2</v>
      </c>
      <c r="P79">
        <f>N79*B79*'AC Param'!$B$9</f>
        <v>0.61524000545435253</v>
      </c>
      <c r="Q79">
        <f>(B79*'AC Param'!$B$8*TrimCalc!I79)+TrimCalc!P79</f>
        <v>17.452952823108287</v>
      </c>
      <c r="R79">
        <f>('AC Param'!$B$2*9.807)-TrimCalc!Q79</f>
        <v>0.13099817689171189</v>
      </c>
      <c r="S79">
        <f>O79*B79*'AC Param'!$B$9</f>
        <v>6.6133442452820754E-2</v>
      </c>
      <c r="T79">
        <f>(J79*B79*'AC Param'!$B$8)</f>
        <v>0.69882400625341068</v>
      </c>
      <c r="U79">
        <f>(K79*B79*'AC Param'!$B$8)</f>
        <v>0.22090014882183934</v>
      </c>
      <c r="V79">
        <f>(L79*B79*'AC Param'!$B$8)</f>
        <v>0.47792752465730193</v>
      </c>
    </row>
    <row r="80" spans="1:22" x14ac:dyDescent="0.2">
      <c r="A80" s="1">
        <f>WingXFLR5!L86</f>
        <v>10.0817</v>
      </c>
      <c r="B80" s="1">
        <f t="shared" si="8"/>
        <v>62.254913370125003</v>
      </c>
      <c r="C80">
        <f>WingXFLR5!C86</f>
        <v>0.76442600000000005</v>
      </c>
      <c r="D80">
        <f>WingXFLR5!I86</f>
        <v>-0.110762</v>
      </c>
      <c r="E80">
        <f t="shared" si="6"/>
        <v>0.26800172371233988</v>
      </c>
      <c r="F80">
        <f>E80*B80*'AC Param'!$B$9</f>
        <v>0.6239974610690705</v>
      </c>
      <c r="G80">
        <f>'AC Param'!$B$2*9.807 + F80</f>
        <v>18.207948461069069</v>
      </c>
      <c r="H80">
        <f t="shared" si="9"/>
        <v>-0.6239974610690705</v>
      </c>
      <c r="I80">
        <f>C80+(H80/(B80*'AC Param'!$B$8))</f>
        <v>0.73711465267890597</v>
      </c>
      <c r="J80">
        <f>FORECAST(I80,
INDEX(WingXFLR5!$F$8:$F$118,MATCH(I80,WingXFLR5!$C$8:$C$118,1)):INDEX(WingXFLR5!$F$8:$F$118,MATCH(I80,WingXFLR5!$C$8:$C$118,1)+1),
INDEX(WingXFLR5!$C$8:$C$118,MATCH(I80,WingXFLR5!$C$8:$C$118,1)):INDEX(WingXFLR5!$C$8:$C$118,MATCH(I80,WingXFLR5!$C$8:$C$118,1)+1))</f>
        <v>3.0642205149610996E-2</v>
      </c>
      <c r="K80">
        <f>FORECAST(I80,
INDEX(WingXFLR5!$D$8:$D$132,MATCH(I80,WingXFLR5!$C$8:$C$132,1)):INDEX(WingXFLR5!$D$8:$D$132,MATCH(I80,WingXFLR5!$C$8:$C$132,1)+1),
INDEX(WingXFLR5!$C$8:$C$132,MATCH(I80,WingXFLR5!$C$8:$C$132,1)):INDEX(WingXFLR5!$C$8:$C$132,MATCH(I80,WingXFLR5!$C$8:$C$132,1)+1))</f>
        <v>9.7940334988939996E-3</v>
      </c>
      <c r="L80">
        <f>FORECAST(I80,
INDEX(WingXFLR5!$E$8:$E$132,MATCH(I80,WingXFLR5!$C$8:$C$132,1)):INDEX(WingXFLR5!$E$8:$E$132,MATCH(I80,WingXFLR5!$C$8:$C$132,1)+1),
INDEX(WingXFLR5!$C$8:$C$132,MATCH(I80,WingXFLR5!$C$8:$C$132,1)):INDEX(WingXFLR5!$C$8:$C$132,MATCH(I80,WingXFLR5!$C$8:$C$132,1)+1))</f>
        <v>2.0849033723556003E-2</v>
      </c>
      <c r="M80">
        <f>FORECAST(I80,
INDEX(WingXFLR5!$I$8:$I$132,MATCH(I80,WingXFLR5!$C$8:$C$132,1)):INDEX(WingXFLR5!$I$8:$I$132,MATCH(I80,WingXFLR5!$C$8:$C$132,1)+1),
INDEX(WingXFLR5!$C$8:$C$132,MATCH(I80,WingXFLR5!$C$8:$C$132,1)):INDEX(WingXFLR5!$C$8:$C$132,MATCH(I80,WingXFLR5!$C$8:$C$132,1)+1))</f>
        <v>-0.10877572144973401</v>
      </c>
      <c r="N80">
        <f t="shared" si="7"/>
        <v>0.26274557357841605</v>
      </c>
      <c r="O80">
        <f>FORECAST(ABS(N80),
INDEX(HStabXFLR5!$D$8:$D$106,MATCH(ABS(N80),HStabXFLR5!$C$8:$C$106,1)):INDEX(HStabXFLR5!$D$8:$D$106,MATCH(ABS(N80),HStabXFLR5!$C$8:$C$106,1)+1),
INDEX(HStabXFLR5!$C$8:$C$106,MATCH(ABS(N80),HStabXFLR5!$C$8:$C$106,1)):INDEX(HStabXFLR5!$C$8:$C$106,MATCH(ABS(N80),HStabXFLR5!$C$8:$C$106,1)+1))</f>
        <v>2.8120499840493474E-2</v>
      </c>
      <c r="P80">
        <f>N80*B80*'AC Param'!$B$9</f>
        <v>0.61175938926440288</v>
      </c>
      <c r="Q80">
        <f>(B80*'AC Param'!$B$8*TrimCalc!I80)+TrimCalc!P80</f>
        <v>17.453025635884053</v>
      </c>
      <c r="R80">
        <f>('AC Param'!$B$2*9.807)-TrimCalc!Q80</f>
        <v>0.1309253641159458</v>
      </c>
      <c r="S80">
        <f>O80*B80*'AC Param'!$B$9</f>
        <v>6.5473909127895621E-2</v>
      </c>
      <c r="T80">
        <f>(J80*B80*'AC Param'!$B$8)</f>
        <v>0.70009941253051755</v>
      </c>
      <c r="U80">
        <f>(K80*B80*'AC Param'!$B$8)</f>
        <v>0.22376970147551359</v>
      </c>
      <c r="V80">
        <f>(L80*B80*'AC Param'!$B$8)</f>
        <v>0.47634940731006126</v>
      </c>
    </row>
    <row r="81" spans="1:22" x14ac:dyDescent="0.2">
      <c r="A81" s="1">
        <f>WingXFLR5!L87</f>
        <v>10.019399999999999</v>
      </c>
      <c r="B81" s="1">
        <f t="shared" si="8"/>
        <v>61.487880520499992</v>
      </c>
      <c r="C81">
        <f>WingXFLR5!C87</f>
        <v>0.77396100000000001</v>
      </c>
      <c r="D81">
        <f>WingXFLR5!I87</f>
        <v>-0.111456</v>
      </c>
      <c r="E81">
        <f t="shared" si="6"/>
        <v>0.26983795904853297</v>
      </c>
      <c r="F81">
        <f>E81*B81*'AC Param'!$B$9</f>
        <v>0.62053198055160397</v>
      </c>
      <c r="G81">
        <f>'AC Param'!$B$2*9.807 + F81</f>
        <v>18.204482980551603</v>
      </c>
      <c r="H81">
        <f t="shared" si="9"/>
        <v>-0.62053198055160397</v>
      </c>
      <c r="I81">
        <f>C81+(H81/(B81*'AC Param'!$B$8))</f>
        <v>0.74646252678905956</v>
      </c>
      <c r="J81">
        <f>FORECAST(I81,
INDEX(WingXFLR5!$F$8:$F$118,MATCH(I81,WingXFLR5!$C$8:$C$118,1)):INDEX(WingXFLR5!$F$8:$F$118,MATCH(I81,WingXFLR5!$C$8:$C$118,1)+1),
INDEX(WingXFLR5!$C$8:$C$118,MATCH(I81,WingXFLR5!$C$8:$C$118,1)):INDEX(WingXFLR5!$C$8:$C$118,MATCH(I81,WingXFLR5!$C$8:$C$118,1)+1))</f>
        <v>3.1084447366217245E-2</v>
      </c>
      <c r="K81">
        <f>FORECAST(I81,
INDEX(WingXFLR5!$D$8:$D$132,MATCH(I81,WingXFLR5!$C$8:$C$132,1)):INDEX(WingXFLR5!$D$8:$D$132,MATCH(I81,WingXFLR5!$C$8:$C$132,1)+1),
INDEX(WingXFLR5!$C$8:$C$132,MATCH(I81,WingXFLR5!$C$8:$C$132,1)):INDEX(WingXFLR5!$C$8:$C$132,MATCH(I81,WingXFLR5!$C$8:$C$132,1)+1))</f>
        <v>1.0043005538928979E-2</v>
      </c>
      <c r="L81">
        <f>FORECAST(I81,
INDEX(WingXFLR5!$E$8:$E$132,MATCH(I81,WingXFLR5!$C$8:$C$132,1)):INDEX(WingXFLR5!$E$8:$E$132,MATCH(I81,WingXFLR5!$C$8:$C$132,1)+1),
INDEX(WingXFLR5!$C$8:$C$132,MATCH(I81,WingXFLR5!$C$8:$C$132,1)):INDEX(WingXFLR5!$C$8:$C$132,MATCH(I81,WingXFLR5!$C$8:$C$132,1)+1))</f>
        <v>2.1041441827288263E-2</v>
      </c>
      <c r="M81">
        <f>FORECAST(I81,
INDEX(WingXFLR5!$I$8:$I$132,MATCH(I81,WingXFLR5!$C$8:$C$132,1)):INDEX(WingXFLR5!$I$8:$I$132,MATCH(I81,WingXFLR5!$C$8:$C$132,1)+1),
INDEX(WingXFLR5!$C$8:$C$132,MATCH(I81,WingXFLR5!$C$8:$C$132,1)):INDEX(WingXFLR5!$C$8:$C$132,MATCH(I81,WingXFLR5!$C$8:$C$132,1)+1))</f>
        <v>-0.10945546034982673</v>
      </c>
      <c r="N81">
        <f t="shared" si="7"/>
        <v>0.2645443673873184</v>
      </c>
      <c r="O81">
        <f>FORECAST(ABS(N81),
INDEX(HStabXFLR5!$D$8:$D$106,MATCH(ABS(N81),HStabXFLR5!$C$8:$C$106,1)):INDEX(HStabXFLR5!$D$8:$D$106,MATCH(ABS(N81),HStabXFLR5!$C$8:$C$106,1)+1),
INDEX(HStabXFLR5!$C$8:$C$106,MATCH(ABS(N81),HStabXFLR5!$C$8:$C$106,1)):INDEX(HStabXFLR5!$C$8:$C$106,MATCH(ABS(N81),HStabXFLR5!$C$8:$C$106,1)+1))</f>
        <v>2.8191538603690787E-2</v>
      </c>
      <c r="P81">
        <f>N81*B81*'AC Param'!$B$9</f>
        <v>0.60835858979017254</v>
      </c>
      <c r="Q81">
        <f>(B81*'AC Param'!$B$8*TrimCalc!I81)+TrimCalc!P81</f>
        <v>17.453070898096861</v>
      </c>
      <c r="R81">
        <f>('AC Param'!$B$2*9.807)-TrimCalc!Q81</f>
        <v>0.13088010190313781</v>
      </c>
      <c r="S81">
        <f>O81*B81*'AC Param'!$B$9</f>
        <v>6.4830579604994804E-2</v>
      </c>
      <c r="T81">
        <f>(J81*B81*'AC Param'!$B$8)</f>
        <v>0.70145326035180333</v>
      </c>
      <c r="U81">
        <f>(K81*B81*'AC Param'!$B$8)</f>
        <v>0.22663098674448914</v>
      </c>
      <c r="V81">
        <f>(L81*B81*'AC Param'!$B$8)</f>
        <v>0.4748222736073141</v>
      </c>
    </row>
    <row r="82" spans="1:22" x14ac:dyDescent="0.2">
      <c r="A82" s="1">
        <f>WingXFLR5!L88</f>
        <v>9.9582999999999995</v>
      </c>
      <c r="B82" s="1">
        <f t="shared" si="8"/>
        <v>60.740240070125004</v>
      </c>
      <c r="C82">
        <f>WingXFLR5!C88</f>
        <v>0.78349299999999999</v>
      </c>
      <c r="D82">
        <f>WingXFLR5!I88</f>
        <v>-0.112148</v>
      </c>
      <c r="E82">
        <f t="shared" si="6"/>
        <v>0.27166971261443018</v>
      </c>
      <c r="F82">
        <f>E82*B82*'AC Param'!$B$9</f>
        <v>0.61714800529294012</v>
      </c>
      <c r="G82">
        <f>'AC Param'!$B$2*9.807 + F82</f>
        <v>18.201099005292939</v>
      </c>
      <c r="H82">
        <f t="shared" si="9"/>
        <v>-0.61714800529294012</v>
      </c>
      <c r="I82">
        <f>C82+(H82/(B82*'AC Param'!$B$8))</f>
        <v>0.75580785762457847</v>
      </c>
      <c r="J82">
        <f>FORECAST(I82,
INDEX(WingXFLR5!$F$8:$F$118,MATCH(I82,WingXFLR5!$C$8:$C$118,1)):INDEX(WingXFLR5!$F$8:$F$118,MATCH(I82,WingXFLR5!$C$8:$C$118,1)+1),
INDEX(WingXFLR5!$C$8:$C$118,MATCH(I82,WingXFLR5!$C$8:$C$118,1)):INDEX(WingXFLR5!$C$8:$C$118,MATCH(I82,WingXFLR5!$C$8:$C$118,1)+1))</f>
        <v>3.1532178883352843E-2</v>
      </c>
      <c r="K82">
        <f>FORECAST(I82,
INDEX(WingXFLR5!$D$8:$D$132,MATCH(I82,WingXFLR5!$C$8:$C$132,1)):INDEX(WingXFLR5!$D$8:$D$132,MATCH(I82,WingXFLR5!$C$8:$C$132,1)+1),
INDEX(WingXFLR5!$C$8:$C$132,MATCH(I82,WingXFLR5!$C$8:$C$132,1)):INDEX(WingXFLR5!$C$8:$C$132,MATCH(I82,WingXFLR5!$C$8:$C$132,1)+1))</f>
        <v>1.0294099379640471E-2</v>
      </c>
      <c r="L82">
        <f>FORECAST(I82,
INDEX(WingXFLR5!$E$8:$E$132,MATCH(I82,WingXFLR5!$C$8:$C$132,1)):INDEX(WingXFLR5!$E$8:$E$132,MATCH(I82,WingXFLR5!$C$8:$C$132,1)+1),
INDEX(WingXFLR5!$C$8:$C$132,MATCH(I82,WingXFLR5!$C$8:$C$132,1)):INDEX(WingXFLR5!$C$8:$C$132,MATCH(I82,WingXFLR5!$C$8:$C$132,1)+1))</f>
        <v>2.1238079503712377E-2</v>
      </c>
      <c r="M82">
        <f>FORECAST(I82,
INDEX(WingXFLR5!$I$8:$I$132,MATCH(I82,WingXFLR5!$C$8:$C$132,1)):INDEX(WingXFLR5!$I$8:$I$132,MATCH(I82,WingXFLR5!$C$8:$C$132,1)+1),
INDEX(WingXFLR5!$C$8:$C$132,MATCH(I82,WingXFLR5!$C$8:$C$132,1)):INDEX(WingXFLR5!$C$8:$C$132,MATCH(I82,WingXFLR5!$C$8:$C$132,1)+1))</f>
        <v>-0.1101358995003494</v>
      </c>
      <c r="N82">
        <f t="shared" si="7"/>
        <v>0.26634461146541294</v>
      </c>
      <c r="O82">
        <f>FORECAST(ABS(N82),
INDEX(HStabXFLR5!$D$8:$D$106,MATCH(ABS(N82),HStabXFLR5!$C$8:$C$106,1)):INDEX(HStabXFLR5!$D$8:$D$106,MATCH(ABS(N82),HStabXFLR5!$C$8:$C$106,1)+1),
INDEX(HStabXFLR5!$C$8:$C$106,MATCH(ABS(N82),HStabXFLR5!$C$8:$C$106,1)):INDEX(HStabXFLR5!$C$8:$C$106,MATCH(ABS(N82),HStabXFLR5!$C$8:$C$106,1)+1))</f>
        <v>2.8262634641562499E-2</v>
      </c>
      <c r="P82">
        <f>N82*B82*'AC Param'!$B$9</f>
        <v>0.60505105300307138</v>
      </c>
      <c r="Q82">
        <f>(B82*'AC Param'!$B$8*TrimCalc!I82)+TrimCalc!P82</f>
        <v>17.453268966877449</v>
      </c>
      <c r="R82">
        <f>('AC Param'!$B$2*9.807)-TrimCalc!Q82</f>
        <v>0.13068203312255022</v>
      </c>
      <c r="S82">
        <f>O82*B82*'AC Param'!$B$9</f>
        <v>6.420380257153839E-2</v>
      </c>
      <c r="T82">
        <f>(J82*B82*'AC Param'!$B$8)</f>
        <v>0.70290486631839488</v>
      </c>
      <c r="U82">
        <f>(K82*B82*'AC Param'!$B$8)</f>
        <v>0.22947264681840696</v>
      </c>
      <c r="V82">
        <f>(L82*B82*'AC Param'!$B$8)</f>
        <v>0.47343221949998798</v>
      </c>
    </row>
    <row r="83" spans="1:22" x14ac:dyDescent="0.2">
      <c r="A83" s="1">
        <f>WingXFLR5!L89</f>
        <v>9.8983000000000008</v>
      </c>
      <c r="B83" s="1">
        <f t="shared" si="8"/>
        <v>60.010510020125011</v>
      </c>
      <c r="C83">
        <f>WingXFLR5!C89</f>
        <v>0.79302099999999998</v>
      </c>
      <c r="D83">
        <f>WingXFLR5!I89</f>
        <v>-0.11284</v>
      </c>
      <c r="E83">
        <f t="shared" si="6"/>
        <v>0.27350133382287811</v>
      </c>
      <c r="F83">
        <f>E83*B83*'AC Param'!$B$9</f>
        <v>0.61384449956768738</v>
      </c>
      <c r="G83">
        <f>'AC Param'!$B$2*9.807 + F83</f>
        <v>18.197795499567686</v>
      </c>
      <c r="H83">
        <f t="shared" si="9"/>
        <v>-0.61384449956768738</v>
      </c>
      <c r="I83">
        <f>C83+(H83/(B83*'AC Param'!$B$8))</f>
        <v>0.76514920194829528</v>
      </c>
      <c r="J83">
        <f>FORECAST(I83,
INDEX(WingXFLR5!$F$8:$F$118,MATCH(I83,WingXFLR5!$C$8:$C$118,1)):INDEX(WingXFLR5!$F$8:$F$118,MATCH(I83,WingXFLR5!$C$8:$C$118,1)+1),
INDEX(WingXFLR5!$C$8:$C$118,MATCH(I83,WingXFLR5!$C$8:$C$118,1)):INDEX(WingXFLR5!$C$8:$C$118,MATCH(I83,WingXFLR5!$C$8:$C$118,1)+1))</f>
        <v>3.1990951517933075E-2</v>
      </c>
      <c r="K83">
        <f>FORECAST(I83,
INDEX(WingXFLR5!$D$8:$D$132,MATCH(I83,WingXFLR5!$C$8:$C$132,1)):INDEX(WingXFLR5!$D$8:$D$132,MATCH(I83,WingXFLR5!$C$8:$C$132,1)+1),
INDEX(WingXFLR5!$C$8:$C$132,MATCH(I83,WingXFLR5!$C$8:$C$132,1)):INDEX(WingXFLR5!$C$8:$C$132,MATCH(I83,WingXFLR5!$C$8:$C$132,1)+1))</f>
        <v>1.0548947783156962E-2</v>
      </c>
      <c r="L83">
        <f>FORECAST(I83,
INDEX(WingXFLR5!$E$8:$E$132,MATCH(I83,WingXFLR5!$C$8:$C$132,1)):INDEX(WingXFLR5!$E$8:$E$132,MATCH(I83,WingXFLR5!$C$8:$C$132,1)+1),
INDEX(WingXFLR5!$C$8:$C$132,MATCH(I83,WingXFLR5!$C$8:$C$132,1)):INDEX(WingXFLR5!$C$8:$C$132,MATCH(I83,WingXFLR5!$C$8:$C$132,1)+1))</f>
        <v>2.144200373477612E-2</v>
      </c>
      <c r="M83">
        <f>FORECAST(I83,
INDEX(WingXFLR5!$I$8:$I$132,MATCH(I83,WingXFLR5!$C$8:$C$132,1)):INDEX(WingXFLR5!$I$8:$I$132,MATCH(I83,WingXFLR5!$C$8:$C$132,1)+1),
INDEX(WingXFLR5!$C$8:$C$132,MATCH(I83,WingXFLR5!$C$8:$C$132,1)):INDEX(WingXFLR5!$C$8:$C$132,MATCH(I83,WingXFLR5!$C$8:$C$132,1)+1))</f>
        <v>-0.11081463787646742</v>
      </c>
      <c r="N83">
        <f t="shared" si="7"/>
        <v>0.26814099680858139</v>
      </c>
      <c r="O83">
        <f>FORECAST(ABS(N83),
INDEX(HStabXFLR5!$D$8:$D$106,MATCH(ABS(N83),HStabXFLR5!$C$8:$C$106,1)):INDEX(HStabXFLR5!$D$8:$D$106,MATCH(ABS(N83),HStabXFLR5!$C$8:$C$106,1)+1),
INDEX(HStabXFLR5!$C$8:$C$106,MATCH(ABS(N83),HStabXFLR5!$C$8:$C$106,1)):INDEX(HStabXFLR5!$C$8:$C$106,MATCH(ABS(N83),HStabXFLR5!$C$8:$C$106,1)+1))</f>
        <v>2.8334357593844773E-2</v>
      </c>
      <c r="P83">
        <f>N83*B83*'AC Param'!$B$9</f>
        <v>0.60181379629445941</v>
      </c>
      <c r="Q83">
        <f>(B83*'AC Param'!$B$8*TrimCalc!I83)+TrimCalc!P83</f>
        <v>17.453350539394496</v>
      </c>
      <c r="R83">
        <f>('AC Param'!$B$2*9.807)-TrimCalc!Q83</f>
        <v>0.13060046060550334</v>
      </c>
      <c r="S83">
        <f>O83*B83*'AC Param'!$B$9</f>
        <v>6.3593435961191089E-2</v>
      </c>
      <c r="T83">
        <f>(J83*B83*'AC Param'!$B$8)</f>
        <v>0.70456414719963401</v>
      </c>
      <c r="U83">
        <f>(K83*B83*'AC Param'!$B$8)</f>
        <v>0.23232851934795029</v>
      </c>
      <c r="V83">
        <f>(L83*B83*'AC Param'!$B$8)</f>
        <v>0.47223562785168383</v>
      </c>
    </row>
    <row r="84" spans="1:22" x14ac:dyDescent="0.2">
      <c r="A84" s="1">
        <f>WingXFLR5!L90</f>
        <v>9.8393999999999995</v>
      </c>
      <c r="B84" s="1">
        <f t="shared" si="8"/>
        <v>59.298447820500002</v>
      </c>
      <c r="C84">
        <f>WingXFLR5!C90</f>
        <v>0.80254599999999998</v>
      </c>
      <c r="D84">
        <f>WingXFLR5!I90</f>
        <v>-0.11353199999999999</v>
      </c>
      <c r="E84">
        <f t="shared" si="6"/>
        <v>0.27533285576323913</v>
      </c>
      <c r="F84">
        <f>E84*B84*'AC Param'!$B$9</f>
        <v>0.6106227306798887</v>
      </c>
      <c r="G84">
        <f>'AC Param'!$B$2*9.807 + F84</f>
        <v>18.194573730679888</v>
      </c>
      <c r="H84">
        <f t="shared" si="9"/>
        <v>-0.6106227306798887</v>
      </c>
      <c r="I84">
        <f>C84+(H84/(B84*'AC Param'!$B$8))</f>
        <v>0.77448755638816036</v>
      </c>
      <c r="J84">
        <f>FORECAST(I84,
INDEX(WingXFLR5!$F$8:$F$118,MATCH(I84,WingXFLR5!$C$8:$C$118,1)):INDEX(WingXFLR5!$F$8:$F$118,MATCH(I84,WingXFLR5!$C$8:$C$118,1)+1),
INDEX(WingXFLR5!$C$8:$C$118,MATCH(I84,WingXFLR5!$C$8:$C$118,1)):INDEX(WingXFLR5!$C$8:$C$118,MATCH(I84,WingXFLR5!$C$8:$C$118,1)+1))</f>
        <v>3.2455460397600597E-2</v>
      </c>
      <c r="K84">
        <f>FORECAST(I84,
INDEX(WingXFLR5!$D$8:$D$132,MATCH(I84,WingXFLR5!$C$8:$C$132,1)):INDEX(WingXFLR5!$D$8:$D$132,MATCH(I84,WingXFLR5!$C$8:$C$132,1)+1),
INDEX(WingXFLR5!$C$8:$C$132,MATCH(I84,WingXFLR5!$C$8:$C$132,1)):INDEX(WingXFLR5!$C$8:$C$132,MATCH(I84,WingXFLR5!$C$8:$C$132,1)+1))</f>
        <v>1.0806694083009934E-2</v>
      </c>
      <c r="L84">
        <f>FORECAST(I84,
INDEX(WingXFLR5!$E$8:$E$132,MATCH(I84,WingXFLR5!$C$8:$C$132,1)):INDEX(WingXFLR5!$E$8:$E$132,MATCH(I84,WingXFLR5!$C$8:$C$132,1)+1),
INDEX(WingXFLR5!$C$8:$C$132,MATCH(I84,WingXFLR5!$C$8:$C$132,1)):INDEX(WingXFLR5!$C$8:$C$132,MATCH(I84,WingXFLR5!$C$8:$C$132,1)+1))</f>
        <v>2.1648766314590659E-2</v>
      </c>
      <c r="M84">
        <f>FORECAST(I84,
INDEX(WingXFLR5!$I$8:$I$132,MATCH(I84,WingXFLR5!$C$8:$C$132,1)):INDEX(WingXFLR5!$I$8:$I$132,MATCH(I84,WingXFLR5!$C$8:$C$132,1)+1),
INDEX(WingXFLR5!$C$8:$C$132,MATCH(I84,WingXFLR5!$C$8:$C$132,1)):INDEX(WingXFLR5!$C$8:$C$132,MATCH(I84,WingXFLR5!$C$8:$C$132,1)+1))</f>
        <v>-0.11149422671219125</v>
      </c>
      <c r="N84">
        <f t="shared" si="7"/>
        <v>0.26993914678895042</v>
      </c>
      <c r="O84">
        <f>FORECAST(ABS(N84),
INDEX(HStabXFLR5!$D$8:$D$106,MATCH(ABS(N84),HStabXFLR5!$C$8:$C$106,1)):INDEX(HStabXFLR5!$D$8:$D$106,MATCH(ABS(N84),HStabXFLR5!$C$8:$C$106,1)+1),
INDEX(HStabXFLR5!$C$8:$C$106,MATCH(ABS(N84),HStabXFLR5!$C$8:$C$106,1)):INDEX(HStabXFLR5!$C$8:$C$106,MATCH(ABS(N84),HStabXFLR5!$C$8:$C$106,1)+1))</f>
        <v>2.8407453121502051E-2</v>
      </c>
      <c r="P84">
        <f>N84*B84*'AC Param'!$B$9</f>
        <v>0.59866076815550007</v>
      </c>
      <c r="Q84">
        <f>(B84*'AC Param'!$B$8*TrimCalc!I84)+TrimCalc!P84</f>
        <v>17.453469719845828</v>
      </c>
      <c r="R84">
        <f>('AC Param'!$B$2*9.807)-TrimCalc!Q84</f>
        <v>0.13048128015417149</v>
      </c>
      <c r="S84">
        <f>O84*B84*'AC Param'!$B$9</f>
        <v>6.3000968586286982E-2</v>
      </c>
      <c r="T84">
        <f>(J84*B84*'AC Param'!$B$8)</f>
        <v>0.70631294193001426</v>
      </c>
      <c r="U84">
        <f>(K84*B84*'AC Param'!$B$8)</f>
        <v>0.23518100796600375</v>
      </c>
      <c r="V84">
        <f>(L84*B84*'AC Param'!$B$8)</f>
        <v>0.47113193396401049</v>
      </c>
    </row>
    <row r="85" spans="1:22" x14ac:dyDescent="0.2">
      <c r="A85" s="1">
        <f>WingXFLR5!L91</f>
        <v>9.7814999999999994</v>
      </c>
      <c r="B85" s="1">
        <f t="shared" si="8"/>
        <v>58.602617128124997</v>
      </c>
      <c r="C85">
        <f>WingXFLR5!C91</f>
        <v>0.81206599999999995</v>
      </c>
      <c r="D85">
        <f>WingXFLR5!I91</f>
        <v>-0.11422300000000001</v>
      </c>
      <c r="E85">
        <f t="shared" si="6"/>
        <v>0.27716202100568416</v>
      </c>
      <c r="F85">
        <f>E85*B85*'AC Param'!$B$9</f>
        <v>0.60746650049955897</v>
      </c>
      <c r="G85">
        <f>'AC Param'!$B$2*9.807 + F85</f>
        <v>18.191417500499558</v>
      </c>
      <c r="H85">
        <f t="shared" si="9"/>
        <v>-0.60746650049955897</v>
      </c>
      <c r="I85">
        <f>C85+(H85/(B85*'AC Param'!$B$8))</f>
        <v>0.78382115099288119</v>
      </c>
      <c r="J85">
        <f>FORECAST(I85,
INDEX(WingXFLR5!$F$8:$F$118,MATCH(I85,WingXFLR5!$C$8:$C$118,1)):INDEX(WingXFLR5!$F$8:$F$118,MATCH(I85,WingXFLR5!$C$8:$C$118,1)+1),
INDEX(WingXFLR5!$C$8:$C$118,MATCH(I85,WingXFLR5!$C$8:$C$118,1)):INDEX(WingXFLR5!$C$8:$C$118,MATCH(I85,WingXFLR5!$C$8:$C$118,1)+1))</f>
        <v>3.2924634858266327E-2</v>
      </c>
      <c r="K85">
        <f>FORECAST(I85,
INDEX(WingXFLR5!$D$8:$D$132,MATCH(I85,WingXFLR5!$C$8:$C$132,1)):INDEX(WingXFLR5!$D$8:$D$132,MATCH(I85,WingXFLR5!$C$8:$C$132,1)+1),
INDEX(WingXFLR5!$C$8:$C$132,MATCH(I85,WingXFLR5!$C$8:$C$132,1)):INDEX(WingXFLR5!$C$8:$C$132,MATCH(I85,WingXFLR5!$C$8:$C$132,1)+1))</f>
        <v>1.1067264548392637E-2</v>
      </c>
      <c r="L85">
        <f>FORECAST(I85,
INDEX(WingXFLR5!$E$8:$E$132,MATCH(I85,WingXFLR5!$C$8:$C$132,1)):INDEX(WingXFLR5!$E$8:$E$132,MATCH(I85,WingXFLR5!$C$8:$C$132,1)+1),
INDEX(WingXFLR5!$C$8:$C$132,MATCH(I85,WingXFLR5!$C$8:$C$132,1)):INDEX(WingXFLR5!$C$8:$C$132,MATCH(I85,WingXFLR5!$C$8:$C$132,1)+1))</f>
        <v>2.1857370309873697E-2</v>
      </c>
      <c r="M85">
        <f>FORECAST(I85,
INDEX(WingXFLR5!$I$8:$I$132,MATCH(I85,WingXFLR5!$C$8:$C$132,1)):INDEX(WingXFLR5!$I$8:$I$132,MATCH(I85,WingXFLR5!$C$8:$C$132,1)+1),
INDEX(WingXFLR5!$C$8:$C$132,MATCH(I85,WingXFLR5!$C$8:$C$132,1)):INDEX(WingXFLR5!$C$8:$C$132,MATCH(I85,WingXFLR5!$C$8:$C$132,1)+1))</f>
        <v>-0.11217183296463831</v>
      </c>
      <c r="N85">
        <f t="shared" si="7"/>
        <v>0.27173279493161479</v>
      </c>
      <c r="O85">
        <f>FORECAST(ABS(N85),
INDEX(HStabXFLR5!$D$8:$D$106,MATCH(ABS(N85),HStabXFLR5!$C$8:$C$106,1)):INDEX(HStabXFLR5!$D$8:$D$106,MATCH(ABS(N85),HStabXFLR5!$C$8:$C$106,1)+1),
INDEX(HStabXFLR5!$C$8:$C$106,MATCH(ABS(N85),HStabXFLR5!$C$8:$C$106,1)):INDEX(HStabXFLR5!$C$8:$C$106,MATCH(ABS(N85),HStabXFLR5!$C$8:$C$106,1)+1))</f>
        <v>2.848036564762662E-2</v>
      </c>
      <c r="P85">
        <f>N85*B85*'AC Param'!$B$9</f>
        <v>0.59556706005072402</v>
      </c>
      <c r="Q85">
        <f>(B85*'AC Param'!$B$8*TrimCalc!I85)+TrimCalc!P85</f>
        <v>17.453334346793003</v>
      </c>
      <c r="R85">
        <f>('AC Param'!$B$2*9.807)-TrimCalc!Q85</f>
        <v>0.13061665320699589</v>
      </c>
      <c r="S85">
        <f>O85*B85*'AC Param'!$B$9</f>
        <v>6.2421496243010813E-2</v>
      </c>
      <c r="T85">
        <f>(J85*B85*'AC Param'!$B$8)</f>
        <v>0.708115405840404</v>
      </c>
      <c r="U85">
        <f>(K85*B85*'AC Param'!$B$8)</f>
        <v>0.23802543478354082</v>
      </c>
      <c r="V85">
        <f>(L85*B85*'AC Param'!$B$8)</f>
        <v>0.47008997105686323</v>
      </c>
    </row>
    <row r="86" spans="1:22" x14ac:dyDescent="0.2">
      <c r="A86" s="1">
        <f>WingXFLR5!L92</f>
        <v>9.7247000000000003</v>
      </c>
      <c r="B86" s="1">
        <f t="shared" si="8"/>
        <v>57.923996430125008</v>
      </c>
      <c r="C86">
        <f>WingXFLR5!C92</f>
        <v>0.82158299999999995</v>
      </c>
      <c r="D86">
        <f>WingXFLR5!I92</f>
        <v>-0.114914</v>
      </c>
      <c r="E86">
        <f t="shared" si="6"/>
        <v>0.2789910869800421</v>
      </c>
      <c r="F86">
        <f>E86*B86*'AC Param'!$B$9</f>
        <v>0.60439442436244772</v>
      </c>
      <c r="G86">
        <f>'AC Param'!$B$2*9.807 + F86</f>
        <v>18.188345424362446</v>
      </c>
      <c r="H86">
        <f t="shared" si="9"/>
        <v>-0.60439442436244772</v>
      </c>
      <c r="I86">
        <f>C86+(H86/(B86*'AC Param'!$B$8))</f>
        <v>0.79315175571375041</v>
      </c>
      <c r="J86">
        <f>FORECAST(I86,
INDEX(WingXFLR5!$F$8:$F$118,MATCH(I86,WingXFLR5!$C$8:$C$118,1)):INDEX(WingXFLR5!$F$8:$F$118,MATCH(I86,WingXFLR5!$C$8:$C$118,1)+1),
INDEX(WingXFLR5!$C$8:$C$118,MATCH(I86,WingXFLR5!$C$8:$C$118,1)):INDEX(WingXFLR5!$C$8:$C$118,MATCH(I86,WingXFLR5!$C$8:$C$118,1)+1))</f>
        <v>3.3397767723556848E-2</v>
      </c>
      <c r="K86">
        <f>FORECAST(I86,
INDEX(WingXFLR5!$D$8:$D$132,MATCH(I86,WingXFLR5!$C$8:$C$132,1)):INDEX(WingXFLR5!$D$8:$D$132,MATCH(I86,WingXFLR5!$C$8:$C$132,1)+1),
INDEX(WingXFLR5!$C$8:$C$132,MATCH(I86,WingXFLR5!$C$8:$C$132,1)):INDEX(WingXFLR5!$C$8:$C$132,MATCH(I86,WingXFLR5!$C$8:$C$132,1)+1))</f>
        <v>1.1330747644079148E-2</v>
      </c>
      <c r="L86">
        <f>FORECAST(I86,
INDEX(WingXFLR5!$E$8:$E$132,MATCH(I86,WingXFLR5!$C$8:$C$132,1)):INDEX(WingXFLR5!$E$8:$E$132,MATCH(I86,WingXFLR5!$C$8:$C$132,1)+1),
INDEX(WingXFLR5!$C$8:$C$132,MATCH(I86,WingXFLR5!$C$8:$C$132,1)):INDEX(WingXFLR5!$C$8:$C$132,MATCH(I86,WingXFLR5!$C$8:$C$132,1)+1))</f>
        <v>2.2067020079477698E-2</v>
      </c>
      <c r="M86">
        <f>FORECAST(I86,
INDEX(WingXFLR5!$I$8:$I$132,MATCH(I86,WingXFLR5!$C$8:$C$132,1)):INDEX(WingXFLR5!$I$8:$I$132,MATCH(I86,WingXFLR5!$C$8:$C$132,1)+1),
INDEX(WingXFLR5!$C$8:$C$132,MATCH(I86,WingXFLR5!$C$8:$C$132,1)):INDEX(WingXFLR5!$C$8:$C$132,MATCH(I86,WingXFLR5!$C$8:$C$132,1)+1))</f>
        <v>-0.11284949952272076</v>
      </c>
      <c r="N86">
        <f t="shared" si="7"/>
        <v>0.2735264762857193</v>
      </c>
      <c r="O86">
        <f>FORECAST(ABS(N86),
INDEX(HStabXFLR5!$D$8:$D$106,MATCH(ABS(N86),HStabXFLR5!$C$8:$C$106,1)):INDEX(HStabXFLR5!$D$8:$D$106,MATCH(ABS(N86),HStabXFLR5!$C$8:$C$106,1)+1),
INDEX(HStabXFLR5!$C$8:$C$106,MATCH(ABS(N86),HStabXFLR5!$C$8:$C$106,1)):INDEX(HStabXFLR5!$C$8:$C$106,MATCH(ABS(N86),HStabXFLR5!$C$8:$C$106,1)+1))</f>
        <v>2.8553279523809733E-2</v>
      </c>
      <c r="P86">
        <f>N86*B86*'AC Param'!$B$9</f>
        <v>0.59255612418335857</v>
      </c>
      <c r="Q86">
        <f>(B86*'AC Param'!$B$8*TrimCalc!I86)+TrimCalc!P86</f>
        <v>17.45346076839277</v>
      </c>
      <c r="R86">
        <f>('AC Param'!$B$2*9.807)-TrimCalc!Q86</f>
        <v>0.13049023160722939</v>
      </c>
      <c r="S86">
        <f>O86*B86*'AC Param'!$B$9</f>
        <v>6.1856610289086324E-2</v>
      </c>
      <c r="T86">
        <f>(J86*B86*'AC Param'!$B$8)</f>
        <v>0.7099733094703965</v>
      </c>
      <c r="U86">
        <f>(K86*B86*'AC Param'!$B$8)</f>
        <v>0.24087024229366766</v>
      </c>
      <c r="V86">
        <f>(L86*B86*'AC Param'!$B$8)</f>
        <v>0.46910306717672884</v>
      </c>
    </row>
    <row r="87" spans="1:22" x14ac:dyDescent="0.2">
      <c r="A87" s="1">
        <f>WingXFLR5!L93</f>
        <v>9.6689000000000007</v>
      </c>
      <c r="B87" s="1">
        <f t="shared" si="8"/>
        <v>57.261171666125016</v>
      </c>
      <c r="C87">
        <f>WingXFLR5!C93</f>
        <v>0.83109599999999995</v>
      </c>
      <c r="D87">
        <f>WingXFLR5!I93</f>
        <v>-0.115604</v>
      </c>
      <c r="E87">
        <f t="shared" si="6"/>
        <v>0.28081782934584637</v>
      </c>
      <c r="F87">
        <f>E87*B87*'AC Param'!$B$9</f>
        <v>0.60139042669723353</v>
      </c>
      <c r="G87">
        <f>'AC Param'!$B$2*9.807 + F87</f>
        <v>18.185341426697232</v>
      </c>
      <c r="H87">
        <f t="shared" si="9"/>
        <v>-0.60139042669723353</v>
      </c>
      <c r="I87">
        <f>C87+(H87/(B87*'AC Param'!$B$8))</f>
        <v>0.80247859722742598</v>
      </c>
      <c r="J87">
        <f>FORECAST(I87,
INDEX(WingXFLR5!$F$8:$F$118,MATCH(I87,WingXFLR5!$C$8:$C$118,1)):INDEX(WingXFLR5!$F$8:$F$118,MATCH(I87,WingXFLR5!$C$8:$C$118,1)+1),
INDEX(WingXFLR5!$C$8:$C$118,MATCH(I87,WingXFLR5!$C$8:$C$118,1)):INDEX(WingXFLR5!$C$8:$C$118,MATCH(I87,WingXFLR5!$C$8:$C$118,1)+1))</f>
        <v>3.3880511331561267E-2</v>
      </c>
      <c r="K87">
        <f>FORECAST(I87,
INDEX(WingXFLR5!$D$8:$D$132,MATCH(I87,WingXFLR5!$C$8:$C$132,1)):INDEX(WingXFLR5!$D$8:$D$132,MATCH(I87,WingXFLR5!$C$8:$C$132,1)+1),
INDEX(WingXFLR5!$C$8:$C$132,MATCH(I87,WingXFLR5!$C$8:$C$132,1)):INDEX(WingXFLR5!$C$8:$C$132,MATCH(I87,WingXFLR5!$C$8:$C$132,1)+1))</f>
        <v>1.1598068141006541E-2</v>
      </c>
      <c r="L87">
        <f>FORECAST(I87,
INDEX(WingXFLR5!$E$8:$E$132,MATCH(I87,WingXFLR5!$C$8:$C$132,1)):INDEX(WingXFLR5!$E$8:$E$132,MATCH(I87,WingXFLR5!$C$8:$C$132,1)+1),
INDEX(WingXFLR5!$C$8:$C$132,MATCH(I87,WingXFLR5!$C$8:$C$132,1)):INDEX(WingXFLR5!$C$8:$C$132,MATCH(I87,WingXFLR5!$C$8:$C$132,1)+1))</f>
        <v>2.228244319055472E-2</v>
      </c>
      <c r="M87">
        <f>FORECAST(I87,
INDEX(WingXFLR5!$I$8:$I$132,MATCH(I87,WingXFLR5!$C$8:$C$132,1)):INDEX(WingXFLR5!$I$8:$I$132,MATCH(I87,WingXFLR5!$C$8:$C$132,1)+1),
INDEX(WingXFLR5!$C$8:$C$132,MATCH(I87,WingXFLR5!$C$8:$C$132,1)):INDEX(WingXFLR5!$C$8:$C$132,MATCH(I87,WingXFLR5!$C$8:$C$132,1)+1))</f>
        <v>-0.11352710312665393</v>
      </c>
      <c r="N87">
        <f t="shared" si="7"/>
        <v>0.27531989516934829</v>
      </c>
      <c r="O87">
        <f>FORECAST(ABS(N87),
INDEX(HStabXFLR5!$D$8:$D$106,MATCH(ABS(N87),HStabXFLR5!$C$8:$C$106,1)):INDEX(HStabXFLR5!$D$8:$D$106,MATCH(ABS(N87),HStabXFLR5!$C$8:$C$106,1)+1),
INDEX(HStabXFLR5!$C$8:$C$106,MATCH(ABS(N87),HStabXFLR5!$C$8:$C$106,1)):INDEX(HStabXFLR5!$C$8:$C$106,MATCH(ABS(N87),HStabXFLR5!$C$8:$C$106,1)+1))</f>
        <v>2.8627387171891262E-2</v>
      </c>
      <c r="P87">
        <f>N87*B87*'AC Param'!$B$9</f>
        <v>0.5896162277866458</v>
      </c>
      <c r="Q87">
        <f>(B87*'AC Param'!$B$8*TrimCalc!I87)+TrimCalc!P87</f>
        <v>17.453583577909363</v>
      </c>
      <c r="R87">
        <f>('AC Param'!$B$2*9.807)-TrimCalc!Q87</f>
        <v>0.1303674220906359</v>
      </c>
      <c r="S87">
        <f>O87*B87*'AC Param'!$B$9</f>
        <v>6.1307491146965681E-2</v>
      </c>
      <c r="T87">
        <f>(J87*B87*'AC Param'!$B$8)</f>
        <v>0.71199386360579275</v>
      </c>
      <c r="U87">
        <f>(K87*B87*'AC Param'!$B$8)</f>
        <v>0.24373166229005588</v>
      </c>
      <c r="V87">
        <f>(L87*B87*'AC Param'!$B$8)</f>
        <v>0.46826220131573681</v>
      </c>
    </row>
    <row r="88" spans="1:22" x14ac:dyDescent="0.2">
      <c r="A88" s="1">
        <f>WingXFLR5!L94</f>
        <v>9.6140000000000008</v>
      </c>
      <c r="B88" s="1">
        <f t="shared" si="8"/>
        <v>56.612760050000013</v>
      </c>
      <c r="C88">
        <f>WingXFLR5!C94</f>
        <v>0.84060500000000005</v>
      </c>
      <c r="D88">
        <f>WingXFLR5!I94</f>
        <v>-0.11629299999999999</v>
      </c>
      <c r="E88">
        <f t="shared" si="6"/>
        <v>0.2826422481030969</v>
      </c>
      <c r="F88">
        <f>E88*B88*'AC Param'!$B$9</f>
        <v>0.59844330066730966</v>
      </c>
      <c r="G88">
        <f>'AC Param'!$B$2*9.807 + F88</f>
        <v>18.182394300667308</v>
      </c>
      <c r="H88">
        <f t="shared" si="9"/>
        <v>-0.59844330066730966</v>
      </c>
      <c r="I88">
        <f>C88+(H88/(B88*'AC Param'!$B$8))</f>
        <v>0.81180167553390792</v>
      </c>
      <c r="J88">
        <f>FORECAST(I88,
INDEX(WingXFLR5!$F$8:$F$118,MATCH(I88,WingXFLR5!$C$8:$C$118,1)):INDEX(WingXFLR5!$F$8:$F$118,MATCH(I88,WingXFLR5!$C$8:$C$118,1)+1),
INDEX(WingXFLR5!$C$8:$C$118,MATCH(I88,WingXFLR5!$C$8:$C$118,1)):INDEX(WingXFLR5!$C$8:$C$118,MATCH(I88,WingXFLR5!$C$8:$C$118,1)+1))</f>
        <v>3.4374978586620121E-2</v>
      </c>
      <c r="K88">
        <f>FORECAST(I88,
INDEX(WingXFLR5!$D$8:$D$132,MATCH(I88,WingXFLR5!$C$8:$C$132,1)):INDEX(WingXFLR5!$D$8:$D$132,MATCH(I88,WingXFLR5!$C$8:$C$132,1)+1),
INDEX(WingXFLR5!$C$8:$C$132,MATCH(I88,WingXFLR5!$C$8:$C$132,1)):INDEX(WingXFLR5!$C$8:$C$132,MATCH(I88,WingXFLR5!$C$8:$C$132,1)+1))</f>
        <v>1.1867364576872342E-2</v>
      </c>
      <c r="L88">
        <f>FORECAST(I88,
INDEX(WingXFLR5!$E$8:$E$132,MATCH(I88,WingXFLR5!$C$8:$C$132,1)):INDEX(WingXFLR5!$E$8:$E$132,MATCH(I88,WingXFLR5!$C$8:$C$132,1)+1),
INDEX(WingXFLR5!$C$8:$C$132,MATCH(I88,WingXFLR5!$C$8:$C$132,1)):INDEX(WingXFLR5!$C$8:$C$132,MATCH(I88,WingXFLR5!$C$8:$C$132,1)+1))</f>
        <v>2.2507614009747778E-2</v>
      </c>
      <c r="M88">
        <f>FORECAST(I88,
INDEX(WingXFLR5!$I$8:$I$132,MATCH(I88,WingXFLR5!$C$8:$C$132,1)):INDEX(WingXFLR5!$I$8:$I$132,MATCH(I88,WingXFLR5!$C$8:$C$132,1)+1),
INDEX(WingXFLR5!$C$8:$C$132,MATCH(I88,WingXFLR5!$C$8:$C$132,1)):INDEX(WingXFLR5!$C$8:$C$132,MATCH(I88,WingXFLR5!$C$8:$C$132,1)+1))</f>
        <v>-0.11420381426406831</v>
      </c>
      <c r="N88">
        <f t="shared" si="7"/>
        <v>0.277111233912606</v>
      </c>
      <c r="O88">
        <f>FORECAST(ABS(N88),
INDEX(HStabXFLR5!$D$8:$D$106,MATCH(ABS(N88),HStabXFLR5!$C$8:$C$106,1)):INDEX(HStabXFLR5!$D$8:$D$106,MATCH(ABS(N88),HStabXFLR5!$C$8:$C$106,1)+1),
INDEX(HStabXFLR5!$C$8:$C$106,MATCH(ABS(N88),HStabXFLR5!$C$8:$C$106,1)):INDEX(HStabXFLR5!$C$8:$C$106,MATCH(ABS(N88),HStabXFLR5!$C$8:$C$106,1)+1))</f>
        <v>2.8702771612584707E-2</v>
      </c>
      <c r="P88">
        <f>N88*B88*'AC Param'!$B$9</f>
        <v>0.58673238904525182</v>
      </c>
      <c r="Q88">
        <f>(B88*'AC Param'!$B$8*TrimCalc!I88)+TrimCalc!P88</f>
        <v>17.45344077076965</v>
      </c>
      <c r="R88">
        <f>('AC Param'!$B$2*9.807)-TrimCalc!Q88</f>
        <v>0.13051022923034949</v>
      </c>
      <c r="S88">
        <f>O88*B88*'AC Param'!$B$9</f>
        <v>6.0772872765538062E-2</v>
      </c>
      <c r="T88">
        <f>(J88*B88*'AC Param'!$B$8)</f>
        <v>0.71420490610249432</v>
      </c>
      <c r="U88">
        <f>(K88*B88*'AC Param'!$B$8)</f>
        <v>0.24656684460039818</v>
      </c>
      <c r="V88">
        <f>(L88*B88*'AC Param'!$B$8)</f>
        <v>0.46763806150209614</v>
      </c>
    </row>
    <row r="89" spans="1:22" x14ac:dyDescent="0.2">
      <c r="A89" s="1">
        <f>WingXFLR5!L95</f>
        <v>9.5601000000000003</v>
      </c>
      <c r="B89" s="1">
        <f t="shared" si="8"/>
        <v>55.979751106125008</v>
      </c>
      <c r="C89">
        <f>WingXFLR5!C95</f>
        <v>0.85011000000000003</v>
      </c>
      <c r="D89">
        <f>WingXFLR5!I95</f>
        <v>-0.116982</v>
      </c>
      <c r="E89">
        <f t="shared" si="6"/>
        <v>0.28446653450289811</v>
      </c>
      <c r="F89">
        <f>E89*B89*'AC Param'!$B$9</f>
        <v>0.59557128090108158</v>
      </c>
      <c r="G89">
        <f>'AC Param'!$B$2*9.807 + F89</f>
        <v>18.179522280901082</v>
      </c>
      <c r="H89">
        <f t="shared" si="9"/>
        <v>-0.59557128090108158</v>
      </c>
      <c r="I89">
        <f>C89+(H89/(B89*'AC Param'!$B$8))</f>
        <v>0.82112076732858752</v>
      </c>
      <c r="J89">
        <f>FORECAST(I89,
INDEX(WingXFLR5!$F$8:$F$118,MATCH(I89,WingXFLR5!$C$8:$C$118,1)):INDEX(WingXFLR5!$F$8:$F$118,MATCH(I89,WingXFLR5!$C$8:$C$118,1)+1),
INDEX(WingXFLR5!$C$8:$C$118,MATCH(I89,WingXFLR5!$C$8:$C$118,1)):INDEX(WingXFLR5!$C$8:$C$118,MATCH(I89,WingXFLR5!$C$8:$C$118,1)+1))</f>
        <v>3.4875181160545159E-2</v>
      </c>
      <c r="K89">
        <f>FORECAST(I89,
INDEX(WingXFLR5!$D$8:$D$132,MATCH(I89,WingXFLR5!$C$8:$C$132,1)):INDEX(WingXFLR5!$D$8:$D$132,MATCH(I89,WingXFLR5!$C$8:$C$132,1)+1),
INDEX(WingXFLR5!$C$8:$C$132,MATCH(I89,WingXFLR5!$C$8:$C$132,1)):INDEX(WingXFLR5!$C$8:$C$132,MATCH(I89,WingXFLR5!$C$8:$C$132,1)+1))</f>
        <v>1.2139497774230044E-2</v>
      </c>
      <c r="L89">
        <f>FORECAST(I89,
INDEX(WingXFLR5!$E$8:$E$132,MATCH(I89,WingXFLR5!$C$8:$C$132,1)):INDEX(WingXFLR5!$E$8:$E$132,MATCH(I89,WingXFLR5!$C$8:$C$132,1)+1),
INDEX(WingXFLR5!$C$8:$C$132,MATCH(I89,WingXFLR5!$C$8:$C$132,1)):INDEX(WingXFLR5!$C$8:$C$132,MATCH(I89,WingXFLR5!$C$8:$C$132,1)+1))</f>
        <v>2.2735683386315108E-2</v>
      </c>
      <c r="M89">
        <f>FORECAST(I89,
INDEX(WingXFLR5!$I$8:$I$132,MATCH(I89,WingXFLR5!$C$8:$C$132,1)):INDEX(WingXFLR5!$I$8:$I$132,MATCH(I89,WingXFLR5!$C$8:$C$132,1)+1),
INDEX(WingXFLR5!$C$8:$C$132,MATCH(I89,WingXFLR5!$C$8:$C$132,1)):INDEX(WingXFLR5!$C$8:$C$132,MATCH(I89,WingXFLR5!$C$8:$C$132,1)+1))</f>
        <v>-0.11488043871220491</v>
      </c>
      <c r="N89">
        <f t="shared" si="7"/>
        <v>0.27890225078675462</v>
      </c>
      <c r="O89">
        <f>FORECAST(ABS(N89),
INDEX(HStabXFLR5!$D$8:$D$106,MATCH(ABS(N89),HStabXFLR5!$C$8:$C$106,1)):INDEX(HStabXFLR5!$D$8:$D$106,MATCH(ABS(N89),HStabXFLR5!$C$8:$C$106,1)+1),
INDEX(HStabXFLR5!$C$8:$C$106,MATCH(ABS(N89),HStabXFLR5!$C$8:$C$106,1)):INDEX(HStabXFLR5!$C$8:$C$106,MATCH(ABS(N89),HStabXFLR5!$C$8:$C$106,1)+1))</f>
        <v>2.8778142508144457E-2</v>
      </c>
      <c r="P89">
        <f>N89*B89*'AC Param'!$B$9</f>
        <v>0.58392165896607373</v>
      </c>
      <c r="Q89">
        <f>(B89*'AC Param'!$B$8*TrimCalc!I89)+TrimCalc!P89</f>
        <v>17.453493638172841</v>
      </c>
      <c r="R89">
        <f>('AC Param'!$B$2*9.807)-TrimCalc!Q89</f>
        <v>0.13045736182715828</v>
      </c>
      <c r="S89">
        <f>O89*B89*'AC Param'!$B$9</f>
        <v>6.0251147733354354E-2</v>
      </c>
      <c r="T89">
        <f>(J89*B89*'AC Param'!$B$8)</f>
        <v>0.71649555374144003</v>
      </c>
      <c r="U89">
        <f>(K89*B89*'AC Param'!$B$8)</f>
        <v>0.2494007454713956</v>
      </c>
      <c r="V89">
        <f>(L89*B89*'AC Param'!$B$8)</f>
        <v>0.46709480827004429</v>
      </c>
    </row>
    <row r="90" spans="1:22" x14ac:dyDescent="0.2">
      <c r="A90" s="1">
        <f>WingXFLR5!L96</f>
        <v>9.5071999999999992</v>
      </c>
      <c r="B90" s="1">
        <f t="shared" si="8"/>
        <v>55.361946752000001</v>
      </c>
      <c r="C90">
        <f>WingXFLR5!C96</f>
        <v>0.85961200000000004</v>
      </c>
      <c r="D90">
        <f>WingXFLR5!I96</f>
        <v>-0.11767</v>
      </c>
      <c r="E90">
        <f t="shared" si="6"/>
        <v>0.28628853038350793</v>
      </c>
      <c r="F90">
        <f>E90*B90*'AC Param'!$B$9</f>
        <v>0.59277094001752384</v>
      </c>
      <c r="G90">
        <f>'AC Param'!$B$2*9.807 + F90</f>
        <v>18.176721940017522</v>
      </c>
      <c r="H90">
        <f t="shared" si="9"/>
        <v>-0.59277094001752384</v>
      </c>
      <c r="I90">
        <f>C90+(H90/(B90*'AC Param'!$B$8))</f>
        <v>0.83043709254402398</v>
      </c>
      <c r="J90">
        <f>FORECAST(I90,
INDEX(WingXFLR5!$F$8:$F$118,MATCH(I90,WingXFLR5!$C$8:$C$118,1)):INDEX(WingXFLR5!$F$8:$F$118,MATCH(I90,WingXFLR5!$C$8:$C$118,1)+1),
INDEX(WingXFLR5!$C$8:$C$118,MATCH(I90,WingXFLR5!$C$8:$C$118,1)):INDEX(WingXFLR5!$C$8:$C$118,MATCH(I90,WingXFLR5!$C$8:$C$118,1)+1))</f>
        <v>3.5380259828941073E-2</v>
      </c>
      <c r="K90">
        <f>FORECAST(I90,
INDEX(WingXFLR5!$D$8:$D$132,MATCH(I90,WingXFLR5!$C$8:$C$132,1)):INDEX(WingXFLR5!$D$8:$D$132,MATCH(I90,WingXFLR5!$C$8:$C$132,1)+1),
INDEX(WingXFLR5!$C$8:$C$132,MATCH(I90,WingXFLR5!$C$8:$C$132,1)):INDEX(WingXFLR5!$C$8:$C$132,MATCH(I90,WingXFLR5!$C$8:$C$132,1)+1))</f>
        <v>1.2415467580932909E-2</v>
      </c>
      <c r="L90">
        <f>FORECAST(I90,
INDEX(WingXFLR5!$E$8:$E$132,MATCH(I90,WingXFLR5!$C$8:$C$132,1)):INDEX(WingXFLR5!$E$8:$E$132,MATCH(I90,WingXFLR5!$C$8:$C$132,1)+1),
INDEX(WingXFLR5!$C$8:$C$132,MATCH(I90,WingXFLR5!$C$8:$C$132,1)):INDEX(WingXFLR5!$C$8:$C$132,MATCH(I90,WingXFLR5!$C$8:$C$132,1)+1))</f>
        <v>2.2964792248008164E-2</v>
      </c>
      <c r="M90">
        <f>FORECAST(I90,
INDEX(WingXFLR5!$I$8:$I$132,MATCH(I90,WingXFLR5!$C$8:$C$132,1)):INDEX(WingXFLR5!$I$8:$I$132,MATCH(I90,WingXFLR5!$C$8:$C$132,1)+1),
INDEX(WingXFLR5!$C$8:$C$132,MATCH(I90,WingXFLR5!$C$8:$C$132,1)):INDEX(WingXFLR5!$C$8:$C$132,MATCH(I90,WingXFLR5!$C$8:$C$132,1)+1))</f>
        <v>-0.1155562079107933</v>
      </c>
      <c r="N90">
        <f t="shared" si="7"/>
        <v>0.28069130205004317</v>
      </c>
      <c r="O90">
        <f>FORECAST(ABS(N90),
INDEX(HStabXFLR5!$D$8:$D$106,MATCH(ABS(N90),HStabXFLR5!$C$8:$C$106,1)):INDEX(HStabXFLR5!$D$8:$D$106,MATCH(ABS(N90),HStabXFLR5!$C$8:$C$106,1)+1),
INDEX(HStabXFLR5!$C$8:$C$106,MATCH(ABS(N90),HStabXFLR5!$C$8:$C$106,1)):INDEX(HStabXFLR5!$C$8:$C$106,MATCH(ABS(N90),HStabXFLR5!$C$8:$C$106,1)+1))</f>
        <v>2.8853430685415515E-2</v>
      </c>
      <c r="P90">
        <f>N90*B90*'AC Param'!$B$9</f>
        <v>0.58118167272736709</v>
      </c>
      <c r="Q90">
        <f>(B90*'AC Param'!$B$8*TrimCalc!I90)+TrimCalc!P90</f>
        <v>17.453865046806385</v>
      </c>
      <c r="R90">
        <f>('AC Param'!$B$2*9.807)-TrimCalc!Q90</f>
        <v>0.13008595319361405</v>
      </c>
      <c r="S90">
        <f>O90*B90*'AC Param'!$B$9</f>
        <v>5.9742090286371778E-2</v>
      </c>
      <c r="T90">
        <f>(J90*B90*'AC Param'!$B$8)</f>
        <v>0.71885026228488602</v>
      </c>
      <c r="U90">
        <f>(K90*B90*'AC Param'!$B$8)</f>
        <v>0.25225541502786192</v>
      </c>
      <c r="V90">
        <f>(L90*B90*'AC Param'!$B$8)</f>
        <v>0.4665948472570241</v>
      </c>
    </row>
    <row r="91" spans="1:22" x14ac:dyDescent="0.2">
      <c r="A91" s="1">
        <f>WingXFLR5!L97</f>
        <v>9.4550999999999998</v>
      </c>
      <c r="B91" s="1">
        <f t="shared" si="8"/>
        <v>54.756836056125003</v>
      </c>
      <c r="C91">
        <f>WingXFLR5!C97</f>
        <v>0.86910900000000002</v>
      </c>
      <c r="D91">
        <f>WingXFLR5!I97</f>
        <v>-0.118358</v>
      </c>
      <c r="E91">
        <f t="shared" si="6"/>
        <v>0.28811036081730612</v>
      </c>
      <c r="F91">
        <f>E91*B91*'AC Param'!$B$9</f>
        <v>0.59002284107107505</v>
      </c>
      <c r="G91">
        <f>'AC Param'!$B$2*9.807 + F91</f>
        <v>18.173973841071074</v>
      </c>
      <c r="H91">
        <f t="shared" si="9"/>
        <v>-0.59002284107107505</v>
      </c>
      <c r="I91">
        <f>C91+(H91/(B91*'AC Param'!$B$8))</f>
        <v>0.83974843461970783</v>
      </c>
      <c r="J91">
        <f>FORECAST(I91,
INDEX(WingXFLR5!$F$8:$F$118,MATCH(I91,WingXFLR5!$C$8:$C$118,1)):INDEX(WingXFLR5!$F$8:$F$118,MATCH(I91,WingXFLR5!$C$8:$C$118,1)+1),
INDEX(WingXFLR5!$C$8:$C$118,MATCH(I91,WingXFLR5!$C$8:$C$118,1)):INDEX(WingXFLR5!$C$8:$C$118,MATCH(I91,WingXFLR5!$C$8:$C$118,1)+1))</f>
        <v>3.5891888453686738E-2</v>
      </c>
      <c r="K91">
        <f>FORECAST(I91,
INDEX(WingXFLR5!$D$8:$D$132,MATCH(I91,WingXFLR5!$C$8:$C$132,1)):INDEX(WingXFLR5!$D$8:$D$132,MATCH(I91,WingXFLR5!$C$8:$C$132,1)+1),
INDEX(WingXFLR5!$C$8:$C$132,MATCH(I91,WingXFLR5!$C$8:$C$132,1)):INDEX(WingXFLR5!$C$8:$C$132,MATCH(I91,WingXFLR5!$C$8:$C$132,1)+1))</f>
        <v>1.2693417439478076E-2</v>
      </c>
      <c r="L91">
        <f>FORECAST(I91,
INDEX(WingXFLR5!$E$8:$E$132,MATCH(I91,WingXFLR5!$C$8:$C$132,1)):INDEX(WingXFLR5!$E$8:$E$132,MATCH(I91,WingXFLR5!$C$8:$C$132,1)+1),
INDEX(WingXFLR5!$C$8:$C$132,MATCH(I91,WingXFLR5!$C$8:$C$132,1)):INDEX(WingXFLR5!$C$8:$C$132,MATCH(I91,WingXFLR5!$C$8:$C$132,1)+1))</f>
        <v>2.3198471014208664E-2</v>
      </c>
      <c r="M91">
        <f>FORECAST(I91,
INDEX(WingXFLR5!$I$8:$I$132,MATCH(I91,WingXFLR5!$C$8:$C$132,1)):INDEX(WingXFLR5!$I$8:$I$132,MATCH(I91,WingXFLR5!$C$8:$C$132,1)+1),
INDEX(WingXFLR5!$C$8:$C$132,MATCH(I91,WingXFLR5!$C$8:$C$132,1)):INDEX(WingXFLR5!$C$8:$C$132,MATCH(I91,WingXFLR5!$C$8:$C$132,1)+1))</f>
        <v>-0.11623093526690279</v>
      </c>
      <c r="N91">
        <f t="shared" si="7"/>
        <v>0.28247790548593243</v>
      </c>
      <c r="O91">
        <f>FORECAST(ABS(N91),
INDEX(HStabXFLR5!$D$8:$D$106,MATCH(ABS(N91),HStabXFLR5!$C$8:$C$106,1)):INDEX(HStabXFLR5!$D$8:$D$106,MATCH(ABS(N91),HStabXFLR5!$C$8:$C$106,1)+1),
INDEX(HStabXFLR5!$C$8:$C$106,MATCH(ABS(N91),HStabXFLR5!$C$8:$C$106,1)):INDEX(HStabXFLR5!$C$8:$C$106,MATCH(ABS(N91),HStabXFLR5!$C$8:$C$106,1)+1))</f>
        <v>2.8929474393730833E-2</v>
      </c>
      <c r="P91">
        <f>N91*B91*'AC Param'!$B$9</f>
        <v>0.57848810387038707</v>
      </c>
      <c r="Q91">
        <f>(B91*'AC Param'!$B$8*TrimCalc!I91)+TrimCalc!P91</f>
        <v>17.453870126039622</v>
      </c>
      <c r="R91">
        <f>('AC Param'!$B$2*9.807)-TrimCalc!Q91</f>
        <v>0.13008087396037737</v>
      </c>
      <c r="S91">
        <f>O91*B91*'AC Param'!$B$9</f>
        <v>5.924483459762022E-2</v>
      </c>
      <c r="T91">
        <f>(J91*B91*'AC Param'!$B$8)</f>
        <v>0.72127473441179291</v>
      </c>
      <c r="U91">
        <f>(K91*B91*'AC Param'!$B$8)</f>
        <v>0.25508385562524344</v>
      </c>
      <c r="V91">
        <f>(L91*B91*'AC Param'!$B$8)</f>
        <v>0.46619087878654958</v>
      </c>
    </row>
    <row r="92" spans="1:22" x14ac:dyDescent="0.2">
      <c r="A92" s="1">
        <f>WingXFLR5!L98</f>
        <v>9.4039000000000001</v>
      </c>
      <c r="B92" s="1">
        <f t="shared" si="8"/>
        <v>54.165417816125007</v>
      </c>
      <c r="C92">
        <f>WingXFLR5!C98</f>
        <v>0.87860199999999999</v>
      </c>
      <c r="D92">
        <f>WingXFLR5!I98</f>
        <v>-0.119045</v>
      </c>
      <c r="E92">
        <f t="shared" si="6"/>
        <v>0.28992986764255069</v>
      </c>
      <c r="F92">
        <f>E92*B92*'AC Param'!$B$9</f>
        <v>0.58733604844189857</v>
      </c>
      <c r="G92">
        <f>'AC Param'!$B$2*9.807 + F92</f>
        <v>18.171287048441897</v>
      </c>
      <c r="H92">
        <f t="shared" si="9"/>
        <v>-0.58733604844189857</v>
      </c>
      <c r="I92">
        <f>C92+(H92/(B92*'AC Param'!$B$8))</f>
        <v>0.84905601348819781</v>
      </c>
      <c r="J92">
        <f>FORECAST(I92,
INDEX(WingXFLR5!$F$8:$F$118,MATCH(I92,WingXFLR5!$C$8:$C$118,1)):INDEX(WingXFLR5!$F$8:$F$118,MATCH(I92,WingXFLR5!$C$8:$C$118,1)+1),
INDEX(WingXFLR5!$C$8:$C$118,MATCH(I92,WingXFLR5!$C$8:$C$118,1)):INDEX(WingXFLR5!$C$8:$C$118,MATCH(I92,WingXFLR5!$C$8:$C$118,1)+1))</f>
        <v>3.6416453365929753E-2</v>
      </c>
      <c r="K92">
        <f>FORECAST(I92,
INDEX(WingXFLR5!$D$8:$D$132,MATCH(I92,WingXFLR5!$C$8:$C$132,1)):INDEX(WingXFLR5!$D$8:$D$132,MATCH(I92,WingXFLR5!$C$8:$C$132,1)+1),
INDEX(WingXFLR5!$C$8:$C$132,MATCH(I92,WingXFLR5!$C$8:$C$132,1)):INDEX(WingXFLR5!$C$8:$C$132,MATCH(I92,WingXFLR5!$C$8:$C$132,1)+1))</f>
        <v>1.2975064375023774E-2</v>
      </c>
      <c r="L92">
        <f>FORECAST(I92,
INDEX(WingXFLR5!$E$8:$E$132,MATCH(I92,WingXFLR5!$C$8:$C$132,1)):INDEX(WingXFLR5!$E$8:$E$132,MATCH(I92,WingXFLR5!$C$8:$C$132,1)+1),
INDEX(WingXFLR5!$C$8:$C$132,MATCH(I92,WingXFLR5!$C$8:$C$132,1)):INDEX(WingXFLR5!$C$8:$C$132,MATCH(I92,WingXFLR5!$C$8:$C$132,1)+1))</f>
        <v>2.3441388990905972E-2</v>
      </c>
      <c r="M92">
        <f>FORECAST(I92,
INDEX(WingXFLR5!$I$8:$I$132,MATCH(I92,WingXFLR5!$C$8:$C$132,1)):INDEX(WingXFLR5!$I$8:$I$132,MATCH(I92,WingXFLR5!$C$8:$C$132,1)+1),
INDEX(WingXFLR5!$C$8:$C$132,MATCH(I92,WingXFLR5!$C$8:$C$132,1)):INDEX(WingXFLR5!$C$8:$C$132,MATCH(I92,WingXFLR5!$C$8:$C$132,1)+1))</f>
        <v>-0.11690559845274787</v>
      </c>
      <c r="N92">
        <f t="shared" si="7"/>
        <v>0.28426424378653259</v>
      </c>
      <c r="O92">
        <f>FORECAST(ABS(N92),
INDEX(HStabXFLR5!$D$8:$D$106,MATCH(ABS(N92),HStabXFLR5!$C$8:$C$106,1)):INDEX(HStabXFLR5!$D$8:$D$106,MATCH(ABS(N92),HStabXFLR5!$C$8:$C$106,1)+1),
INDEX(HStabXFLR5!$C$8:$C$106,MATCH(ABS(N92),HStabXFLR5!$C$8:$C$106,1)):INDEX(HStabXFLR5!$C$8:$C$106,MATCH(ABS(N92),HStabXFLR5!$C$8:$C$106,1)+1))</f>
        <v>2.9006199255100788E-2</v>
      </c>
      <c r="P92">
        <f>N92*B92*'AC Param'!$B$9</f>
        <v>0.5758587034046001</v>
      </c>
      <c r="Q92">
        <f>(B92*'AC Param'!$B$8*TrimCalc!I92)+TrimCalc!P92</f>
        <v>17.453995558601186</v>
      </c>
      <c r="R92">
        <f>('AC Param'!$B$2*9.807)-TrimCalc!Q92</f>
        <v>0.12995544139881332</v>
      </c>
      <c r="S92">
        <f>O92*B92*'AC Param'!$B$9</f>
        <v>5.8760370531445533E-2</v>
      </c>
      <c r="T92">
        <f>(J92*B92*'AC Param'!$B$8)</f>
        <v>0.72391205518455526</v>
      </c>
      <c r="U92">
        <f>(K92*B92*'AC Param'!$B$8)</f>
        <v>0.25792752038459132</v>
      </c>
      <c r="V92">
        <f>(L92*B92*'AC Param'!$B$8)</f>
        <v>0.46598453479996371</v>
      </c>
    </row>
    <row r="93" spans="1:22" x14ac:dyDescent="0.2">
      <c r="A93" s="1">
        <f>WingXFLR5!L99</f>
        <v>9.3535000000000004</v>
      </c>
      <c r="B93" s="1">
        <f t="shared" si="8"/>
        <v>53.586376878125009</v>
      </c>
      <c r="C93">
        <f>WingXFLR5!C99</f>
        <v>0.88809099999999996</v>
      </c>
      <c r="D93">
        <f>WingXFLR5!I99</f>
        <v>-0.11973200000000001</v>
      </c>
      <c r="E93">
        <f t="shared" si="6"/>
        <v>0.29174924211034592</v>
      </c>
      <c r="F93">
        <f>E93*B93*'AC Param'!$B$9</f>
        <v>0.58470355307704935</v>
      </c>
      <c r="G93">
        <f>'AC Param'!$B$2*9.807 + F93</f>
        <v>18.168654553077047</v>
      </c>
      <c r="H93">
        <f t="shared" si="9"/>
        <v>-0.58470355307704935</v>
      </c>
      <c r="I93">
        <f>C93+(H93/(B93*'AC Param'!$B$8))</f>
        <v>0.85835960584488569</v>
      </c>
      <c r="J93">
        <f>FORECAST(I93,
INDEX(WingXFLR5!$F$8:$F$118,MATCH(I93,WingXFLR5!$C$8:$C$118,1)):INDEX(WingXFLR5!$F$8:$F$118,MATCH(I93,WingXFLR5!$C$8:$C$118,1)+1),
INDEX(WingXFLR5!$C$8:$C$118,MATCH(I93,WingXFLR5!$C$8:$C$118,1)):INDEX(WingXFLR5!$C$8:$C$118,MATCH(I93,WingXFLR5!$C$8:$C$118,1)+1))</f>
        <v>3.695177183782334E-2</v>
      </c>
      <c r="K93">
        <f>FORECAST(I93,
INDEX(WingXFLR5!$D$8:$D$132,MATCH(I93,WingXFLR5!$C$8:$C$132,1)):INDEX(WingXFLR5!$D$8:$D$132,MATCH(I93,WingXFLR5!$C$8:$C$132,1)+1),
INDEX(WingXFLR5!$C$8:$C$132,MATCH(I93,WingXFLR5!$C$8:$C$132,1)):INDEX(WingXFLR5!$C$8:$C$132,MATCH(I93,WingXFLR5!$C$8:$C$132,1)+1))</f>
        <v>1.3258777067461255E-2</v>
      </c>
      <c r="L93">
        <f>FORECAST(I93,
INDEX(WingXFLR5!$E$8:$E$132,MATCH(I93,WingXFLR5!$C$8:$C$132,1)):INDEX(WingXFLR5!$E$8:$E$132,MATCH(I93,WingXFLR5!$C$8:$C$132,1)+1),
INDEX(WingXFLR5!$C$8:$C$132,MATCH(I93,WingXFLR5!$C$8:$C$132,1)):INDEX(WingXFLR5!$C$8:$C$132,MATCH(I93,WingXFLR5!$C$8:$C$132,1)+1))</f>
        <v>2.3692994770362082E-2</v>
      </c>
      <c r="M93">
        <f>FORECAST(I93,
INDEX(WingXFLR5!$I$8:$I$132,MATCH(I93,WingXFLR5!$C$8:$C$132,1)):INDEX(WingXFLR5!$I$8:$I$132,MATCH(I93,WingXFLR5!$C$8:$C$132,1)+1),
INDEX(WingXFLR5!$C$8:$C$132,MATCH(I93,WingXFLR5!$C$8:$C$132,1)):INDEX(WingXFLR5!$C$8:$C$132,MATCH(I93,WingXFLR5!$C$8:$C$132,1)+1))</f>
        <v>-0.11757931938763222</v>
      </c>
      <c r="N93">
        <f t="shared" si="7"/>
        <v>0.28604838546754097</v>
      </c>
      <c r="O93">
        <f>FORECAST(ABS(N93),
INDEX(HStabXFLR5!$D$8:$D$106,MATCH(ABS(N93),HStabXFLR5!$C$8:$C$106,1)):INDEX(HStabXFLR5!$D$8:$D$106,MATCH(ABS(N93),HStabXFLR5!$C$8:$C$106,1)+1),
INDEX(HStabXFLR5!$C$8:$C$106,MATCH(ABS(N93),HStabXFLR5!$C$8:$C$106,1)):INDEX(HStabXFLR5!$C$8:$C$106,MATCH(ABS(N93),HStabXFLR5!$C$8:$C$106,1)+1))</f>
        <v>2.9082829769653231E-2</v>
      </c>
      <c r="P93">
        <f>N93*B93*'AC Param'!$B$9</f>
        <v>0.57327829243020179</v>
      </c>
      <c r="Q93">
        <f>(B93*'AC Param'!$B$8*TrimCalc!I93)+TrimCalc!P93</f>
        <v>17.453950242655182</v>
      </c>
      <c r="R93">
        <f>('AC Param'!$B$2*9.807)-TrimCalc!Q93</f>
        <v>0.13000075734481698</v>
      </c>
      <c r="S93">
        <f>O93*B93*'AC Param'!$B$9</f>
        <v>5.8285786029290292E-2</v>
      </c>
      <c r="T93">
        <f>(J93*B93*'AC Param'!$B$8)</f>
        <v>0.72670094692990417</v>
      </c>
      <c r="U93">
        <f>(K93*B93*'AC Param'!$B$8)</f>
        <v>0.26074976573096731</v>
      </c>
      <c r="V93">
        <f>(L93*B93*'AC Param'!$B$8)</f>
        <v>0.46595118119893669</v>
      </c>
    </row>
    <row r="94" spans="1:22" x14ac:dyDescent="0.2">
      <c r="A94" s="1">
        <f>WingXFLR5!L100</f>
        <v>9.3039000000000005</v>
      </c>
      <c r="B94" s="1">
        <f t="shared" si="8"/>
        <v>53.019565066125011</v>
      </c>
      <c r="C94">
        <f>WingXFLR5!C100</f>
        <v>0.89757500000000001</v>
      </c>
      <c r="D94">
        <f>WingXFLR5!I100</f>
        <v>-0.120418</v>
      </c>
      <c r="E94">
        <f t="shared" si="6"/>
        <v>0.29356625988022506</v>
      </c>
      <c r="F94">
        <f>E94*B94*'AC Param'!$B$9</f>
        <v>0.58212185259350202</v>
      </c>
      <c r="G94">
        <f>'AC Param'!$B$2*9.807 + F94</f>
        <v>18.166072852593501</v>
      </c>
      <c r="H94">
        <f t="shared" si="9"/>
        <v>-0.58212185259350202</v>
      </c>
      <c r="I94">
        <f>C94+(H94/(B94*'AC Param'!$B$8))</f>
        <v>0.86765843836642942</v>
      </c>
      <c r="J94">
        <f>FORECAST(I94,
INDEX(WingXFLR5!$F$8:$F$118,MATCH(I94,WingXFLR5!$C$8:$C$118,1)):INDEX(WingXFLR5!$F$8:$F$118,MATCH(I94,WingXFLR5!$C$8:$C$118,1)+1),
INDEX(WingXFLR5!$C$8:$C$118,MATCH(I94,WingXFLR5!$C$8:$C$118,1)):INDEX(WingXFLR5!$C$8:$C$118,MATCH(I94,WingXFLR5!$C$8:$C$118,1)+1))</f>
        <v>3.7492535370815566E-2</v>
      </c>
      <c r="K94">
        <f>FORECAST(I94,
INDEX(WingXFLR5!$D$8:$D$132,MATCH(I94,WingXFLR5!$C$8:$C$132,1)):INDEX(WingXFLR5!$D$8:$D$132,MATCH(I94,WingXFLR5!$C$8:$C$132,1)+1),
INDEX(WingXFLR5!$C$8:$C$132,MATCH(I94,WingXFLR5!$C$8:$C$132,1)):INDEX(WingXFLR5!$C$8:$C$132,MATCH(I94,WingXFLR5!$C$8:$C$132,1)+1))</f>
        <v>1.3546094754104478E-2</v>
      </c>
      <c r="L94">
        <f>FORECAST(I94,
INDEX(WingXFLR5!$E$8:$E$132,MATCH(I94,WingXFLR5!$C$8:$C$132,1)):INDEX(WingXFLR5!$E$8:$E$132,MATCH(I94,WingXFLR5!$C$8:$C$132,1)+1),
INDEX(WingXFLR5!$C$8:$C$132,MATCH(I94,WingXFLR5!$C$8:$C$132,1)):INDEX(WingXFLR5!$C$8:$C$132,MATCH(I94,WingXFLR5!$C$8:$C$132,1)+1))</f>
        <v>2.3947287877779475E-2</v>
      </c>
      <c r="M94">
        <f>FORECAST(I94,
INDEX(WingXFLR5!$I$8:$I$132,MATCH(I94,WingXFLR5!$C$8:$C$132,1)):INDEX(WingXFLR5!$I$8:$I$132,MATCH(I94,WingXFLR5!$C$8:$C$132,1)+1),
INDEX(WingXFLR5!$C$8:$C$132,MATCH(I94,WingXFLR5!$C$8:$C$132,1)):INDEX(WingXFLR5!$C$8:$C$132,MATCH(I94,WingXFLR5!$C$8:$C$132,1)+1))</f>
        <v>-0.11825291561504722</v>
      </c>
      <c r="N94">
        <f t="shared" si="7"/>
        <v>0.28783209638325974</v>
      </c>
      <c r="O94">
        <f>FORECAST(ABS(N94),
INDEX(HStabXFLR5!$D$8:$D$106,MATCH(ABS(N94),HStabXFLR5!$C$8:$C$106,1)):INDEX(HStabXFLR5!$D$8:$D$106,MATCH(ABS(N94),HStabXFLR5!$C$8:$C$106,1)+1),
INDEX(HStabXFLR5!$C$8:$C$106,MATCH(ABS(N94),HStabXFLR5!$C$8:$C$106,1)):INDEX(HStabXFLR5!$C$8:$C$106,MATCH(ABS(N94),HStabXFLR5!$C$8:$C$106,1)+1))</f>
        <v>2.9159441782443091E-2</v>
      </c>
      <c r="P94">
        <f>N94*B94*'AC Param'!$B$9</f>
        <v>0.57075139783044659</v>
      </c>
      <c r="Q94">
        <f>(B94*'AC Param'!$B$8*TrimCalc!I94)+TrimCalc!P94</f>
        <v>17.45380579915831</v>
      </c>
      <c r="R94">
        <f>('AC Param'!$B$2*9.807)-TrimCalc!Q94</f>
        <v>0.13014520084168879</v>
      </c>
      <c r="S94">
        <f>O94*B94*'AC Param'!$B$9</f>
        <v>5.7821182440767109E-2</v>
      </c>
      <c r="T94">
        <f>(J94*B94*'AC Param'!$B$8)</f>
        <v>0.72953651612141035</v>
      </c>
      <c r="U94">
        <f>(K94*B94*'AC Param'!$B$8)</f>
        <v>0.26358235516001932</v>
      </c>
      <c r="V94">
        <f>(L94*B94*'AC Param'!$B$8)</f>
        <v>0.46597064712008807</v>
      </c>
    </row>
    <row r="95" spans="1:22" x14ac:dyDescent="0.2">
      <c r="A95" s="1">
        <f>WingXFLR5!L101</f>
        <v>9.2552000000000003</v>
      </c>
      <c r="B95" s="1">
        <f t="shared" si="8"/>
        <v>52.465970312000003</v>
      </c>
      <c r="C95">
        <f>WingXFLR5!C101</f>
        <v>0.90705599999999997</v>
      </c>
      <c r="D95">
        <f>WingXFLR5!I101</f>
        <v>-0.121103</v>
      </c>
      <c r="E95">
        <f t="shared" si="6"/>
        <v>0.29538098713091271</v>
      </c>
      <c r="F95">
        <f>E95*B95*'AC Param'!$B$9</f>
        <v>0.57960463379758564</v>
      </c>
      <c r="G95">
        <f>'AC Param'!$B$2*9.807 + F95</f>
        <v>18.163555633797586</v>
      </c>
      <c r="H95">
        <f t="shared" si="9"/>
        <v>-0.57960463379758564</v>
      </c>
      <c r="I95">
        <f>C95+(H95/(B95*'AC Param'!$B$8))</f>
        <v>0.8769545043087299</v>
      </c>
      <c r="J95">
        <f>FORECAST(I95,
INDEX(WingXFLR5!$F$8:$F$118,MATCH(I95,WingXFLR5!$C$8:$C$118,1)):INDEX(WingXFLR5!$F$8:$F$118,MATCH(I95,WingXFLR5!$C$8:$C$118,1)+1),
INDEX(WingXFLR5!$C$8:$C$118,MATCH(I95,WingXFLR5!$C$8:$C$118,1)):INDEX(WingXFLR5!$C$8:$C$118,MATCH(I95,WingXFLR5!$C$8:$C$118,1)+1))</f>
        <v>3.8039812852932557E-2</v>
      </c>
      <c r="K95">
        <f>FORECAST(I95,
INDEX(WingXFLR5!$D$8:$D$132,MATCH(I95,WingXFLR5!$C$8:$C$132,1)):INDEX(WingXFLR5!$D$8:$D$132,MATCH(I95,WingXFLR5!$C$8:$C$132,1)+1),
INDEX(WingXFLR5!$C$8:$C$132,MATCH(I95,WingXFLR5!$C$8:$C$132,1)):INDEX(WingXFLR5!$C$8:$C$132,MATCH(I95,WingXFLR5!$C$8:$C$132,1)+1))</f>
        <v>1.383562965083578E-2</v>
      </c>
      <c r="L95">
        <f>FORECAST(I95,
INDEX(WingXFLR5!$E$8:$E$132,MATCH(I95,WingXFLR5!$C$8:$C$132,1)):INDEX(WingXFLR5!$E$8:$E$132,MATCH(I95,WingXFLR5!$C$8:$C$132,1)+1),
INDEX(WingXFLR5!$C$8:$C$132,MATCH(I95,WingXFLR5!$C$8:$C$132,1)):INDEX(WingXFLR5!$C$8:$C$132,MATCH(I95,WingXFLR5!$C$8:$C$132,1)+1))</f>
        <v>2.4204356750573683E-2</v>
      </c>
      <c r="M95">
        <f>FORECAST(I95,
INDEX(WingXFLR5!$I$8:$I$132,MATCH(I95,WingXFLR5!$C$8:$C$132,1)):INDEX(WingXFLR5!$I$8:$I$132,MATCH(I95,WingXFLR5!$C$8:$C$132,1)+1),
INDEX(WingXFLR5!$C$8:$C$132,MATCH(I95,WingXFLR5!$C$8:$C$132,1)):INDEX(WingXFLR5!$C$8:$C$132,MATCH(I95,WingXFLR5!$C$8:$C$132,1)+1))</f>
        <v>-0.11892577219636546</v>
      </c>
      <c r="N95">
        <f t="shared" si="7"/>
        <v>0.28961409500430912</v>
      </c>
      <c r="O95">
        <f>FORECAST(ABS(N95),
INDEX(HStabXFLR5!$D$8:$D$106,MATCH(ABS(N95),HStabXFLR5!$C$8:$C$106,1)):INDEX(HStabXFLR5!$D$8:$D$106,MATCH(ABS(N95),HStabXFLR5!$C$8:$C$106,1)+1),
INDEX(HStabXFLR5!$C$8:$C$106,MATCH(ABS(N95),HStabXFLR5!$C$8:$C$106,1)):INDEX(HStabXFLR5!$C$8:$C$106,MATCH(ABS(N95),HStabXFLR5!$C$8:$C$106,1)+1))</f>
        <v>2.923711709654921E-2</v>
      </c>
      <c r="P95">
        <f>N95*B95*'AC Param'!$B$9</f>
        <v>0.5682886806901879</v>
      </c>
      <c r="Q95">
        <f>(B95*'AC Param'!$B$8*TrimCalc!I95)+TrimCalc!P95</f>
        <v>17.454057399299582</v>
      </c>
      <c r="R95">
        <f>('AC Param'!$B$2*9.807)-TrimCalc!Q95</f>
        <v>0.12989360070041656</v>
      </c>
      <c r="S95">
        <f>O95*B95*'AC Param'!$B$9</f>
        <v>5.7369869038091097E-2</v>
      </c>
      <c r="T95">
        <f>(J95*B95*'AC Param'!$B$8)</f>
        <v>0.73245701889647041</v>
      </c>
      <c r="U95">
        <f>(K95*B95*'AC Param'!$B$8)</f>
        <v>0.26640520256464778</v>
      </c>
      <c r="V95">
        <f>(L95*B95*'AC Param'!$B$8)</f>
        <v>0.46605515800967262</v>
      </c>
    </row>
    <row r="96" spans="1:22" x14ac:dyDescent="0.2">
      <c r="A96" s="1">
        <f>WingXFLR5!L102</f>
        <v>9.2072000000000003</v>
      </c>
      <c r="B96" s="1">
        <f t="shared" si="8"/>
        <v>51.923175752000006</v>
      </c>
      <c r="C96">
        <f>WingXFLR5!C102</f>
        <v>0.91653200000000001</v>
      </c>
      <c r="D96">
        <f>WingXFLR5!I102</f>
        <v>-0.12178799999999999</v>
      </c>
      <c r="E96">
        <f t="shared" si="6"/>
        <v>0.29719554893478889</v>
      </c>
      <c r="F96">
        <f>E96*B96*'AC Param'!$B$9</f>
        <v>0.57713199332998832</v>
      </c>
      <c r="G96">
        <f>'AC Param'!$B$2*9.807 + F96</f>
        <v>18.161082993329988</v>
      </c>
      <c r="H96">
        <f t="shared" si="9"/>
        <v>-0.57713199332998832</v>
      </c>
      <c r="I96">
        <f>C96+(H96/(B96*'AC Param'!$B$8))</f>
        <v>0.88624558711127766</v>
      </c>
      <c r="J96">
        <f>FORECAST(I96,
INDEX(WingXFLR5!$F$8:$F$118,MATCH(I96,WingXFLR5!$C$8:$C$118,1)):INDEX(WingXFLR5!$F$8:$F$118,MATCH(I96,WingXFLR5!$C$8:$C$118,1)+1),
INDEX(WingXFLR5!$C$8:$C$118,MATCH(I96,WingXFLR5!$C$8:$C$118,1)):INDEX(WingXFLR5!$C$8:$C$118,MATCH(I96,WingXFLR5!$C$8:$C$118,1)+1))</f>
        <v>3.860017447454786E-2</v>
      </c>
      <c r="K96">
        <f>FORECAST(I96,
INDEX(WingXFLR5!$D$8:$D$132,MATCH(I96,WingXFLR5!$C$8:$C$132,1)):INDEX(WingXFLR5!$D$8:$D$132,MATCH(I96,WingXFLR5!$C$8:$C$132,1)+1),
INDEX(WingXFLR5!$C$8:$C$132,MATCH(I96,WingXFLR5!$C$8:$C$132,1)):INDEX(WingXFLR5!$C$8:$C$132,MATCH(I96,WingXFLR5!$C$8:$C$132,1)+1))</f>
        <v>1.4128656247590188E-2</v>
      </c>
      <c r="L96">
        <f>FORECAST(I96,
INDEX(WingXFLR5!$E$8:$E$132,MATCH(I96,WingXFLR5!$C$8:$C$132,1)):INDEX(WingXFLR5!$E$8:$E$132,MATCH(I96,WingXFLR5!$C$8:$C$132,1)+1),
INDEX(WingXFLR5!$C$8:$C$132,MATCH(I96,WingXFLR5!$C$8:$C$132,1)):INDEX(WingXFLR5!$C$8:$C$132,MATCH(I96,WingXFLR5!$C$8:$C$132,1)+1))</f>
        <v>2.4471518226957673E-2</v>
      </c>
      <c r="M96">
        <f>FORECAST(I96,
INDEX(WingXFLR5!$I$8:$I$132,MATCH(I96,WingXFLR5!$C$8:$C$132,1)):INDEX(WingXFLR5!$I$8:$I$132,MATCH(I96,WingXFLR5!$C$8:$C$132,1)+1),
INDEX(WingXFLR5!$C$8:$C$132,MATCH(I96,WingXFLR5!$C$8:$C$132,1)):INDEX(WingXFLR5!$C$8:$C$132,MATCH(I96,WingXFLR5!$C$8:$C$132,1)+1))</f>
        <v>-0.11959839280698155</v>
      </c>
      <c r="N96">
        <f t="shared" si="7"/>
        <v>0.29139541166538002</v>
      </c>
      <c r="O96">
        <f>FORECAST(ABS(N96),
INDEX(HStabXFLR5!$D$8:$D$106,MATCH(ABS(N96),HStabXFLR5!$C$8:$C$106,1)):INDEX(HStabXFLR5!$D$8:$D$106,MATCH(ABS(N96),HStabXFLR5!$C$8:$C$106,1)+1),
INDEX(HStabXFLR5!$C$8:$C$106,MATCH(ABS(N96),HStabXFLR5!$C$8:$C$106,1)):INDEX(HStabXFLR5!$C$8:$C$106,MATCH(ABS(N96),HStabXFLR5!$C$8:$C$106,1)+1))</f>
        <v>2.9315439085358608E-2</v>
      </c>
      <c r="P96">
        <f>N96*B96*'AC Param'!$B$9</f>
        <v>0.56586855147872428</v>
      </c>
      <c r="Q96">
        <f>(B96*'AC Param'!$B$8*TrimCalc!I96)+TrimCalc!P96</f>
        <v>17.453992085576605</v>
      </c>
      <c r="R96">
        <f>('AC Param'!$B$2*9.807)-TrimCalc!Q96</f>
        <v>0.12995891442339413</v>
      </c>
      <c r="S96">
        <f>O96*B96*'AC Param'!$B$9</f>
        <v>5.6928436025767089E-2</v>
      </c>
      <c r="T96">
        <f>(J96*B96*'AC Param'!$B$8)</f>
        <v>0.7355574170910314</v>
      </c>
      <c r="U96">
        <f>(K96*B96*'AC Param'!$B$8)</f>
        <v>0.26923292544434108</v>
      </c>
      <c r="V96">
        <f>(L96*B96*'AC Param'!$B$8)</f>
        <v>0.46632449164669032</v>
      </c>
    </row>
    <row r="97" spans="1:22" x14ac:dyDescent="0.2">
      <c r="A97" s="1">
        <f>WingXFLR5!L103</f>
        <v>9.16</v>
      </c>
      <c r="B97" s="1">
        <f t="shared" si="8"/>
        <v>51.39218000000001</v>
      </c>
      <c r="C97">
        <f>WingXFLR5!C103</f>
        <v>0.92600400000000005</v>
      </c>
      <c r="D97">
        <f>WingXFLR5!I103</f>
        <v>-0.122473</v>
      </c>
      <c r="E97">
        <f t="shared" si="6"/>
        <v>0.29900997838121585</v>
      </c>
      <c r="F97">
        <f>E97*B97*'AC Param'!$B$9</f>
        <v>0.5747173711905571</v>
      </c>
      <c r="G97">
        <f>'AC Param'!$B$2*9.807 + F97</f>
        <v>18.158668371190558</v>
      </c>
      <c r="H97">
        <f t="shared" si="9"/>
        <v>-0.5747173711905571</v>
      </c>
      <c r="I97">
        <f>C97+(H97/(B97*'AC Param'!$B$8))</f>
        <v>0.8955326834020233</v>
      </c>
      <c r="J97">
        <f>FORECAST(I97,
INDEX(WingXFLR5!$F$8:$F$118,MATCH(I97,WingXFLR5!$C$8:$C$118,1)):INDEX(WingXFLR5!$F$8:$F$118,MATCH(I97,WingXFLR5!$C$8:$C$118,1)+1),
INDEX(WingXFLR5!$C$8:$C$118,MATCH(I97,WingXFLR5!$C$8:$C$118,1)):INDEX(WingXFLR5!$C$8:$C$118,MATCH(I97,WingXFLR5!$C$8:$C$118,1)+1))</f>
        <v>3.9175732063538145E-2</v>
      </c>
      <c r="K97">
        <f>FORECAST(I97,
INDEX(WingXFLR5!$D$8:$D$132,MATCH(I97,WingXFLR5!$C$8:$C$132,1)):INDEX(WingXFLR5!$D$8:$D$132,MATCH(I97,WingXFLR5!$C$8:$C$132,1)+1),
INDEX(WingXFLR5!$C$8:$C$132,MATCH(I97,WingXFLR5!$C$8:$C$132,1)):INDEX(WingXFLR5!$C$8:$C$132,MATCH(I97,WingXFLR5!$C$8:$C$132,1)+1))</f>
        <v>1.442396629981137E-2</v>
      </c>
      <c r="L97">
        <f>FORECAST(I97,
INDEX(WingXFLR5!$E$8:$E$132,MATCH(I97,WingXFLR5!$C$8:$C$132,1)):INDEX(WingXFLR5!$E$8:$E$132,MATCH(I97,WingXFLR5!$C$8:$C$132,1)+1),
INDEX(WingXFLR5!$C$8:$C$132,MATCH(I97,WingXFLR5!$C$8:$C$132,1)):INDEX(WingXFLR5!$C$8:$C$132,MATCH(I97,WingXFLR5!$C$8:$C$132,1)+1))</f>
        <v>2.4751765763726775E-2</v>
      </c>
      <c r="M97">
        <f>FORECAST(I97,
INDEX(WingXFLR5!$I$8:$I$132,MATCH(I97,WingXFLR5!$C$8:$C$132,1)):INDEX(WingXFLR5!$I$8:$I$132,MATCH(I97,WingXFLR5!$C$8:$C$132,1)+1),
INDEX(WingXFLR5!$C$8:$C$132,MATCH(I97,WingXFLR5!$C$8:$C$132,1)):INDEX(WingXFLR5!$C$8:$C$132,MATCH(I97,WingXFLR5!$C$8:$C$132,1)+1))</f>
        <v>-0.12027027444261788</v>
      </c>
      <c r="N97">
        <f t="shared" si="7"/>
        <v>0.29317497713557694</v>
      </c>
      <c r="O97">
        <f>FORECAST(ABS(N97),
INDEX(HStabXFLR5!$D$8:$D$106,MATCH(ABS(N97),HStabXFLR5!$C$8:$C$106,1)):INDEX(HStabXFLR5!$D$8:$D$106,MATCH(ABS(N97),HStabXFLR5!$C$8:$C$106,1)+1),
INDEX(HStabXFLR5!$C$8:$C$106,MATCH(ABS(N97),HStabXFLR5!$C$8:$C$106,1)):INDEX(HStabXFLR5!$C$8:$C$106,MATCH(ABS(N97),HStabXFLR5!$C$8:$C$106,1)+1))</f>
        <v>2.9393684076767696E-2</v>
      </c>
      <c r="P97">
        <f>N97*B97*'AC Param'!$B$9</f>
        <v>0.56350210474713491</v>
      </c>
      <c r="Q97">
        <f>(B97*'AC Param'!$B$8*TrimCalc!I97)+TrimCalc!P97</f>
        <v>17.454081412836821</v>
      </c>
      <c r="R97">
        <f>('AC Param'!$B$2*9.807)-TrimCalc!Q97</f>
        <v>0.12986958716317787</v>
      </c>
      <c r="S97">
        <f>O97*B97*'AC Param'!$B$9</f>
        <v>5.6496645809820605E-2</v>
      </c>
      <c r="T97">
        <f>(J97*B97*'AC Param'!$B$8)</f>
        <v>0.73889074249969255</v>
      </c>
      <c r="U97">
        <f>(K97*B97*'AC Param'!$B$8)</f>
        <v>0.27204941956853929</v>
      </c>
      <c r="V97">
        <f>(L97*B97*'AC Param'!$B$8)</f>
        <v>0.46684132293115327</v>
      </c>
    </row>
    <row r="98" spans="1:22" x14ac:dyDescent="0.2">
      <c r="A98" s="1">
        <f>WingXFLR5!L104</f>
        <v>9.1135000000000002</v>
      </c>
      <c r="B98" s="1">
        <f t="shared" si="8"/>
        <v>50.871727878125</v>
      </c>
      <c r="C98">
        <f>WingXFLR5!C104</f>
        <v>0.93547100000000005</v>
      </c>
      <c r="D98">
        <f>WingXFLR5!I104</f>
        <v>-0.123156</v>
      </c>
      <c r="E98">
        <f t="shared" ref="E98:E112" si="10">(((D98*Chord_Wing)+(C98*(Xcg-Xwing_AC)))/(Xcg - Xtail_AC)) * (S_Wing/S_Hstab)</f>
        <v>0.30081985987862214</v>
      </c>
      <c r="F98">
        <f>E98*B98*'AC Param'!$B$9</f>
        <v>0.57234065434782788</v>
      </c>
      <c r="G98">
        <f>'AC Param'!$B$2*9.807 + F98</f>
        <v>18.156291654347825</v>
      </c>
      <c r="H98">
        <f t="shared" si="9"/>
        <v>-0.57234065434782788</v>
      </c>
      <c r="I98">
        <f>C98+(H98/(B98*'AC Param'!$B$8))</f>
        <v>0.90481524316223305</v>
      </c>
      <c r="J98">
        <f>FORECAST(I98,
INDEX(WingXFLR5!$F$8:$F$118,MATCH(I98,WingXFLR5!$C$8:$C$118,1)):INDEX(WingXFLR5!$F$8:$F$118,MATCH(I98,WingXFLR5!$C$8:$C$118,1)+1),
INDEX(WingXFLR5!$C$8:$C$118,MATCH(I98,WingXFLR5!$C$8:$C$118,1)):INDEX(WingXFLR5!$C$8:$C$118,MATCH(I98,WingXFLR5!$C$8:$C$118,1)+1))</f>
        <v>3.9759667588969025E-2</v>
      </c>
      <c r="K98">
        <f>FORECAST(I98,
INDEX(WingXFLR5!$D$8:$D$132,MATCH(I98,WingXFLR5!$C$8:$C$132,1)):INDEX(WingXFLR5!$D$8:$D$132,MATCH(I98,WingXFLR5!$C$8:$C$132,1)+1),
INDEX(WingXFLR5!$C$8:$C$132,MATCH(I98,WingXFLR5!$C$8:$C$132,1)):INDEX(WingXFLR5!$C$8:$C$132,MATCH(I98,WingXFLR5!$C$8:$C$132,1)+1))</f>
        <v>1.472267940171325E-2</v>
      </c>
      <c r="L98">
        <f>FORECAST(I98,
INDEX(WingXFLR5!$E$8:$E$132,MATCH(I98,WingXFLR5!$C$8:$C$132,1)):INDEX(WingXFLR5!$E$8:$E$132,MATCH(I98,WingXFLR5!$C$8:$C$132,1)+1),
INDEX(WingXFLR5!$C$8:$C$132,MATCH(I98,WingXFLR5!$C$8:$C$132,1)):INDEX(WingXFLR5!$C$8:$C$132,MATCH(I98,WingXFLR5!$C$8:$C$132,1)+1))</f>
        <v>2.5036988187255776E-2</v>
      </c>
      <c r="M98">
        <f>FORECAST(I98,
INDEX(WingXFLR5!$I$8:$I$132,MATCH(I98,WingXFLR5!$C$8:$C$132,1)):INDEX(WingXFLR5!$I$8:$I$132,MATCH(I98,WingXFLR5!$C$8:$C$132,1)+1),
INDEX(WingXFLR5!$C$8:$C$132,MATCH(I98,WingXFLR5!$C$8:$C$132,1)):INDEX(WingXFLR5!$C$8:$C$132,MATCH(I98,WingXFLR5!$C$8:$C$132,1)+1))</f>
        <v>-0.12094110585024044</v>
      </c>
      <c r="N98">
        <f t="shared" ref="N98:N112" si="11">(((M98*Chord_Wing)+(I98*(Xcg-Xwing_AC)))/(Xcg - Xtail_AC)) * (S_Wing/S_Hstab)</f>
        <v>0.29495209118157611</v>
      </c>
      <c r="O98">
        <f>FORECAST(ABS(N98),
INDEX(HStabXFLR5!$D$8:$D$106,MATCH(ABS(N98),HStabXFLR5!$C$8:$C$106,1)):INDEX(HStabXFLR5!$D$8:$D$106,MATCH(ABS(N98),HStabXFLR5!$C$8:$C$106,1)+1),
INDEX(HStabXFLR5!$C$8:$C$106,MATCH(ABS(N98),HStabXFLR5!$C$8:$C$106,1)):INDEX(HStabXFLR5!$C$8:$C$106,MATCH(ABS(N98),HStabXFLR5!$C$8:$C$106,1)+1))</f>
        <v>2.9471821282501851E-2</v>
      </c>
      <c r="P98">
        <f>N98*B98*'AC Param'!$B$9</f>
        <v>0.56117662223577225</v>
      </c>
      <c r="Q98">
        <f>(B98*'AC Param'!$B$8*TrimCalc!I98)+TrimCalc!P98</f>
        <v>17.454008564892977</v>
      </c>
      <c r="R98">
        <f>('AC Param'!$B$2*9.807)-TrimCalc!Q98</f>
        <v>0.12994243510702219</v>
      </c>
      <c r="S98">
        <f>O98*B98*'AC Param'!$B$9</f>
        <v>5.6073164466120651E-2</v>
      </c>
      <c r="T98">
        <f>(J98*B98*'AC Param'!$B$8)</f>
        <v>0.74230997737064108</v>
      </c>
      <c r="U98">
        <f>(K98*B98*'AC Param'!$B$8)</f>
        <v>0.2748713074390256</v>
      </c>
      <c r="V98">
        <f>(L98*B98*'AC Param'!$B$8)</f>
        <v>0.46743866993161548</v>
      </c>
    </row>
    <row r="99" spans="1:22" x14ac:dyDescent="0.2">
      <c r="A99" s="1">
        <f>WingXFLR5!L105</f>
        <v>9.0678000000000001</v>
      </c>
      <c r="B99" s="1">
        <f t="shared" si="8"/>
        <v>50.362810564500002</v>
      </c>
      <c r="C99">
        <f>WingXFLR5!C105</f>
        <v>0.94493499999999997</v>
      </c>
      <c r="D99">
        <f>WingXFLR5!I105</f>
        <v>-0.12384000000000001</v>
      </c>
      <c r="E99">
        <f t="shared" si="10"/>
        <v>0.30263183335904603</v>
      </c>
      <c r="F99">
        <f>E99*B99*'AC Param'!$B$9</f>
        <v>0.57002797456491139</v>
      </c>
      <c r="G99">
        <f>'AC Param'!$B$2*9.807 + F99</f>
        <v>18.153978974564911</v>
      </c>
      <c r="H99">
        <f t="shared" si="9"/>
        <v>-0.57002797456491139</v>
      </c>
      <c r="I99">
        <f>C99+(H99/(B99*'AC Param'!$B$8))</f>
        <v>0.91409458973398272</v>
      </c>
      <c r="J99">
        <f>FORECAST(I99,
INDEX(WingXFLR5!$F$8:$F$118,MATCH(I99,WingXFLR5!$C$8:$C$118,1)):INDEX(WingXFLR5!$F$8:$F$118,MATCH(I99,WingXFLR5!$C$8:$C$118,1)+1),
INDEX(WingXFLR5!$C$8:$C$118,MATCH(I99,WingXFLR5!$C$8:$C$118,1)):INDEX(WingXFLR5!$C$8:$C$118,MATCH(I99,WingXFLR5!$C$8:$C$118,1)+1))</f>
        <v>4.0351125092738874E-2</v>
      </c>
      <c r="K99">
        <f>FORECAST(I99,
INDEX(WingXFLR5!$D$8:$D$132,MATCH(I99,WingXFLR5!$C$8:$C$132,1)):INDEX(WingXFLR5!$D$8:$D$132,MATCH(I99,WingXFLR5!$C$8:$C$132,1)+1),
INDEX(WingXFLR5!$C$8:$C$132,MATCH(I99,WingXFLR5!$C$8:$C$132,1)):INDEX(WingXFLR5!$C$8:$C$132,MATCH(I99,WingXFLR5!$C$8:$C$132,1)+1))</f>
        <v>1.502451923045596E-2</v>
      </c>
      <c r="L99">
        <f>FORECAST(I99,
INDEX(WingXFLR5!$E$8:$E$132,MATCH(I99,WingXFLR5!$C$8:$C$132,1)):INDEX(WingXFLR5!$E$8:$E$132,MATCH(I99,WingXFLR5!$C$8:$C$132,1)+1),
INDEX(WingXFLR5!$C$8:$C$132,MATCH(I99,WingXFLR5!$C$8:$C$132,1)):INDEX(WingXFLR5!$C$8:$C$132,MATCH(I99,WingXFLR5!$C$8:$C$132,1)+1))</f>
        <v>2.5327348642963998E-2</v>
      </c>
      <c r="M99">
        <f>FORECAST(I99,
INDEX(WingXFLR5!$I$8:$I$132,MATCH(I99,WingXFLR5!$C$8:$C$132,1)):INDEX(WingXFLR5!$I$8:$I$132,MATCH(I99,WingXFLR5!$C$8:$C$132,1)+1),
INDEX(WingXFLR5!$C$8:$C$132,MATCH(I99,WingXFLR5!$C$8:$C$132,1)):INDEX(WingXFLR5!$C$8:$C$132,MATCH(I99,WingXFLR5!$C$8:$C$132,1)+1))</f>
        <v>-0.12161180476654475</v>
      </c>
      <c r="N99">
        <f t="shared" si="11"/>
        <v>0.29672880858347078</v>
      </c>
      <c r="O99">
        <f>FORECAST(ABS(N99),
INDEX(HStabXFLR5!$D$8:$D$106,MATCH(ABS(N99),HStabXFLR5!$C$8:$C$106,1)):INDEX(HStabXFLR5!$D$8:$D$106,MATCH(ABS(N99),HStabXFLR5!$C$8:$C$106,1)+1),
INDEX(HStabXFLR5!$C$8:$C$106,MATCH(ABS(N99),HStabXFLR5!$C$8:$C$106,1)):INDEX(HStabXFLR5!$C$8:$C$106,MATCH(ABS(N99),HStabXFLR5!$C$8:$C$106,1)+1))</f>
        <v>2.9551182736511965E-2</v>
      </c>
      <c r="P99">
        <f>N99*B99*'AC Param'!$B$9</f>
        <v>0.5589092194118952</v>
      </c>
      <c r="Q99">
        <f>(B99*'AC Param'!$B$8*TrimCalc!I99)+TrimCalc!P99</f>
        <v>17.454257985928034</v>
      </c>
      <c r="R99">
        <f>('AC Param'!$B$2*9.807)-TrimCalc!Q99</f>
        <v>0.12969301407196454</v>
      </c>
      <c r="S99">
        <f>O99*B99*'AC Param'!$B$9</f>
        <v>5.5661695117533723E-2</v>
      </c>
      <c r="T99">
        <f>(J99*B99*'AC Param'!$B$8)</f>
        <v>0.74581595736338846</v>
      </c>
      <c r="U99">
        <f>(K99*B99*'AC Param'!$B$8)</f>
        <v>0.27770046480819371</v>
      </c>
      <c r="V99">
        <f>(L99*B99*'AC Param'!$B$8)</f>
        <v>0.46812922148303759</v>
      </c>
    </row>
    <row r="100" spans="1:22" x14ac:dyDescent="0.2">
      <c r="A100" s="1">
        <f>WingXFLR5!L106</f>
        <v>9.0227000000000004</v>
      </c>
      <c r="B100" s="1">
        <f t="shared" si="8"/>
        <v>49.863083115125008</v>
      </c>
      <c r="C100">
        <f>WingXFLR5!C106</f>
        <v>0.95439300000000005</v>
      </c>
      <c r="D100">
        <f>WingXFLR5!I106</f>
        <v>-0.12452199999999999</v>
      </c>
      <c r="E100">
        <f t="shared" si="10"/>
        <v>0.30443922580108707</v>
      </c>
      <c r="F100">
        <f>E100*B100*'AC Param'!$B$9</f>
        <v>0.56774241289393446</v>
      </c>
      <c r="G100">
        <f>'AC Param'!$B$2*9.807 + F100</f>
        <v>18.151693412893934</v>
      </c>
      <c r="H100">
        <f t="shared" si="9"/>
        <v>-0.56774241289393446</v>
      </c>
      <c r="I100">
        <f>C100+(H100/(B100*'AC Param'!$B$8))</f>
        <v>0.92336840314724622</v>
      </c>
      <c r="J100">
        <f>FORECAST(I100,
INDEX(WingXFLR5!$F$8:$F$118,MATCH(I100,WingXFLR5!$C$8:$C$118,1)):INDEX(WingXFLR5!$F$8:$F$118,MATCH(I100,WingXFLR5!$C$8:$C$118,1)+1),
INDEX(WingXFLR5!$C$8:$C$118,MATCH(I100,WingXFLR5!$C$8:$C$118,1)):INDEX(WingXFLR5!$C$8:$C$118,MATCH(I100,WingXFLR5!$C$8:$C$118,1)+1))</f>
        <v>4.0956649404638341E-2</v>
      </c>
      <c r="K100">
        <f>FORECAST(I100,
INDEX(WingXFLR5!$D$8:$D$132,MATCH(I100,WingXFLR5!$C$8:$C$132,1)):INDEX(WingXFLR5!$D$8:$D$132,MATCH(I100,WingXFLR5!$C$8:$C$132,1)+1),
INDEX(WingXFLR5!$C$8:$C$132,MATCH(I100,WingXFLR5!$C$8:$C$132,1)):INDEX(WingXFLR5!$C$8:$C$132,MATCH(I100,WingXFLR5!$C$8:$C$132,1)+1))</f>
        <v>1.5328463827997633E-2</v>
      </c>
      <c r="L100">
        <f>FORECAST(I100,
INDEX(WingXFLR5!$E$8:$E$132,MATCH(I100,WingXFLR5!$C$8:$C$132,1)):INDEX(WingXFLR5!$E$8:$E$132,MATCH(I100,WingXFLR5!$C$8:$C$132,1)+1),
INDEX(WingXFLR5!$C$8:$C$132,MATCH(I100,WingXFLR5!$C$8:$C$132,1)):INDEX(WingXFLR5!$C$8:$C$132,MATCH(I100,WingXFLR5!$C$8:$C$132,1)+1))</f>
        <v>2.5627742079354553E-2</v>
      </c>
      <c r="M100">
        <f>FORECAST(I100,
INDEX(WingXFLR5!$I$8:$I$132,MATCH(I100,WingXFLR5!$C$8:$C$132,1)):INDEX(WingXFLR5!$I$8:$I$132,MATCH(I100,WingXFLR5!$C$8:$C$132,1)+1),
INDEX(WingXFLR5!$C$8:$C$132,MATCH(I100,WingXFLR5!$C$8:$C$132,1)):INDEX(WingXFLR5!$C$8:$C$132,MATCH(I100,WingXFLR5!$C$8:$C$132,1)+1))</f>
        <v>-0.12228239782050926</v>
      </c>
      <c r="N100">
        <f t="shared" si="11"/>
        <v>0.29850511092571047</v>
      </c>
      <c r="O100">
        <f>FORECAST(ABS(N100),
INDEX(HStabXFLR5!$D$8:$D$106,MATCH(ABS(N100),HStabXFLR5!$C$8:$C$106,1)):INDEX(HStabXFLR5!$D$8:$D$106,MATCH(ABS(N100),HStabXFLR5!$C$8:$C$106,1)+1),
INDEX(HStabXFLR5!$C$8:$C$106,MATCH(ABS(N100),HStabXFLR5!$C$8:$C$106,1)):INDEX(HStabXFLR5!$C$8:$C$106,MATCH(ABS(N100),HStabXFLR5!$C$8:$C$106,1)+1))</f>
        <v>2.9631082099328687E-2</v>
      </c>
      <c r="P100">
        <f>N100*B100*'AC Param'!$B$9</f>
        <v>0.55667600484854884</v>
      </c>
      <c r="Q100">
        <f>(B100*'AC Param'!$B$8*TrimCalc!I100)+TrimCalc!P100</f>
        <v>17.454088328396729</v>
      </c>
      <c r="R100">
        <f>('AC Param'!$B$2*9.807)-TrimCalc!Q100</f>
        <v>0.12986267160327003</v>
      </c>
      <c r="S100">
        <f>O100*B100*'AC Param'!$B$9</f>
        <v>5.5258391895670979E-2</v>
      </c>
      <c r="T100">
        <f>(J100*B100*'AC Param'!$B$8)</f>
        <v>0.74949650651064958</v>
      </c>
      <c r="U100">
        <f>(K100*B100*'AC Param'!$B$8)</f>
        <v>0.28050707897892641</v>
      </c>
      <c r="V100">
        <f>(L100*B100*'AC Param'!$B$8)</f>
        <v>0.46898131164159429</v>
      </c>
    </row>
    <row r="101" spans="1:22" x14ac:dyDescent="0.2">
      <c r="A101" s="1">
        <f>WingXFLR5!L107</f>
        <v>8.9784000000000006</v>
      </c>
      <c r="B101" s="1">
        <f t="shared" si="8"/>
        <v>49.374645768000015</v>
      </c>
      <c r="C101">
        <f>WingXFLR5!C107</f>
        <v>0.96384700000000001</v>
      </c>
      <c r="D101">
        <f>WingXFLR5!I107</f>
        <v>-0.12520500000000001</v>
      </c>
      <c r="E101">
        <f t="shared" si="10"/>
        <v>0.30624867713678328</v>
      </c>
      <c r="F101">
        <f>E101*B101*'AC Param'!$B$9</f>
        <v>0.56552240615046823</v>
      </c>
      <c r="G101">
        <f>'AC Param'!$B$2*9.807 + F101</f>
        <v>18.149473406150467</v>
      </c>
      <c r="H101">
        <f t="shared" si="9"/>
        <v>-0.56552240615046823</v>
      </c>
      <c r="I101">
        <f>C101+(H101/(B101*'AC Param'!$B$8))</f>
        <v>0.93263800674409891</v>
      </c>
      <c r="J101">
        <f>FORECAST(I101,
INDEX(WingXFLR5!$F$8:$F$118,MATCH(I101,WingXFLR5!$C$8:$C$118,1)):INDEX(WingXFLR5!$F$8:$F$118,MATCH(I101,WingXFLR5!$C$8:$C$118,1)+1),
INDEX(WingXFLR5!$C$8:$C$118,MATCH(I101,WingXFLR5!$C$8:$C$118,1)):INDEX(WingXFLR5!$C$8:$C$118,MATCH(I101,WingXFLR5!$C$8:$C$118,1)+1))</f>
        <v>4.1579881940394164E-2</v>
      </c>
      <c r="K101">
        <f>FORECAST(I101,
INDEX(WingXFLR5!$D$8:$D$132,MATCH(I101,WingXFLR5!$C$8:$C$132,1)):INDEX(WingXFLR5!$D$8:$D$132,MATCH(I101,WingXFLR5!$C$8:$C$132,1)+1),
INDEX(WingXFLR5!$C$8:$C$132,MATCH(I101,WingXFLR5!$C$8:$C$132,1)):INDEX(WingXFLR5!$C$8:$C$132,MATCH(I101,WingXFLR5!$C$8:$C$132,1)+1))</f>
        <v>1.5635736466081244E-2</v>
      </c>
      <c r="L101">
        <f>FORECAST(I101,
INDEX(WingXFLR5!$E$8:$E$132,MATCH(I101,WingXFLR5!$C$8:$C$132,1)):INDEX(WingXFLR5!$E$8:$E$132,MATCH(I101,WingXFLR5!$C$8:$C$132,1)+1),
INDEX(WingXFLR5!$C$8:$C$132,MATCH(I101,WingXFLR5!$C$8:$C$132,1)):INDEX(WingXFLR5!$C$8:$C$132,MATCH(I101,WingXFLR5!$C$8:$C$132,1)+1))</f>
        <v>2.594384622499888E-2</v>
      </c>
      <c r="M101">
        <f>FORECAST(I101,
INDEX(WingXFLR5!$I$8:$I$132,MATCH(I101,WingXFLR5!$C$8:$C$132,1)):INDEX(WingXFLR5!$I$8:$I$132,MATCH(I101,WingXFLR5!$C$8:$C$132,1)+1),
INDEX(WingXFLR5!$C$8:$C$132,MATCH(I101,WingXFLR5!$C$8:$C$132,1)):INDEX(WingXFLR5!$C$8:$C$132,MATCH(I101,WingXFLR5!$C$8:$C$132,1)+1))</f>
        <v>-0.12295161271851901</v>
      </c>
      <c r="N101">
        <f t="shared" si="11"/>
        <v>0.30027825408205167</v>
      </c>
      <c r="O101">
        <f>FORECAST(ABS(N101),
INDEX(HStabXFLR5!$D$8:$D$106,MATCH(ABS(N101),HStabXFLR5!$C$8:$C$106,1)):INDEX(HStabXFLR5!$D$8:$D$106,MATCH(ABS(N101),HStabXFLR5!$C$8:$C$106,1)+1),
INDEX(HStabXFLR5!$C$8:$C$106,MATCH(ABS(N101),HStabXFLR5!$C$8:$C$106,1)):INDEX(HStabXFLR5!$C$8:$C$106,MATCH(ABS(N101),HStabXFLR5!$C$8:$C$106,1)+1))</f>
        <v>2.9710839359681031E-2</v>
      </c>
      <c r="P101">
        <f>N101*B101*'AC Param'!$B$9</f>
        <v>0.5544973527748418</v>
      </c>
      <c r="Q101">
        <f>(B101*'AC Param'!$B$8*TrimCalc!I101)+TrimCalc!P101</f>
        <v>17.454359687859046</v>
      </c>
      <c r="R101">
        <f>('AC Param'!$B$2*9.807)-TrimCalc!Q101</f>
        <v>0.12959131214095265</v>
      </c>
      <c r="S101">
        <f>O101*B101*'AC Param'!$B$9</f>
        <v>5.4864385115147213E-2</v>
      </c>
      <c r="T101">
        <f>(J101*B101*'AC Param'!$B$8)</f>
        <v>0.75344804267077581</v>
      </c>
      <c r="U101">
        <f>(K101*B101*'AC Param'!$B$8)</f>
        <v>0.28332728440578414</v>
      </c>
      <c r="V101">
        <f>(L101*B101*'AC Param'!$B$8)</f>
        <v>0.47011533571929376</v>
      </c>
    </row>
    <row r="102" spans="1:22" x14ac:dyDescent="0.2">
      <c r="A102" s="1">
        <f>WingXFLR5!L108</f>
        <v>8.9346999999999994</v>
      </c>
      <c r="B102" s="1">
        <f t="shared" si="8"/>
        <v>48.895179255125001</v>
      </c>
      <c r="C102">
        <f>WingXFLR5!C108</f>
        <v>0.97329699999999997</v>
      </c>
      <c r="D102">
        <f>WingXFLR5!I108</f>
        <v>-0.125887</v>
      </c>
      <c r="E102">
        <f t="shared" si="10"/>
        <v>0.30805580486392581</v>
      </c>
      <c r="F102">
        <f>E102*B102*'AC Param'!$B$9</f>
        <v>0.56333539809768951</v>
      </c>
      <c r="G102">
        <f>'AC Param'!$B$2*9.807 + F102</f>
        <v>18.147286398097688</v>
      </c>
      <c r="H102">
        <f t="shared" si="9"/>
        <v>-0.56333539809768951</v>
      </c>
      <c r="I102">
        <f>C102+(H102/(B102*'AC Param'!$B$8))</f>
        <v>0.94190384713375797</v>
      </c>
      <c r="J102">
        <f>FORECAST(I102,
INDEX(WingXFLR5!$F$8:$F$118,MATCH(I102,WingXFLR5!$C$8:$C$118,1)):INDEX(WingXFLR5!$F$8:$F$118,MATCH(I102,WingXFLR5!$C$8:$C$118,1)+1),
INDEX(WingXFLR5!$C$8:$C$118,MATCH(I102,WingXFLR5!$C$8:$C$118,1)):INDEX(WingXFLR5!$C$8:$C$118,MATCH(I102,WingXFLR5!$C$8:$C$118,1)+1))</f>
        <v>4.2215175859172671E-2</v>
      </c>
      <c r="K102">
        <f>FORECAST(I102,
INDEX(WingXFLR5!$D$8:$D$132,MATCH(I102,WingXFLR5!$C$8:$C$132,1)):INDEX(WingXFLR5!$D$8:$D$132,MATCH(I102,WingXFLR5!$C$8:$C$132,1)+1),
INDEX(WingXFLR5!$C$8:$C$132,MATCH(I102,WingXFLR5!$C$8:$C$132,1)):INDEX(WingXFLR5!$C$8:$C$132,MATCH(I102,WingXFLR5!$C$8:$C$132,1)+1))</f>
        <v>1.5945470471407576E-2</v>
      </c>
      <c r="L102">
        <f>FORECAST(I102,
INDEX(WingXFLR5!$E$8:$E$132,MATCH(I102,WingXFLR5!$C$8:$C$132,1)):INDEX(WingXFLR5!$E$8:$E$132,MATCH(I102,WingXFLR5!$C$8:$C$132,1)+1),
INDEX(WingXFLR5!$C$8:$C$132,MATCH(I102,WingXFLR5!$C$8:$C$132,1)):INDEX(WingXFLR5!$C$8:$C$132,MATCH(I102,WingXFLR5!$C$8:$C$132,1)+1))</f>
        <v>2.6269705387765099E-2</v>
      </c>
      <c r="M102">
        <f>FORECAST(I102,
INDEX(WingXFLR5!$I$8:$I$132,MATCH(I102,WingXFLR5!$C$8:$C$132,1)):INDEX(WingXFLR5!$I$8:$I$132,MATCH(I102,WingXFLR5!$C$8:$C$132,1)+1),
INDEX(WingXFLR5!$C$8:$C$132,MATCH(I102,WingXFLR5!$C$8:$C$132,1)):INDEX(WingXFLR5!$C$8:$C$132,MATCH(I102,WingXFLR5!$C$8:$C$132,1)+1))</f>
        <v>-0.12362092682158606</v>
      </c>
      <c r="N102">
        <f t="shared" si="11"/>
        <v>0.30205149009945798</v>
      </c>
      <c r="O102">
        <f>FORECAST(ABS(N102),
INDEX(HStabXFLR5!$D$8:$D$106,MATCH(ABS(N102),HStabXFLR5!$C$8:$C$106,1)):INDEX(HStabXFLR5!$D$8:$D$106,MATCH(ABS(N102),HStabXFLR5!$C$8:$C$106,1)+1),
INDEX(HStabXFLR5!$C$8:$C$106,MATCH(ABS(N102),HStabXFLR5!$C$8:$C$106,1)):INDEX(HStabXFLR5!$C$8:$C$106,MATCH(ABS(N102),HStabXFLR5!$C$8:$C$106,1)+1))</f>
        <v>2.9790600796991182E-2</v>
      </c>
      <c r="P102">
        <f>N102*B102*'AC Param'!$B$9</f>
        <v>0.55235542955062888</v>
      </c>
      <c r="Q102">
        <f>(B102*'AC Param'!$B$8*TrimCalc!I102)+TrimCalc!P102</f>
        <v>17.454378012488412</v>
      </c>
      <c r="R102">
        <f>('AC Param'!$B$2*9.807)-TrimCalc!Q102</f>
        <v>0.12957298751158675</v>
      </c>
      <c r="S102">
        <f>O102*B102*'AC Param'!$B$9</f>
        <v>5.4477467051644586E-2</v>
      </c>
      <c r="T102">
        <f>(J102*B102*'AC Param'!$B$8)</f>
        <v>0.75753152286796044</v>
      </c>
      <c r="U102">
        <f>(K102*B102*'AC Param'!$B$8)</f>
        <v>0.2861339857814868</v>
      </c>
      <c r="V102">
        <f>(L102*B102*'AC Param'!$B$8)</f>
        <v>0.47139753708647381</v>
      </c>
    </row>
    <row r="103" spans="1:22" x14ac:dyDescent="0.2">
      <c r="A103" s="1">
        <f>WingXFLR5!L109</f>
        <v>8.8917000000000002</v>
      </c>
      <c r="B103" s="1">
        <f t="shared" si="8"/>
        <v>48.425676445125006</v>
      </c>
      <c r="C103">
        <f>WingXFLR5!C109</f>
        <v>0.982742</v>
      </c>
      <c r="D103">
        <f>WingXFLR5!I109</f>
        <v>-0.12656800000000001</v>
      </c>
      <c r="E103">
        <f t="shared" si="10"/>
        <v>0.30986057589315225</v>
      </c>
      <c r="F103">
        <f>E103*B103*'AC Param'!$B$9</f>
        <v>0.56119477887469082</v>
      </c>
      <c r="G103">
        <f>'AC Param'!$B$2*9.807 + F103</f>
        <v>18.145145778874689</v>
      </c>
      <c r="H103">
        <f t="shared" si="9"/>
        <v>-0.56119477887469082</v>
      </c>
      <c r="I103">
        <f>C103+(H103/(B103*'AC Param'!$B$8))</f>
        <v>0.95116492768827277</v>
      </c>
      <c r="J103">
        <f>FORECAST(I103,
INDEX(WingXFLR5!$F$8:$F$118,MATCH(I103,WingXFLR5!$C$8:$C$118,1)):INDEX(WingXFLR5!$F$8:$F$118,MATCH(I103,WingXFLR5!$C$8:$C$118,1)+1),
INDEX(WingXFLR5!$C$8:$C$118,MATCH(I103,WingXFLR5!$C$8:$C$118,1)):INDEX(WingXFLR5!$C$8:$C$118,MATCH(I103,WingXFLR5!$C$8:$C$118,1)+1))</f>
        <v>4.2860714110522821E-2</v>
      </c>
      <c r="K103">
        <f>FORECAST(I103,
INDEX(WingXFLR5!$D$8:$D$132,MATCH(I103,WingXFLR5!$C$8:$C$132,1)):INDEX(WingXFLR5!$D$8:$D$132,MATCH(I103,WingXFLR5!$C$8:$C$132,1)+1),
INDEX(WingXFLR5!$C$8:$C$132,MATCH(I103,WingXFLR5!$C$8:$C$132,1)):INDEX(WingXFLR5!$C$8:$C$132,MATCH(I103,WingXFLR5!$C$8:$C$132,1)+1))</f>
        <v>1.6257782074460485E-2</v>
      </c>
      <c r="L103">
        <f>FORECAST(I103,
INDEX(WingXFLR5!$E$8:$E$132,MATCH(I103,WingXFLR5!$C$8:$C$132,1)):INDEX(WingXFLR5!$E$8:$E$132,MATCH(I103,WingXFLR5!$C$8:$C$132,1)+1),
INDEX(WingXFLR5!$C$8:$C$132,MATCH(I103,WingXFLR5!$C$8:$C$132,1)):INDEX(WingXFLR5!$C$8:$C$132,MATCH(I103,WingXFLR5!$C$8:$C$132,1)+1))</f>
        <v>2.6602273342079645E-2</v>
      </c>
      <c r="M103">
        <f>FORECAST(I103,
INDEX(WingXFLR5!$I$8:$I$132,MATCH(I103,WingXFLR5!$C$8:$C$132,1)):INDEX(WingXFLR5!$I$8:$I$132,MATCH(I103,WingXFLR5!$C$8:$C$132,1)+1),
INDEX(WingXFLR5!$C$8:$C$132,MATCH(I103,WingXFLR5!$C$8:$C$132,1)):INDEX(WingXFLR5!$C$8:$C$132,MATCH(I103,WingXFLR5!$C$8:$C$132,1)+1))</f>
        <v>-0.1242892292961939</v>
      </c>
      <c r="N103">
        <f t="shared" si="11"/>
        <v>0.30382235188497603</v>
      </c>
      <c r="O103">
        <f>FORECAST(ABS(N103),
INDEX(HStabXFLR5!$D$8:$D$106,MATCH(ABS(N103),HStabXFLR5!$C$8:$C$106,1)):INDEX(HStabXFLR5!$D$8:$D$106,MATCH(ABS(N103),HStabXFLR5!$C$8:$C$106,1)+1),
INDEX(HStabXFLR5!$C$8:$C$106,MATCH(ABS(N103),HStabXFLR5!$C$8:$C$106,1)):INDEX(HStabXFLR5!$C$8:$C$106,MATCH(ABS(N103),HStabXFLR5!$C$8:$C$106,1)+1))</f>
        <v>2.9871401364816065E-2</v>
      </c>
      <c r="P103">
        <f>N103*B103*'AC Param'!$B$9</f>
        <v>0.5502588288032858</v>
      </c>
      <c r="Q103">
        <f>(B103*'AC Param'!$B$8*TrimCalc!I103)+TrimCalc!P103</f>
        <v>17.454574276348456</v>
      </c>
      <c r="R103">
        <f>('AC Param'!$B$2*9.807)-TrimCalc!Q103</f>
        <v>0.12937672365154285</v>
      </c>
      <c r="S103">
        <f>O103*B103*'AC Param'!$B$9</f>
        <v>5.4100701372818812E-2</v>
      </c>
      <c r="T103">
        <f>(J103*B103*'AC Param'!$B$8)</f>
        <v>0.7617301800564078</v>
      </c>
      <c r="U103">
        <f>(K103*B103*'AC Param'!$B$8)</f>
        <v>0.2889369326643158</v>
      </c>
      <c r="V103">
        <f>(L103*B103*'AC Param'!$B$8)</f>
        <v>0.47278154093557462</v>
      </c>
    </row>
    <row r="104" spans="1:22" x14ac:dyDescent="0.2">
      <c r="A104" s="1">
        <f>WingXFLR5!L110</f>
        <v>8.8491999999999997</v>
      </c>
      <c r="B104" s="1">
        <f t="shared" si="8"/>
        <v>47.963858642000005</v>
      </c>
      <c r="C104">
        <f>WingXFLR5!C110</f>
        <v>0.99218300000000004</v>
      </c>
      <c r="D104">
        <f>WingXFLR5!I110</f>
        <v>-0.127249</v>
      </c>
      <c r="E104">
        <f t="shared" si="10"/>
        <v>0.3116652145649294</v>
      </c>
      <c r="F104">
        <f>E104*B104*'AC Param'!$B$9</f>
        <v>0.55908011943378078</v>
      </c>
      <c r="G104">
        <f>'AC Param'!$B$2*9.807 + F104</f>
        <v>18.143031119433779</v>
      </c>
      <c r="H104">
        <f t="shared" si="9"/>
        <v>-0.55908011943378078</v>
      </c>
      <c r="I104">
        <f>C104+(H104/(B104*'AC Param'!$B$8))</f>
        <v>0.96042202173098545</v>
      </c>
      <c r="J104">
        <f>FORECAST(I104,
INDEX(WingXFLR5!$F$8:$F$118,MATCH(I104,WingXFLR5!$C$8:$C$118,1)):INDEX(WingXFLR5!$F$8:$F$118,MATCH(I104,WingXFLR5!$C$8:$C$118,1)+1),
INDEX(WingXFLR5!$C$8:$C$118,MATCH(I104,WingXFLR5!$C$8:$C$118,1)):INDEX(WingXFLR5!$C$8:$C$118,MATCH(I104,WingXFLR5!$C$8:$C$118,1)+1))</f>
        <v>4.3523201699174327E-2</v>
      </c>
      <c r="K104">
        <f>FORECAST(I104,
INDEX(WingXFLR5!$D$8:$D$132,MATCH(I104,WingXFLR5!$C$8:$C$132,1)):INDEX(WingXFLR5!$D$8:$D$132,MATCH(I104,WingXFLR5!$C$8:$C$132,1)+1),
INDEX(WingXFLR5!$C$8:$C$132,MATCH(I104,WingXFLR5!$C$8:$C$132,1)):INDEX(WingXFLR5!$C$8:$C$132,MATCH(I104,WingXFLR5!$C$8:$C$132,1)+1))</f>
        <v>1.6573621857503627E-2</v>
      </c>
      <c r="L104">
        <f>FORECAST(I104,
INDEX(WingXFLR5!$E$8:$E$132,MATCH(I104,WingXFLR5!$C$8:$C$132,1)):INDEX(WingXFLR5!$E$8:$E$132,MATCH(I104,WingXFLR5!$C$8:$C$132,1)+1),
INDEX(WingXFLR5!$C$8:$C$132,MATCH(I104,WingXFLR5!$C$8:$C$132,1)):INDEX(WingXFLR5!$C$8:$C$132,MATCH(I104,WingXFLR5!$C$8:$C$132,1)+1))</f>
        <v>2.6949217563453115E-2</v>
      </c>
      <c r="M104">
        <f>FORECAST(I104,
INDEX(WingXFLR5!$I$8:$I$132,MATCH(I104,WingXFLR5!$C$8:$C$132,1)):INDEX(WingXFLR5!$I$8:$I$132,MATCH(I104,WingXFLR5!$C$8:$C$132,1)+1),
INDEX(WingXFLR5!$C$8:$C$132,MATCH(I104,WingXFLR5!$C$8:$C$132,1)):INDEX(WingXFLR5!$C$8:$C$132,MATCH(I104,WingXFLR5!$C$8:$C$132,1)+1))</f>
        <v>-0.12495756397739191</v>
      </c>
      <c r="N104">
        <f t="shared" si="11"/>
        <v>0.305593152332087</v>
      </c>
      <c r="O104">
        <f>FORECAST(ABS(N104),
INDEX(HStabXFLR5!$D$8:$D$106,MATCH(ABS(N104),HStabXFLR5!$C$8:$C$106,1)):INDEX(HStabXFLR5!$D$8:$D$106,MATCH(ABS(N104),HStabXFLR5!$C$8:$C$106,1)+1),
INDEX(HStabXFLR5!$C$8:$C$106,MATCH(ABS(N104),HStabXFLR5!$C$8:$C$106,1)):INDEX(HStabXFLR5!$C$8:$C$106,MATCH(ABS(N104),HStabXFLR5!$C$8:$C$106,1)+1))</f>
        <v>2.9952593614997844E-2</v>
      </c>
      <c r="P104">
        <f>N104*B104*'AC Param'!$B$9</f>
        <v>0.54818776083968546</v>
      </c>
      <c r="Q104">
        <f>(B104*'AC Param'!$B$8*TrimCalc!I104)+TrimCalc!P104</f>
        <v>17.454243174757249</v>
      </c>
      <c r="R104">
        <f>('AC Param'!$B$2*9.807)-TrimCalc!Q104</f>
        <v>0.12970782524275037</v>
      </c>
      <c r="S104">
        <f>O104*B104*'AC Param'!$B$9</f>
        <v>5.3730409532552474E-2</v>
      </c>
      <c r="T104">
        <f>(J104*B104*'AC Param'!$B$8)</f>
        <v>0.76612743467834787</v>
      </c>
      <c r="U104">
        <f>(K104*B104*'AC Param'!$B$8)</f>
        <v>0.29174109213705041</v>
      </c>
      <c r="V104">
        <f>(L104*B104*'AC Param'!$B$8)</f>
        <v>0.47437996545343064</v>
      </c>
    </row>
    <row r="105" spans="1:22" x14ac:dyDescent="0.2">
      <c r="A105" s="1">
        <f>WingXFLR5!L111</f>
        <v>8.8074999999999992</v>
      </c>
      <c r="B105" s="1">
        <f t="shared" si="8"/>
        <v>47.512884453124997</v>
      </c>
      <c r="C105">
        <f>WingXFLR5!C111</f>
        <v>1.001619</v>
      </c>
      <c r="D105">
        <f>WingXFLR5!I111</f>
        <v>-0.12792899999999999</v>
      </c>
      <c r="E105">
        <f t="shared" si="10"/>
        <v>0.31346749653879047</v>
      </c>
      <c r="F105">
        <f>E105*B105*'AC Param'!$B$9</f>
        <v>0.55702606086288586</v>
      </c>
      <c r="G105">
        <f>'AC Param'!$B$2*9.807 + F105</f>
        <v>18.140977060862884</v>
      </c>
      <c r="H105">
        <f t="shared" si="9"/>
        <v>-0.55702606086288586</v>
      </c>
      <c r="I105">
        <f>C105+(H105/(B105*'AC Param'!$B$8))</f>
        <v>0.96967435593855378</v>
      </c>
      <c r="J105">
        <f>FORECAST(I105,
INDEX(WingXFLR5!$F$8:$F$118,MATCH(I105,WingXFLR5!$C$8:$C$118,1)):INDEX(WingXFLR5!$F$8:$F$118,MATCH(I105,WingXFLR5!$C$8:$C$118,1)+1),
INDEX(WingXFLR5!$C$8:$C$118,MATCH(I105,WingXFLR5!$C$8:$C$118,1)):INDEX(WingXFLR5!$C$8:$C$118,MATCH(I105,WingXFLR5!$C$8:$C$118,1)+1))</f>
        <v>4.4209439161091185E-2</v>
      </c>
      <c r="K105">
        <f>FORECAST(I105,
INDEX(WingXFLR5!$D$8:$D$132,MATCH(I105,WingXFLR5!$C$8:$C$132,1)):INDEX(WingXFLR5!$D$8:$D$132,MATCH(I105,WingXFLR5!$C$8:$C$132,1)+1),
INDEX(WingXFLR5!$C$8:$C$132,MATCH(I105,WingXFLR5!$C$8:$C$132,1)):INDEX(WingXFLR5!$C$8:$C$132,MATCH(I105,WingXFLR5!$C$8:$C$132,1)+1))</f>
        <v>1.6892028363594554E-2</v>
      </c>
      <c r="L105">
        <f>FORECAST(I105,
INDEX(WingXFLR5!$E$8:$E$132,MATCH(I105,WingXFLR5!$C$8:$C$132,1)):INDEX(WingXFLR5!$E$8:$E$132,MATCH(I105,WingXFLR5!$C$8:$C$132,1)+1),
INDEX(WingXFLR5!$C$8:$C$132,MATCH(I105,WingXFLR5!$C$8:$C$132,1)):INDEX(WingXFLR5!$C$8:$C$132,MATCH(I105,WingXFLR5!$C$8:$C$132,1)+1))</f>
        <v>2.7317410797496638E-2</v>
      </c>
      <c r="M105">
        <f>FORECAST(I105,
INDEX(WingXFLR5!$I$8:$I$132,MATCH(I105,WingXFLR5!$C$8:$C$132,1)):INDEX(WingXFLR5!$I$8:$I$132,MATCH(I105,WingXFLR5!$C$8:$C$132,1)+1),
INDEX(WingXFLR5!$C$8:$C$132,MATCH(I105,WingXFLR5!$C$8:$C$132,1)):INDEX(WingXFLR5!$C$8:$C$132,MATCH(I105,WingXFLR5!$C$8:$C$132,1)+1))</f>
        <v>-0.12562555626985117</v>
      </c>
      <c r="N105">
        <f t="shared" si="11"/>
        <v>0.30736304501958633</v>
      </c>
      <c r="O105">
        <f>FORECAST(ABS(N105),
INDEX(HStabXFLR5!$D$8:$D$106,MATCH(ABS(N105),HStabXFLR5!$C$8:$C$106,1)):INDEX(HStabXFLR5!$D$8:$D$106,MATCH(ABS(N105),HStabXFLR5!$C$8:$C$106,1)+1),
INDEX(HStabXFLR5!$C$8:$C$106,MATCH(ABS(N105),HStabXFLR5!$C$8:$C$106,1)):INDEX(HStabXFLR5!$C$8:$C$106,MATCH(ABS(N105),HStabXFLR5!$C$8:$C$106,1)+1))</f>
        <v>3.0033744243863333E-2</v>
      </c>
      <c r="P105">
        <f>N105*B105*'AC Param'!$B$9</f>
        <v>0.54617856113479224</v>
      </c>
      <c r="Q105">
        <f>(B105*'AC Param'!$B$8*TrimCalc!I105)+TrimCalc!P105</f>
        <v>17.454611967662945</v>
      </c>
      <c r="R105">
        <f>('AC Param'!$B$2*9.807)-TrimCalc!Q105</f>
        <v>0.12933903233705379</v>
      </c>
      <c r="S105">
        <f>O105*B105*'AC Param'!$B$9</f>
        <v>5.3369419266256664E-2</v>
      </c>
      <c r="T105">
        <f>(J105*B105*'AC Param'!$B$8)</f>
        <v>0.77089009667760711</v>
      </c>
      <c r="U105">
        <f>(K105*B105*'AC Param'!$B$8)</f>
        <v>0.2945501599973448</v>
      </c>
      <c r="V105">
        <f>(L105*B105*'AC Param'!$B$8)</f>
        <v>0.47633993668026253</v>
      </c>
    </row>
    <row r="106" spans="1:22" x14ac:dyDescent="0.2">
      <c r="A106" s="1">
        <f>WingXFLR5!L112</f>
        <v>8.7662999999999993</v>
      </c>
      <c r="B106" s="1">
        <f t="shared" si="8"/>
        <v>47.069409610124993</v>
      </c>
      <c r="C106">
        <f>WingXFLR5!C112</f>
        <v>1.01105</v>
      </c>
      <c r="D106">
        <f>WingXFLR5!I112</f>
        <v>-0.128609</v>
      </c>
      <c r="E106">
        <f t="shared" si="10"/>
        <v>0.31526961306584006</v>
      </c>
      <c r="F106">
        <f>E106*B106*'AC Param'!$B$9</f>
        <v>0.5549993403578094</v>
      </c>
      <c r="G106">
        <f>'AC Param'!$B$2*9.807 + F106</f>
        <v>18.138950340357809</v>
      </c>
      <c r="H106">
        <f t="shared" si="9"/>
        <v>-0.5549993403578094</v>
      </c>
      <c r="I106">
        <f>C106+(H106/(B106*'AC Param'!$B$8))</f>
        <v>0.97892170700636938</v>
      </c>
      <c r="J106">
        <f>FORECAST(I106,
INDEX(WingXFLR5!$F$8:$F$118,MATCH(I106,WingXFLR5!$C$8:$C$118,1)):INDEX(WingXFLR5!$F$8:$F$118,MATCH(I106,WingXFLR5!$C$8:$C$118,1)+1),
INDEX(WingXFLR5!$C$8:$C$118,MATCH(I106,WingXFLR5!$C$8:$C$118,1)):INDEX(WingXFLR5!$C$8:$C$118,MATCH(I106,WingXFLR5!$C$8:$C$118,1)+1))</f>
        <v>4.4914349103930551E-2</v>
      </c>
      <c r="K106">
        <f>FORECAST(I106,
INDEX(WingXFLR5!$D$8:$D$132,MATCH(I106,WingXFLR5!$C$8:$C$132,1)):INDEX(WingXFLR5!$D$8:$D$132,MATCH(I106,WingXFLR5!$C$8:$C$132,1)+1),
INDEX(WingXFLR5!$C$8:$C$132,MATCH(I106,WingXFLR5!$C$8:$C$132,1)):INDEX(WingXFLR5!$C$8:$C$132,MATCH(I106,WingXFLR5!$C$8:$C$132,1)+1))</f>
        <v>1.7212926797786715E-2</v>
      </c>
      <c r="L106">
        <f>FORECAST(I106,
INDEX(WingXFLR5!$E$8:$E$132,MATCH(I106,WingXFLR5!$C$8:$C$132,1)):INDEX(WingXFLR5!$E$8:$E$132,MATCH(I106,WingXFLR5!$C$8:$C$132,1)+1),
INDEX(WingXFLR5!$C$8:$C$132,MATCH(I106,WingXFLR5!$C$8:$C$132,1)):INDEX(WingXFLR5!$C$8:$C$132,MATCH(I106,WingXFLR5!$C$8:$C$132,1)+1))</f>
        <v>2.7701422306143843E-2</v>
      </c>
      <c r="M106">
        <f>FORECAST(I106,
INDEX(WingXFLR5!$I$8:$I$132,MATCH(I106,WingXFLR5!$C$8:$C$132,1)):INDEX(WingXFLR5!$I$8:$I$132,MATCH(I106,WingXFLR5!$C$8:$C$132,1)+1),
INDEX(WingXFLR5!$C$8:$C$132,MATCH(I106,WingXFLR5!$C$8:$C$132,1)):INDEX(WingXFLR5!$C$8:$C$132,MATCH(I106,WingXFLR5!$C$8:$C$132,1)+1))</f>
        <v>-0.12629255060575306</v>
      </c>
      <c r="N106">
        <f t="shared" si="11"/>
        <v>0.30913058604476035</v>
      </c>
      <c r="O106">
        <f>FORECAST(ABS(N106),
INDEX(HStabXFLR5!$D$8:$D$106,MATCH(ABS(N106),HStabXFLR5!$C$8:$C$106,1)):INDEX(HStabXFLR5!$D$8:$D$106,MATCH(ABS(N106),HStabXFLR5!$C$8:$C$106,1)+1),
INDEX(HStabXFLR5!$C$8:$C$106,MATCH(ABS(N106),HStabXFLR5!$C$8:$C$106,1)):INDEX(HStabXFLR5!$C$8:$C$106,MATCH(ABS(N106),HStabXFLR5!$C$8:$C$106,1)+1))</f>
        <v>3.0114787047617206E-2</v>
      </c>
      <c r="P106">
        <f>N106*B106*'AC Param'!$B$9</f>
        <v>0.54419222224069974</v>
      </c>
      <c r="Q106">
        <f>(B106*'AC Param'!$B$8*TrimCalc!I106)+TrimCalc!P106</f>
        <v>17.454549139061179</v>
      </c>
      <c r="R106">
        <f>('AC Param'!$B$2*9.807)-TrimCalc!Q106</f>
        <v>0.12940186093882033</v>
      </c>
      <c r="S106">
        <f>O106*B106*'AC Param'!$B$9</f>
        <v>5.301394823278769E-2</v>
      </c>
      <c r="T106">
        <f>(J106*B106*'AC Param'!$B$8)</f>
        <v>0.77587172559163609</v>
      </c>
      <c r="U106">
        <f>(K106*B106*'AC Param'!$B$8)</f>
        <v>0.29734424484652205</v>
      </c>
      <c r="V106">
        <f>(L106*B106*'AC Param'!$B$8)</f>
        <v>0.47852748074511414</v>
      </c>
    </row>
    <row r="107" spans="1:22" x14ac:dyDescent="0.2">
      <c r="A107" s="1">
        <f>WingXFLR5!L113</f>
        <v>8.7256999999999998</v>
      </c>
      <c r="B107" s="1">
        <f t="shared" si="8"/>
        <v>46.634427300125004</v>
      </c>
      <c r="C107">
        <f>WingXFLR5!C113</f>
        <v>1.0204759999999999</v>
      </c>
      <c r="D107">
        <f>WingXFLR5!I113</f>
        <v>-0.12928899999999999</v>
      </c>
      <c r="E107">
        <f t="shared" si="10"/>
        <v>0.31707156414607796</v>
      </c>
      <c r="F107">
        <f>E107*B107*'AC Param'!$B$9</f>
        <v>0.5530132601858091</v>
      </c>
      <c r="G107">
        <f>'AC Param'!$B$2*9.807 + F107</f>
        <v>18.13696426018581</v>
      </c>
      <c r="H107">
        <f t="shared" si="9"/>
        <v>-0.5530132601858091</v>
      </c>
      <c r="I107">
        <f>C107+(H107/(B107*'AC Param'!$B$8))</f>
        <v>0.98816407493443237</v>
      </c>
      <c r="J107">
        <f>FORECAST(I107,
INDEX(WingXFLR5!$F$8:$F$118,MATCH(I107,WingXFLR5!$C$8:$C$118,1)):INDEX(WingXFLR5!$F$8:$F$118,MATCH(I107,WingXFLR5!$C$8:$C$118,1)+1),
INDEX(WingXFLR5!$C$8:$C$118,MATCH(I107,WingXFLR5!$C$8:$C$118,1)):INDEX(WingXFLR5!$C$8:$C$118,MATCH(I107,WingXFLR5!$C$8:$C$118,1)+1))</f>
        <v>4.5634713449452718E-2</v>
      </c>
      <c r="K107">
        <f>FORECAST(I107,
INDEX(WingXFLR5!$D$8:$D$132,MATCH(I107,WingXFLR5!$C$8:$C$132,1)):INDEX(WingXFLR5!$D$8:$D$132,MATCH(I107,WingXFLR5!$C$8:$C$132,1)+1),
INDEX(WingXFLR5!$C$8:$C$132,MATCH(I107,WingXFLR5!$C$8:$C$132,1)):INDEX(WingXFLR5!$C$8:$C$132,MATCH(I107,WingXFLR5!$C$8:$C$132,1)+1))</f>
        <v>1.7536671420213069E-2</v>
      </c>
      <c r="L107">
        <f>FORECAST(I107,
INDEX(WingXFLR5!$E$8:$E$132,MATCH(I107,WingXFLR5!$C$8:$C$132,1)):INDEX(WingXFLR5!$E$8:$E$132,MATCH(I107,WingXFLR5!$C$8:$C$132,1)+1),
INDEX(WingXFLR5!$C$8:$C$132,MATCH(I107,WingXFLR5!$C$8:$C$132,1)):INDEX(WingXFLR5!$C$8:$C$132,MATCH(I107,WingXFLR5!$C$8:$C$132,1)+1))</f>
        <v>2.8098042029239663E-2</v>
      </c>
      <c r="M107">
        <f>FORECAST(I107,
INDEX(WingXFLR5!$I$8:$I$132,MATCH(I107,WingXFLR5!$C$8:$C$132,1)):INDEX(WingXFLR5!$I$8:$I$132,MATCH(I107,WingXFLR5!$C$8:$C$132,1)+1),
INDEX(WingXFLR5!$C$8:$C$132,MATCH(I107,WingXFLR5!$C$8:$C$132,1)):INDEX(WingXFLR5!$C$8:$C$132,MATCH(I107,WingXFLR5!$C$8:$C$132,1)+1))</f>
        <v>-0.12695910613603945</v>
      </c>
      <c r="N107">
        <f t="shared" si="11"/>
        <v>0.31089700064772807</v>
      </c>
      <c r="O107">
        <f>FORECAST(ABS(N107),
INDEX(HStabXFLR5!$D$8:$D$106,MATCH(ABS(N107),HStabXFLR5!$C$8:$C$106,1)):INDEX(HStabXFLR5!$D$8:$D$106,MATCH(ABS(N107),HStabXFLR5!$C$8:$C$106,1)+1),
INDEX(HStabXFLR5!$C$8:$C$106,MATCH(ABS(N107),HStabXFLR5!$C$8:$C$106,1)):INDEX(HStabXFLR5!$C$8:$C$106,MATCH(ABS(N107),HStabXFLR5!$C$8:$C$106,1)+1))</f>
        <v>3.0197187628583338E-2</v>
      </c>
      <c r="P107">
        <f>N107*B107*'AC Param'!$B$9</f>
        <v>0.54224403368754881</v>
      </c>
      <c r="Q107">
        <f>(B107*'AC Param'!$B$8*TrimCalc!I107)+TrimCalc!P107</f>
        <v>17.454508950404445</v>
      </c>
      <c r="R107">
        <f>('AC Param'!$B$2*9.807)-TrimCalc!Q107</f>
        <v>0.1294420495955535</v>
      </c>
      <c r="S107">
        <f>O107*B107*'AC Param'!$B$9</f>
        <v>5.2667747812389309E-2</v>
      </c>
      <c r="T107">
        <f>(J107*B107*'AC Param'!$B$8)</f>
        <v>0.78103058270643799</v>
      </c>
      <c r="U107">
        <f>(K107*B107*'AC Param'!$B$8)</f>
        <v>0.30013723463458303</v>
      </c>
      <c r="V107">
        <f>(L107*B107*'AC Param'!$B$8)</f>
        <v>0.4808933480718553</v>
      </c>
    </row>
    <row r="108" spans="1:22" x14ac:dyDescent="0.2">
      <c r="A108" s="1">
        <f>WingXFLR5!L114</f>
        <v>8.6857000000000006</v>
      </c>
      <c r="B108" s="1">
        <f t="shared" si="8"/>
        <v>46.207848000125004</v>
      </c>
      <c r="C108">
        <f>WingXFLR5!C114</f>
        <v>1.029898</v>
      </c>
      <c r="D108">
        <f>WingXFLR5!I114</f>
        <v>-0.129969</v>
      </c>
      <c r="E108">
        <f t="shared" si="10"/>
        <v>0.31887338286886668</v>
      </c>
      <c r="F108">
        <f>E108*B108*'AC Param'!$B$9</f>
        <v>0.5510685349776957</v>
      </c>
      <c r="G108">
        <f>'AC Param'!$B$2*9.807 + F108</f>
        <v>18.135019534977694</v>
      </c>
      <c r="H108">
        <f t="shared" si="9"/>
        <v>-0.5510685349776957</v>
      </c>
      <c r="I108">
        <f>C108+(H108/(B108*'AC Param'!$B$8))</f>
        <v>0.99740245635069313</v>
      </c>
      <c r="J108">
        <f>FORECAST(I108,
INDEX(WingXFLR5!$F$8:$F$118,MATCH(I108,WingXFLR5!$C$8:$C$118,1)):INDEX(WingXFLR5!$F$8:$F$118,MATCH(I108,WingXFLR5!$C$8:$C$118,1)+1),
INDEX(WingXFLR5!$C$8:$C$118,MATCH(I108,WingXFLR5!$C$8:$C$118,1)):INDEX(WingXFLR5!$C$8:$C$118,MATCH(I108,WingXFLR5!$C$8:$C$118,1)+1))</f>
        <v>4.6381345171771858E-2</v>
      </c>
      <c r="K108">
        <f>FORECAST(I108,
INDEX(WingXFLR5!$D$8:$D$132,MATCH(I108,WingXFLR5!$C$8:$C$132,1)):INDEX(WingXFLR5!$D$8:$D$132,MATCH(I108,WingXFLR5!$C$8:$C$132,1)+1),
INDEX(WingXFLR5!$C$8:$C$132,MATCH(I108,WingXFLR5!$C$8:$C$132,1)):INDEX(WingXFLR5!$C$8:$C$132,MATCH(I108,WingXFLR5!$C$8:$C$132,1)+1))</f>
        <v>1.7863302869593277E-2</v>
      </c>
      <c r="L108">
        <f>FORECAST(I108,
INDEX(WingXFLR5!$E$8:$E$132,MATCH(I108,WingXFLR5!$C$8:$C$132,1)):INDEX(WingXFLR5!$E$8:$E$132,MATCH(I108,WingXFLR5!$C$8:$C$132,1)+1),
INDEX(WingXFLR5!$C$8:$C$132,MATCH(I108,WingXFLR5!$C$8:$C$132,1)):INDEX(WingXFLR5!$C$8:$C$132,MATCH(I108,WingXFLR5!$C$8:$C$132,1)+1))</f>
        <v>2.8518042302178574E-2</v>
      </c>
      <c r="M108">
        <f>FORECAST(I108,
INDEX(WingXFLR5!$I$8:$I$132,MATCH(I108,WingXFLR5!$C$8:$C$132,1)):INDEX(WingXFLR5!$I$8:$I$132,MATCH(I108,WingXFLR5!$C$8:$C$132,1)+1),
INDEX(WingXFLR5!$C$8:$C$132,MATCH(I108,WingXFLR5!$C$8:$C$132,1)):INDEX(WingXFLR5!$C$8:$C$132,MATCH(I108,WingXFLR5!$C$8:$C$132,1)+1))</f>
        <v>-0.12762513716812965</v>
      </c>
      <c r="N108">
        <f t="shared" si="11"/>
        <v>0.31266213403231058</v>
      </c>
      <c r="O108">
        <f>FORECAST(ABS(N108),
INDEX(HStabXFLR5!$D$8:$D$106,MATCH(ABS(N108),HStabXFLR5!$C$8:$C$106,1)):INDEX(HStabXFLR5!$D$8:$D$106,MATCH(ABS(N108),HStabXFLR5!$C$8:$C$106,1)+1),
INDEX(HStabXFLR5!$C$8:$C$106,MATCH(ABS(N108),HStabXFLR5!$C$8:$C$106,1)):INDEX(HStabXFLR5!$C$8:$C$106,MATCH(ABS(N108),HStabXFLR5!$C$8:$C$106,1)+1))</f>
        <v>3.0279908553021553E-2</v>
      </c>
      <c r="P108">
        <f>N108*B108*'AC Param'!$B$9</f>
        <v>0.54033441924201353</v>
      </c>
      <c r="Q108">
        <f>(B108*'AC Param'!$B$8*TrimCalc!I108)+TrimCalc!P108</f>
        <v>17.454564762209532</v>
      </c>
      <c r="R108">
        <f>('AC Param'!$B$2*9.807)-TrimCalc!Q108</f>
        <v>0.12938623779046665</v>
      </c>
      <c r="S108">
        <f>O108*B108*'AC Param'!$B$9</f>
        <v>5.2328936004151373E-2</v>
      </c>
      <c r="T108">
        <f>(J108*B108*'AC Param'!$B$8)</f>
        <v>0.78654784822005364</v>
      </c>
      <c r="U108">
        <f>(K108*B108*'AC Param'!$B$8)</f>
        <v>0.3029308956466592</v>
      </c>
      <c r="V108">
        <f>(L108*B108*'AC Param'!$B$8)</f>
        <v>0.48361695257339432</v>
      </c>
    </row>
    <row r="109" spans="1:22" x14ac:dyDescent="0.2">
      <c r="A109" s="1">
        <f>WingXFLR5!L115</f>
        <v>8.6463000000000001</v>
      </c>
      <c r="B109" s="1">
        <f t="shared" si="8"/>
        <v>45.789583510124999</v>
      </c>
      <c r="C109">
        <f>WingXFLR5!C115</f>
        <v>1.0393140000000001</v>
      </c>
      <c r="D109">
        <f>WingXFLR5!I115</f>
        <v>-0.13064799999999999</v>
      </c>
      <c r="E109">
        <f t="shared" si="10"/>
        <v>0.32067281180437696</v>
      </c>
      <c r="F109">
        <f>E109*B109*'AC Param'!$B$9</f>
        <v>0.5491619461333126</v>
      </c>
      <c r="G109">
        <f>'AC Param'!$B$2*9.807 + F109</f>
        <v>18.133112946133313</v>
      </c>
      <c r="H109">
        <f t="shared" si="9"/>
        <v>-0.5491619461333126</v>
      </c>
      <c r="I109">
        <f>C109+(H109/(B109*'AC Param'!$B$8))</f>
        <v>1.0066350813038591</v>
      </c>
      <c r="J109">
        <f>FORECAST(I109,
INDEX(WingXFLR5!$F$8:$F$118,MATCH(I109,WingXFLR5!$C$8:$C$118,1)):INDEX(WingXFLR5!$F$8:$F$118,MATCH(I109,WingXFLR5!$C$8:$C$118,1)+1),
INDEX(WingXFLR5!$C$8:$C$118,MATCH(I109,WingXFLR5!$C$8:$C$118,1)):INDEX(WingXFLR5!$C$8:$C$118,MATCH(I109,WingXFLR5!$C$8:$C$118,1)+1))</f>
        <v>4.7160879760230479E-2</v>
      </c>
      <c r="K109">
        <f>FORECAST(I109,
INDEX(WingXFLR5!$D$8:$D$132,MATCH(I109,WingXFLR5!$C$8:$C$132,1)):INDEX(WingXFLR5!$D$8:$D$132,MATCH(I109,WingXFLR5!$C$8:$C$132,1)+1),
INDEX(WingXFLR5!$C$8:$C$132,MATCH(I109,WingXFLR5!$C$8:$C$132,1)):INDEX(WingXFLR5!$C$8:$C$132,MATCH(I109,WingXFLR5!$C$8:$C$132,1)+1))</f>
        <v>1.8192772609554073E-2</v>
      </c>
      <c r="L109">
        <f>FORECAST(I109,
INDEX(WingXFLR5!$E$8:$E$132,MATCH(I109,WingXFLR5!$C$8:$C$132,1)):INDEX(WingXFLR5!$E$8:$E$132,MATCH(I109,WingXFLR5!$C$8:$C$132,1)+1),
INDEX(WingXFLR5!$C$8:$C$132,MATCH(I109,WingXFLR5!$C$8:$C$132,1)):INDEX(WingXFLR5!$C$8:$C$132,MATCH(I109,WingXFLR5!$C$8:$C$132,1)+1))</f>
        <v>2.8968107150676416E-2</v>
      </c>
      <c r="M109">
        <f>FORECAST(I109,
INDEX(WingXFLR5!$I$8:$I$132,MATCH(I109,WingXFLR5!$C$8:$C$132,1)):INDEX(WingXFLR5!$I$8:$I$132,MATCH(I109,WingXFLR5!$C$8:$C$132,1)+1),
INDEX(WingXFLR5!$C$8:$C$132,MATCH(I109,WingXFLR5!$C$8:$C$132,1)):INDEX(WingXFLR5!$C$8:$C$132,MATCH(I109,WingXFLR5!$C$8:$C$132,1)+1))</f>
        <v>-0.12829067270561173</v>
      </c>
      <c r="N109">
        <f t="shared" si="11"/>
        <v>0.31442599118609282</v>
      </c>
      <c r="O109">
        <f>FORECAST(ABS(N109),
INDEX(HStabXFLR5!$D$8:$D$106,MATCH(ABS(N109),HStabXFLR5!$C$8:$C$106,1)):INDEX(HStabXFLR5!$D$8:$D$106,MATCH(ABS(N109),HStabXFLR5!$C$8:$C$106,1)+1),
INDEX(HStabXFLR5!$C$8:$C$106,MATCH(ABS(N109),HStabXFLR5!$C$8:$C$106,1)):INDEX(HStabXFLR5!$C$8:$C$106,MATCH(ABS(N109),HStabXFLR5!$C$8:$C$106,1)+1))</f>
        <v>3.0362569668386692E-2</v>
      </c>
      <c r="P109">
        <f>N109*B109*'AC Param'!$B$9</f>
        <v>0.53846407577573652</v>
      </c>
      <c r="Q109">
        <f>(B109*'AC Param'!$B$8*TrimCalc!I109)+TrimCalc!P109</f>
        <v>17.454742286663254</v>
      </c>
      <c r="R109">
        <f>('AC Param'!$B$2*9.807)-TrimCalc!Q109</f>
        <v>0.12920871333674455</v>
      </c>
      <c r="S109">
        <f>O109*B109*'AC Param'!$B$9</f>
        <v>5.1996824286030523E-2</v>
      </c>
      <c r="T109">
        <f>(J109*B109*'AC Param'!$B$8)</f>
        <v>0.79252807448447771</v>
      </c>
      <c r="U109">
        <f>(K109*B109*'AC Param'!$B$8)</f>
        <v>0.30572548941172195</v>
      </c>
      <c r="V109">
        <f>(L109*B109*'AC Param'!$B$8)</f>
        <v>0.48680258507275587</v>
      </c>
    </row>
    <row r="110" spans="1:22" x14ac:dyDescent="0.2">
      <c r="A110" s="1">
        <f>WingXFLR5!L116</f>
        <v>8.6074000000000002</v>
      </c>
      <c r="B110" s="1">
        <f t="shared" si="8"/>
        <v>45.378492540500005</v>
      </c>
      <c r="C110">
        <f>WingXFLR5!C116</f>
        <v>1.048726</v>
      </c>
      <c r="D110">
        <f>WingXFLR5!I116</f>
        <v>-0.131328</v>
      </c>
      <c r="E110">
        <f t="shared" si="10"/>
        <v>0.32247429963354252</v>
      </c>
      <c r="F110">
        <f>E110*B110*'AC Param'!$B$9</f>
        <v>0.54728907025584539</v>
      </c>
      <c r="G110">
        <f>'AC Param'!$B$2*9.807 + F110</f>
        <v>18.131240070255846</v>
      </c>
      <c r="H110">
        <f t="shared" si="9"/>
        <v>-0.54728907025584539</v>
      </c>
      <c r="I110">
        <f>C110+(H110/(B110*'AC Param'!$B$8))</f>
        <v>1.0158634964406146</v>
      </c>
      <c r="J110">
        <f>FORECAST(I110,
INDEX(WingXFLR5!$F$8:$F$118,MATCH(I110,WingXFLR5!$C$8:$C$118,1)):INDEX(WingXFLR5!$F$8:$F$118,MATCH(I110,WingXFLR5!$C$8:$C$118,1)+1),
INDEX(WingXFLR5!$C$8:$C$118,MATCH(I110,WingXFLR5!$C$8:$C$118,1)):INDEX(WingXFLR5!$C$8:$C$118,MATCH(I110,WingXFLR5!$C$8:$C$118,1)+1))</f>
        <v>4.7970466423356339E-2</v>
      </c>
      <c r="K110">
        <f>FORECAST(I110,
INDEX(WingXFLR5!$D$8:$D$132,MATCH(I110,WingXFLR5!$C$8:$C$132,1)):INDEX(WingXFLR5!$D$8:$D$132,MATCH(I110,WingXFLR5!$C$8:$C$132,1)+1),
INDEX(WingXFLR5!$C$8:$C$132,MATCH(I110,WingXFLR5!$C$8:$C$132,1)):INDEX(WingXFLR5!$C$8:$C$132,MATCH(I110,WingXFLR5!$C$8:$C$132,1)+1))</f>
        <v>1.852513561279966E-2</v>
      </c>
      <c r="L110">
        <f>FORECAST(I110,
INDEX(WingXFLR5!$E$8:$E$132,MATCH(I110,WingXFLR5!$C$8:$C$132,1)):INDEX(WingXFLR5!$E$8:$E$132,MATCH(I110,WingXFLR5!$C$8:$C$132,1)+1),
INDEX(WingXFLR5!$C$8:$C$132,MATCH(I110,WingXFLR5!$C$8:$C$132,1)):INDEX(WingXFLR5!$C$8:$C$132,MATCH(I110,WingXFLR5!$C$8:$C$132,1)+1))</f>
        <v>2.9445330810556683E-2</v>
      </c>
      <c r="M110">
        <f>FORECAST(I110,
INDEX(WingXFLR5!$I$8:$I$132,MATCH(I110,WingXFLR5!$C$8:$C$132,1)):INDEX(WingXFLR5!$I$8:$I$132,MATCH(I110,WingXFLR5!$C$8:$C$132,1)+1),
INDEX(WingXFLR5!$C$8:$C$132,MATCH(I110,WingXFLR5!$C$8:$C$132,1)):INDEX(WingXFLR5!$C$8:$C$132,MATCH(I110,WingXFLR5!$C$8:$C$132,1)+1))</f>
        <v>-0.12895624990235705</v>
      </c>
      <c r="N110">
        <f t="shared" si="11"/>
        <v>0.3161898003256412</v>
      </c>
      <c r="O110">
        <f>FORECAST(ABS(N110),
INDEX(HStabXFLR5!$D$8:$D$106,MATCH(ABS(N110),HStabXFLR5!$C$8:$C$106,1)):INDEX(HStabXFLR5!$D$8:$D$106,MATCH(ABS(N110),HStabXFLR5!$C$8:$C$106,1)+1),
INDEX(HStabXFLR5!$C$8:$C$106,MATCH(ABS(N110),HStabXFLR5!$C$8:$C$106,1)):INDEX(HStabXFLR5!$C$8:$C$106,MATCH(ABS(N110),HStabXFLR5!$C$8:$C$106,1)+1))</f>
        <v>3.0445228533620562E-2</v>
      </c>
      <c r="P110">
        <f>N110*B110*'AC Param'!$B$9</f>
        <v>0.53662329693017774</v>
      </c>
      <c r="Q110">
        <f>(B110*'AC Param'!$B$8*TrimCalc!I110)+TrimCalc!P110</f>
        <v>17.454719249940759</v>
      </c>
      <c r="R110">
        <f>('AC Param'!$B$2*9.807)-TrimCalc!Q110</f>
        <v>0.12923175005924037</v>
      </c>
      <c r="S110">
        <f>O110*B110*'AC Param'!$B$9</f>
        <v>5.167029073891128E-2</v>
      </c>
      <c r="T110">
        <f>(J110*B110*'AC Param'!$B$8)</f>
        <v>0.79889567516166538</v>
      </c>
      <c r="U110">
        <f>(K110*B110*'AC Param'!$B$8)</f>
        <v>0.30851588125570517</v>
      </c>
      <c r="V110">
        <f>(L110*B110*'AC Param'!$B$8)</f>
        <v>0.49037979390596032</v>
      </c>
    </row>
    <row r="111" spans="1:22" x14ac:dyDescent="0.2">
      <c r="A111" s="1">
        <f>WingXFLR5!L117</f>
        <v>8.5690000000000008</v>
      </c>
      <c r="B111" s="1">
        <f t="shared" si="8"/>
        <v>44.974503612500015</v>
      </c>
      <c r="C111">
        <f>WingXFLR5!C117</f>
        <v>1.058133</v>
      </c>
      <c r="D111">
        <f>WingXFLR5!I117</f>
        <v>-0.13200799999999999</v>
      </c>
      <c r="E111">
        <f t="shared" si="10"/>
        <v>0.32427562201589644</v>
      </c>
      <c r="F111">
        <f>E111*B111*'AC Param'!$B$9</f>
        <v>0.54544665400410597</v>
      </c>
      <c r="G111">
        <f>'AC Param'!$B$2*9.807 + F111</f>
        <v>18.129397654004105</v>
      </c>
      <c r="H111">
        <f t="shared" si="9"/>
        <v>-0.54544665400410597</v>
      </c>
      <c r="I111">
        <f>C111+(H111/(B111*'AC Param'!$B$8))</f>
        <v>1.0250869284376172</v>
      </c>
      <c r="J111">
        <f>FORECAST(I111,
INDEX(WingXFLR5!$F$8:$F$118,MATCH(I111,WingXFLR5!$C$8:$C$118,1)):INDEX(WingXFLR5!$F$8:$F$118,MATCH(I111,WingXFLR5!$C$8:$C$118,1)+1),
INDEX(WingXFLR5!$C$8:$C$118,MATCH(I111,WingXFLR5!$C$8:$C$118,1)):INDEX(WingXFLR5!$C$8:$C$118,MATCH(I111,WingXFLR5!$C$8:$C$118,1)+1))</f>
        <v>4.8816568504840181E-2</v>
      </c>
      <c r="K111">
        <f>FORECAST(I111,
INDEX(WingXFLR5!$D$8:$D$132,MATCH(I111,WingXFLR5!$C$8:$C$132,1)):INDEX(WingXFLR5!$D$8:$D$132,MATCH(I111,WingXFLR5!$C$8:$C$132,1)+1),
INDEX(WingXFLR5!$C$8:$C$132,MATCH(I111,WingXFLR5!$C$8:$C$132,1)):INDEX(WingXFLR5!$C$8:$C$132,MATCH(I111,WingXFLR5!$C$8:$C$132,1)+1))</f>
        <v>1.8859856978783986E-2</v>
      </c>
      <c r="L111">
        <f>FORECAST(I111,
INDEX(WingXFLR5!$E$8:$E$132,MATCH(I111,WingXFLR5!$C$8:$C$132,1)):INDEX(WingXFLR5!$E$8:$E$132,MATCH(I111,WingXFLR5!$C$8:$C$132,1)+1),
INDEX(WingXFLR5!$C$8:$C$132,MATCH(I111,WingXFLR5!$C$8:$C$132,1)):INDEX(WingXFLR5!$C$8:$C$132,MATCH(I111,WingXFLR5!$C$8:$C$132,1)+1))</f>
        <v>2.9956711526056196E-2</v>
      </c>
      <c r="M111">
        <f>FORECAST(I111,
INDEX(WingXFLR5!$I$8:$I$132,MATCH(I111,WingXFLR5!$C$8:$C$132,1)):INDEX(WingXFLR5!$I$8:$I$132,MATCH(I111,WingXFLR5!$C$8:$C$132,1)+1),
INDEX(WingXFLR5!$C$8:$C$132,MATCH(I111,WingXFLR5!$C$8:$C$132,1)):INDEX(WingXFLR5!$C$8:$C$132,MATCH(I111,WingXFLR5!$C$8:$C$132,1)+1))</f>
        <v>-0.12962177768388661</v>
      </c>
      <c r="N111">
        <f t="shared" si="11"/>
        <v>0.31795333629512668</v>
      </c>
      <c r="O111">
        <f>FORECAST(ABS(N111),
INDEX(HStabXFLR5!$D$8:$D$106,MATCH(ABS(N111),HStabXFLR5!$C$8:$C$106,1)):INDEX(HStabXFLR5!$D$8:$D$106,MATCH(ABS(N111),HStabXFLR5!$C$8:$C$106,1)+1),
INDEX(HStabXFLR5!$C$8:$C$106,MATCH(ABS(N111),HStabXFLR5!$C$8:$C$106,1)):INDEX(HStabXFLR5!$C$8:$C$106,MATCH(ABS(N111),HStabXFLR5!$C$8:$C$106,1)+1))</f>
        <v>3.052997393764334E-2</v>
      </c>
      <c r="P111">
        <f>N111*B111*'AC Param'!$B$9</f>
        <v>0.53481227584575419</v>
      </c>
      <c r="Q111">
        <f>(B111*'AC Param'!$B$8*TrimCalc!I111)+TrimCalc!P111</f>
        <v>17.45453098202066</v>
      </c>
      <c r="R111">
        <f>('AC Param'!$B$2*9.807)-TrimCalc!Q111</f>
        <v>0.12942001797933855</v>
      </c>
      <c r="S111">
        <f>O111*B111*'AC Param'!$B$9</f>
        <v>5.1352833825737888E-2</v>
      </c>
      <c r="T111">
        <f>(J111*B111*'AC Param'!$B$8)</f>
        <v>0.8057488437214797</v>
      </c>
      <c r="U111">
        <f>(K111*B111*'AC Param'!$B$8)</f>
        <v>0.31129406303724433</v>
      </c>
      <c r="V111">
        <f>(L111*B111*'AC Param'!$B$8)</f>
        <v>0.49445478068423526</v>
      </c>
    </row>
    <row r="112" spans="1:22" x14ac:dyDescent="0.2">
      <c r="A112" s="1">
        <f>WingXFLR5!L118</f>
        <v>8.5312000000000001</v>
      </c>
      <c r="B112" s="1">
        <f t="shared" si="8"/>
        <v>44.578591232000001</v>
      </c>
      <c r="C112">
        <f>WingXFLR5!C118</f>
        <v>1.0675349999999999</v>
      </c>
      <c r="D112">
        <f>WingXFLR5!I118</f>
        <v>-0.132689</v>
      </c>
      <c r="E112">
        <f t="shared" si="10"/>
        <v>0.32607897020254323</v>
      </c>
      <c r="F112">
        <f>E112*B112*'AC Param'!$B$9</f>
        <v>0.54365167796319958</v>
      </c>
      <c r="G112">
        <f>'AC Param'!$B$2*9.807 + F112</f>
        <v>18.1276026779632</v>
      </c>
      <c r="H112">
        <f t="shared" si="9"/>
        <v>-0.54365167796319958</v>
      </c>
      <c r="I112">
        <f>C112+(H112/(B112*'AC Param'!$B$8))</f>
        <v>1.0343051539902584</v>
      </c>
      <c r="J112">
        <f>FORECAST(I112,
INDEX(WingXFLR5!$F$8:$F$118,MATCH(I112,WingXFLR5!$C$8:$C$118,1)):INDEX(WingXFLR5!$F$8:$F$118,MATCH(I112,WingXFLR5!$C$8:$C$118,1)+1),
INDEX(WingXFLR5!$C$8:$C$118,MATCH(I112,WingXFLR5!$C$8:$C$118,1)):INDEX(WingXFLR5!$C$8:$C$118,MATCH(I112,WingXFLR5!$C$8:$C$118,1)+1))</f>
        <v>4.9713242866267465E-2</v>
      </c>
      <c r="K112">
        <f>FORECAST(I112,
INDEX(WingXFLR5!$D$8:$D$132,MATCH(I112,WingXFLR5!$C$8:$C$132,1)):INDEX(WingXFLR5!$D$8:$D$132,MATCH(I112,WingXFLR5!$C$8:$C$132,1)+1),
INDEX(WingXFLR5!$C$8:$C$132,MATCH(I112,WingXFLR5!$C$8:$C$132,1)):INDEX(WingXFLR5!$C$8:$C$132,MATCH(I112,WingXFLR5!$C$8:$C$132,1)+1))</f>
        <v>1.9197413172750592E-2</v>
      </c>
      <c r="L112">
        <f>FORECAST(I112,
INDEX(WingXFLR5!$E$8:$E$132,MATCH(I112,WingXFLR5!$C$8:$C$132,1)):INDEX(WingXFLR5!$E$8:$E$132,MATCH(I112,WingXFLR5!$C$8:$C$132,1)+1),
INDEX(WingXFLR5!$C$8:$C$132,MATCH(I112,WingXFLR5!$C$8:$C$132,1)):INDEX(WingXFLR5!$C$8:$C$132,MATCH(I112,WingXFLR5!$C$8:$C$132,1)+1))</f>
        <v>3.051582969351687E-2</v>
      </c>
      <c r="M112">
        <f>FORECAST(I112,
INDEX(WingXFLR5!$I$8:$I$132,MATCH(I112,WingXFLR5!$C$8:$C$132,1)):INDEX(WingXFLR5!$I$8:$I$132,MATCH(I112,WingXFLR5!$C$8:$C$132,1)+1),
INDEX(WingXFLR5!$C$8:$C$132,MATCH(I112,WingXFLR5!$C$8:$C$132,1)):INDEX(WingXFLR5!$C$8:$C$132,MATCH(I112,WingXFLR5!$C$8:$C$132,1)+1))</f>
        <v>-0.13028680560316325</v>
      </c>
      <c r="N112">
        <f t="shared" si="11"/>
        <v>0.3197156046629745</v>
      </c>
      <c r="O112">
        <f>FORECAST(ABS(N112),
INDEX(HStabXFLR5!$D$8:$D$106,MATCH(ABS(N112),HStabXFLR5!$C$8:$C$106,1)):INDEX(HStabXFLR5!$D$8:$D$106,MATCH(ABS(N112),HStabXFLR5!$C$8:$C$106,1)+1),
INDEX(HStabXFLR5!$C$8:$C$106,MATCH(ABS(N112),HStabXFLR5!$C$8:$C$106,1)):INDEX(HStabXFLR5!$C$8:$C$106,MATCH(ABS(N112),HStabXFLR5!$C$8:$C$106,1)+1))</f>
        <v>3.0615114976570237E-2</v>
      </c>
      <c r="P112">
        <f>N112*B112*'AC Param'!$B$9</f>
        <v>0.53304242477851582</v>
      </c>
      <c r="Q112">
        <f>(B112*'AC Param'!$B$8*TrimCalc!I112)+TrimCalc!P112</f>
        <v>17.454629492258409</v>
      </c>
      <c r="R112">
        <f>('AC Param'!$B$2*9.807)-TrimCalc!Q112</f>
        <v>0.12932150774159012</v>
      </c>
      <c r="S112">
        <f>O112*B112*'AC Param'!$B$9</f>
        <v>5.1042723232689102E-2</v>
      </c>
      <c r="T112">
        <f>(J112*B112*'AC Param'!$B$8)</f>
        <v>0.81332570404675919</v>
      </c>
      <c r="U112">
        <f>(K112*B112*'AC Param'!$B$8)</f>
        <v>0.31407626387612891</v>
      </c>
      <c r="V112">
        <f>(L112*B112*'AC Param'!$B$8)</f>
        <v>0.49924944017063022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EDBB-9161-7740-B4E4-5F5CFC315783}">
  <dimension ref="A1:M126"/>
  <sheetViews>
    <sheetView workbookViewId="0">
      <selection activeCell="G13" sqref="G13"/>
    </sheetView>
  </sheetViews>
  <sheetFormatPr baseColWidth="10" defaultRowHeight="16" x14ac:dyDescent="0.2"/>
  <cols>
    <col min="7" max="7" width="17.33203125" bestFit="1" customWidth="1"/>
    <col min="8" max="8" width="19.33203125" bestFit="1" customWidth="1"/>
    <col min="9" max="9" width="16.5" bestFit="1" customWidth="1"/>
  </cols>
  <sheetData>
    <row r="1" spans="1:13" x14ac:dyDescent="0.2">
      <c r="A1" t="s">
        <v>70</v>
      </c>
      <c r="B1" t="s">
        <v>71</v>
      </c>
      <c r="C1" t="s">
        <v>2</v>
      </c>
      <c r="D1" t="s">
        <v>3</v>
      </c>
      <c r="E1" t="s">
        <v>58</v>
      </c>
      <c r="F1" t="s">
        <v>59</v>
      </c>
      <c r="G1" t="s">
        <v>81</v>
      </c>
      <c r="H1" t="s">
        <v>89</v>
      </c>
      <c r="I1" t="s">
        <v>88</v>
      </c>
    </row>
    <row r="2" spans="1:13" x14ac:dyDescent="0.2">
      <c r="A2">
        <v>0</v>
      </c>
      <c r="B2">
        <v>0.55000000000000004</v>
      </c>
      <c r="C2">
        <f>WingXFLR5!L8</f>
        <v>76.553600000000003</v>
      </c>
      <c r="D2">
        <f>0.5*1.225*C2^2</f>
        <v>3589.5278746880003</v>
      </c>
      <c r="E2">
        <f t="shared" ref="E2:E65" si="0">$K$6*1.802*10^-5*(1.225*C2)^-1</f>
        <v>9.6077807455381942E-2</v>
      </c>
      <c r="F2">
        <f t="shared" ref="F2:F65" si="1">1.225*C2/($K$7)</f>
        <v>5204115.4273029976</v>
      </c>
      <c r="G2">
        <f>(2*0.664*F2^(-1/2)*$K$5^(-0.5))</f>
        <v>9.5062445156403688E-4</v>
      </c>
      <c r="H2">
        <f t="shared" ref="H2:H65" si="2">G2*$K$3*D2*2</f>
        <v>1.407570848990255</v>
      </c>
      <c r="I2">
        <f>(D_VStabXFLR5!C8*D_VStab!D2*'AC Param'!$B$8)</f>
        <v>1.0604721676584472</v>
      </c>
    </row>
    <row r="3" spans="1:13" x14ac:dyDescent="0.2">
      <c r="A3">
        <v>0.05</v>
      </c>
      <c r="B3">
        <v>0.51819999999999999</v>
      </c>
      <c r="C3">
        <f>WingXFLR5!L9</f>
        <v>58.205199999999998</v>
      </c>
      <c r="D3">
        <f t="shared" ref="D3:D66" si="3">0.5*1.225*C3^2</f>
        <v>2075.0552505619999</v>
      </c>
      <c r="E3">
        <f t="shared" si="0"/>
        <v>0.12636503337874153</v>
      </c>
      <c r="F3">
        <f t="shared" si="1"/>
        <v>3956790.788013319</v>
      </c>
      <c r="G3">
        <f t="shared" ref="G3:G66" si="4">(2*0.664*F3^(-1/2)*$K$5^(-0.5))</f>
        <v>1.0902118473672035E-3</v>
      </c>
      <c r="H3">
        <f t="shared" si="2"/>
        <v>0.93317804996798792</v>
      </c>
      <c r="I3">
        <f>(D_VStabXFLR5!C9*D_VStab!D3*'AC Param'!$B$8)</f>
        <v>0.64731348541281586</v>
      </c>
      <c r="J3" t="s">
        <v>75</v>
      </c>
      <c r="K3">
        <f>B17</f>
        <v>0.20624999999999999</v>
      </c>
      <c r="L3" t="s">
        <v>11</v>
      </c>
    </row>
    <row r="4" spans="1:13" x14ac:dyDescent="0.2">
      <c r="A4">
        <v>0.1</v>
      </c>
      <c r="B4">
        <v>0.4864</v>
      </c>
      <c r="C4">
        <f>WingXFLR5!L10</f>
        <v>48.811900000000001</v>
      </c>
      <c r="D4">
        <f t="shared" si="3"/>
        <v>1459.3434687361253</v>
      </c>
      <c r="E4">
        <f t="shared" si="0"/>
        <v>0.15068255980234999</v>
      </c>
      <c r="F4">
        <f t="shared" si="1"/>
        <v>3318234.0455049947</v>
      </c>
      <c r="G4">
        <f t="shared" si="4"/>
        <v>1.1904987224889525E-3</v>
      </c>
      <c r="H4">
        <f t="shared" si="2"/>
        <v>0.71665544577121831</v>
      </c>
      <c r="I4">
        <f>(D_VStabXFLR5!C10*D_VStab!D4*'AC Param'!$B$8)</f>
        <v>0.47291630382209759</v>
      </c>
      <c r="J4" t="s">
        <v>77</v>
      </c>
      <c r="K4">
        <f>A13</f>
        <v>0.55000000000000004</v>
      </c>
      <c r="L4" t="s">
        <v>8</v>
      </c>
      <c r="M4" t="s">
        <v>79</v>
      </c>
    </row>
    <row r="5" spans="1:13" x14ac:dyDescent="0.2">
      <c r="A5">
        <v>0.15</v>
      </c>
      <c r="B5">
        <v>0.45450000000000002</v>
      </c>
      <c r="C5">
        <f>WingXFLR5!L11</f>
        <v>42.865000000000002</v>
      </c>
      <c r="D5">
        <f t="shared" si="3"/>
        <v>1125.4125378125002</v>
      </c>
      <c r="E5">
        <f t="shared" si="0"/>
        <v>0.1715875898942337</v>
      </c>
      <c r="F5">
        <f t="shared" si="1"/>
        <v>2913963.6514983354</v>
      </c>
      <c r="G5">
        <f t="shared" si="4"/>
        <v>1.2703996812258886E-3</v>
      </c>
      <c r="H5">
        <f t="shared" si="2"/>
        <v>0.58976103832990523</v>
      </c>
      <c r="I5">
        <f>(D_VStabXFLR5!C11*D_VStab!D5*'AC Param'!$B$8)</f>
        <v>0.37502797245048664</v>
      </c>
      <c r="J5" t="s">
        <v>80</v>
      </c>
      <c r="K5">
        <f>K3/K4</f>
        <v>0.37499999999999994</v>
      </c>
      <c r="L5" t="s">
        <v>8</v>
      </c>
      <c r="M5" t="s">
        <v>79</v>
      </c>
    </row>
    <row r="6" spans="1:13" x14ac:dyDescent="0.2">
      <c r="A6">
        <v>0.2</v>
      </c>
      <c r="B6">
        <v>0.42270000000000002</v>
      </c>
      <c r="C6">
        <f>WingXFLR5!L12</f>
        <v>38.668599999999998</v>
      </c>
      <c r="D6">
        <f t="shared" si="3"/>
        <v>915.84713340049996</v>
      </c>
      <c r="E6">
        <f t="shared" si="0"/>
        <v>0.19020864579571867</v>
      </c>
      <c r="F6">
        <f t="shared" si="1"/>
        <v>2628692.2863485017</v>
      </c>
      <c r="G6">
        <f t="shared" si="4"/>
        <v>1.3375578230730748E-3</v>
      </c>
      <c r="H6">
        <f t="shared" si="2"/>
        <v>0.50531188043279152</v>
      </c>
      <c r="I6">
        <f>(D_VStabXFLR5!C12*D_VStab!D6*'AC Param'!$B$8)</f>
        <v>0.31225166920296699</v>
      </c>
      <c r="J6" t="s">
        <v>72</v>
      </c>
      <c r="K6">
        <v>500000</v>
      </c>
    </row>
    <row r="7" spans="1:13" x14ac:dyDescent="0.2">
      <c r="A7">
        <v>0.25</v>
      </c>
      <c r="B7">
        <v>0.39090000000000003</v>
      </c>
      <c r="C7">
        <f>WingXFLR5!L13</f>
        <v>35.503999999999998</v>
      </c>
      <c r="D7">
        <f t="shared" si="3"/>
        <v>772.07708479999997</v>
      </c>
      <c r="E7">
        <f t="shared" si="0"/>
        <v>0.20716263071249233</v>
      </c>
      <c r="F7">
        <f t="shared" si="1"/>
        <v>2413562.7081021089</v>
      </c>
      <c r="G7">
        <f t="shared" si="4"/>
        <v>1.3958962729801192E-3</v>
      </c>
      <c r="H7">
        <f t="shared" si="2"/>
        <v>0.44456755411434101</v>
      </c>
      <c r="I7">
        <f>(D_VStabXFLR5!C13*D_VStab!D7*'AC Param'!$B$8)</f>
        <v>0.26861797103527657</v>
      </c>
      <c r="J7" t="s">
        <v>65</v>
      </c>
      <c r="K7">
        <f>1.802*10^-5</f>
        <v>1.802E-5</v>
      </c>
    </row>
    <row r="8" spans="1:13" x14ac:dyDescent="0.2">
      <c r="A8">
        <v>0.3</v>
      </c>
      <c r="B8">
        <v>0.35909999999999997</v>
      </c>
      <c r="C8">
        <f>WingXFLR5!L14</f>
        <v>33.0077</v>
      </c>
      <c r="D8">
        <f t="shared" si="3"/>
        <v>667.32380881512506</v>
      </c>
      <c r="E8">
        <f t="shared" si="0"/>
        <v>0.22282988638458079</v>
      </c>
      <c r="F8">
        <f t="shared" si="1"/>
        <v>2243864.1786903441</v>
      </c>
      <c r="G8">
        <f t="shared" si="4"/>
        <v>1.4477186141874663E-3</v>
      </c>
      <c r="H8">
        <f t="shared" si="2"/>
        <v>0.3985150536312555</v>
      </c>
      <c r="I8">
        <f>(D_VStabXFLR5!C14*D_VStab!D8*'AC Param'!$B$8)</f>
        <v>0.23633606351092074</v>
      </c>
    </row>
    <row r="9" spans="1:13" x14ac:dyDescent="0.2">
      <c r="A9">
        <v>0.35</v>
      </c>
      <c r="B9">
        <v>0.32729999999999998</v>
      </c>
      <c r="C9">
        <f>WingXFLR5!L15</f>
        <v>30.973400000000002</v>
      </c>
      <c r="D9">
        <f t="shared" si="3"/>
        <v>587.60279838050008</v>
      </c>
      <c r="E9">
        <f t="shared" si="0"/>
        <v>0.23746511654569169</v>
      </c>
      <c r="F9">
        <f t="shared" si="1"/>
        <v>2105572.4195338516</v>
      </c>
      <c r="G9">
        <f t="shared" si="4"/>
        <v>1.4945049215453563E-3</v>
      </c>
      <c r="H9">
        <f t="shared" si="2"/>
        <v>0.36224730056356097</v>
      </c>
      <c r="I9">
        <f>(D_VStabXFLR5!C15*D_VStab!D9*'AC Param'!$B$8)</f>
        <v>0.21133722246553063</v>
      </c>
    </row>
    <row r="10" spans="1:13" x14ac:dyDescent="0.2">
      <c r="A10">
        <v>0.4</v>
      </c>
      <c r="B10">
        <v>0.29549999999999998</v>
      </c>
      <c r="C10">
        <f>WingXFLR5!L16</f>
        <v>29.274100000000001</v>
      </c>
      <c r="D10">
        <f t="shared" si="3"/>
        <v>524.89592012112507</v>
      </c>
      <c r="E10">
        <f t="shared" si="0"/>
        <v>0.25124946764601908</v>
      </c>
      <c r="F10">
        <f t="shared" si="1"/>
        <v>1990053.9678135407</v>
      </c>
      <c r="G10">
        <f t="shared" si="4"/>
        <v>1.5372695120878653E-3</v>
      </c>
      <c r="H10">
        <f t="shared" si="2"/>
        <v>0.33284892919637415</v>
      </c>
      <c r="I10">
        <f>(D_VStabXFLR5!C16*D_VStab!D10*'AC Param'!$B$8)</f>
        <v>0.19128834506566156</v>
      </c>
    </row>
    <row r="11" spans="1:13" x14ac:dyDescent="0.2">
      <c r="A11">
        <v>0.45</v>
      </c>
      <c r="B11">
        <v>0.2636</v>
      </c>
      <c r="C11">
        <f>WingXFLR5!L17</f>
        <v>27.827000000000002</v>
      </c>
      <c r="D11">
        <f t="shared" si="3"/>
        <v>474.28443151250008</v>
      </c>
      <c r="E11">
        <f t="shared" si="0"/>
        <v>0.26431530674583414</v>
      </c>
      <c r="F11">
        <f t="shared" si="1"/>
        <v>1891680.0776914542</v>
      </c>
      <c r="G11">
        <f t="shared" si="4"/>
        <v>1.5767345934887844E-3</v>
      </c>
      <c r="H11">
        <f t="shared" si="2"/>
        <v>0.30847602650655492</v>
      </c>
      <c r="I11">
        <f>(D_VStabXFLR5!C17*D_VStab!D11*'AC Param'!$B$8)</f>
        <v>0.17475863591054813</v>
      </c>
    </row>
    <row r="12" spans="1:13" x14ac:dyDescent="0.2">
      <c r="A12">
        <v>0.5</v>
      </c>
      <c r="B12">
        <v>0.23180000000000001</v>
      </c>
      <c r="C12">
        <f>WingXFLR5!L18</f>
        <v>26.575299999999999</v>
      </c>
      <c r="D12">
        <f t="shared" si="3"/>
        <v>432.57602418012505</v>
      </c>
      <c r="E12">
        <f t="shared" si="0"/>
        <v>0.2767645912112498</v>
      </c>
      <c r="F12">
        <f t="shared" si="1"/>
        <v>1806589.4839067704</v>
      </c>
      <c r="G12">
        <f t="shared" si="4"/>
        <v>1.613439563709284E-3</v>
      </c>
      <c r="H12">
        <f t="shared" si="2"/>
        <v>0.28789829958626451</v>
      </c>
      <c r="I12">
        <f>(D_VStabXFLR5!C18*D_VStab!D12*'AC Param'!$B$8)</f>
        <v>0.16097797648634352</v>
      </c>
    </row>
    <row r="13" spans="1:13" x14ac:dyDescent="0.2">
      <c r="A13">
        <v>0.55000000000000004</v>
      </c>
      <c r="B13">
        <v>0.2</v>
      </c>
      <c r="C13">
        <f>WingXFLR5!L19</f>
        <v>25.4787</v>
      </c>
      <c r="D13">
        <f t="shared" si="3"/>
        <v>397.61304413512505</v>
      </c>
      <c r="E13">
        <f t="shared" si="0"/>
        <v>0.28867650393529992</v>
      </c>
      <c r="F13">
        <f t="shared" si="1"/>
        <v>1732042.5915649279</v>
      </c>
      <c r="G13">
        <f t="shared" si="4"/>
        <v>1.6477949120222977E-3</v>
      </c>
      <c r="H13">
        <f t="shared" si="2"/>
        <v>0.270263709820317</v>
      </c>
      <c r="I13">
        <f>(D_VStabXFLR5!C19*D_VStab!D13*'AC Param'!$B$8)</f>
        <v>0.14942616289033289</v>
      </c>
    </row>
    <row r="14" spans="1:13" x14ac:dyDescent="0.2">
      <c r="C14">
        <f>WingXFLR5!L20</f>
        <v>24.5075</v>
      </c>
      <c r="D14">
        <f t="shared" si="3"/>
        <v>367.87825320312504</v>
      </c>
      <c r="E14">
        <f t="shared" si="0"/>
        <v>0.3001163742044814</v>
      </c>
      <c r="F14">
        <f t="shared" si="1"/>
        <v>1666020.3940066593</v>
      </c>
      <c r="G14">
        <f t="shared" si="4"/>
        <v>1.6801276708393899E-3</v>
      </c>
      <c r="H14">
        <f t="shared" si="2"/>
        <v>0.25495900349148476</v>
      </c>
      <c r="I14">
        <f>(D_VStabXFLR5!C20*D_VStab!D14*'AC Param'!$B$8)</f>
        <v>0.13960170376901551</v>
      </c>
    </row>
    <row r="15" spans="1:13" x14ac:dyDescent="0.2">
      <c r="A15" t="s">
        <v>73</v>
      </c>
      <c r="B15">
        <f>A3-A2</f>
        <v>0.05</v>
      </c>
      <c r="C15">
        <f>WingXFLR5!L21</f>
        <v>23.639600000000002</v>
      </c>
      <c r="D15">
        <f t="shared" si="3"/>
        <v>342.28379649800002</v>
      </c>
      <c r="E15">
        <f t="shared" si="0"/>
        <v>0.31113479250140974</v>
      </c>
      <c r="F15">
        <f t="shared" si="1"/>
        <v>1607020.5327413986</v>
      </c>
      <c r="G15">
        <f t="shared" si="4"/>
        <v>1.7106916213801657E-3</v>
      </c>
      <c r="H15">
        <f t="shared" si="2"/>
        <v>0.24153608440637048</v>
      </c>
      <c r="I15">
        <f>(D_VStabXFLR5!C21*D_VStab!D15*'AC Param'!$B$8)</f>
        <v>0.13089411575398632</v>
      </c>
    </row>
    <row r="16" spans="1:13" x14ac:dyDescent="0.2">
      <c r="A16" t="s">
        <v>74</v>
      </c>
      <c r="C16">
        <f>WingXFLR5!L22</f>
        <v>22.857900000000001</v>
      </c>
      <c r="D16">
        <f t="shared" si="3"/>
        <v>320.02120035112506</v>
      </c>
      <c r="E16">
        <f t="shared" si="0"/>
        <v>0.3217750554870013</v>
      </c>
      <c r="F16">
        <f t="shared" si="1"/>
        <v>1553880.5493895672</v>
      </c>
      <c r="G16">
        <f t="shared" si="4"/>
        <v>1.7396970455892413E-3</v>
      </c>
      <c r="H16">
        <f t="shared" si="2"/>
        <v>0.22965522392041962</v>
      </c>
      <c r="I16">
        <f>(D_VStabXFLR5!C22*D_VStab!D16*'AC Param'!$B$8)</f>
        <v>0.12343761733583489</v>
      </c>
    </row>
    <row r="17" spans="1:9" x14ac:dyDescent="0.2">
      <c r="A17" t="s">
        <v>76</v>
      </c>
      <c r="B17" cm="1">
        <f t="array" ref="B17">SUM(B2:B13*$B$15)-0.5*(B2*B15)-0.5*(B13*B15)</f>
        <v>0.20624999999999999</v>
      </c>
      <c r="C17">
        <f>WingXFLR5!L23</f>
        <v>22.149000000000001</v>
      </c>
      <c r="D17">
        <f t="shared" si="3"/>
        <v>300.47914811250007</v>
      </c>
      <c r="E17">
        <f t="shared" si="0"/>
        <v>0.33207377492511292</v>
      </c>
      <c r="F17">
        <f t="shared" si="1"/>
        <v>1505689.5116537183</v>
      </c>
      <c r="G17">
        <f t="shared" si="4"/>
        <v>1.7673181132665853E-3</v>
      </c>
      <c r="H17">
        <f t="shared" si="2"/>
        <v>0.21905492446123045</v>
      </c>
      <c r="I17">
        <f>(D_VStabXFLR5!C23*D_VStab!D17*'AC Param'!$B$8)</f>
        <v>0.1167821223513676</v>
      </c>
    </row>
    <row r="18" spans="1:9" x14ac:dyDescent="0.2">
      <c r="C18">
        <f>WingXFLR5!L24</f>
        <v>21.502199999999998</v>
      </c>
      <c r="D18">
        <f t="shared" si="3"/>
        <v>283.18607046450001</v>
      </c>
      <c r="E18">
        <f t="shared" si="0"/>
        <v>0.34206276756872911</v>
      </c>
      <c r="F18">
        <f t="shared" si="1"/>
        <v>1461720.0332963374</v>
      </c>
      <c r="G18">
        <f t="shared" si="4"/>
        <v>1.7937022032729656E-3</v>
      </c>
      <c r="H18">
        <f t="shared" si="2"/>
        <v>0.20952998489295963</v>
      </c>
      <c r="I18">
        <f>(D_VStabXFLR5!C24*D_VStab!D18*'AC Param'!$B$8)</f>
        <v>0.1109964794349835</v>
      </c>
    </row>
    <row r="19" spans="1:9" x14ac:dyDescent="0.2">
      <c r="C19">
        <f>WingXFLR5!L25</f>
        <v>20.908999999999999</v>
      </c>
      <c r="D19">
        <f t="shared" si="3"/>
        <v>267.77659711249999</v>
      </c>
      <c r="E19">
        <f t="shared" si="0"/>
        <v>0.35176727920112527</v>
      </c>
      <c r="F19">
        <f t="shared" si="1"/>
        <v>1421394.2841287458</v>
      </c>
      <c r="G19">
        <f t="shared" si="4"/>
        <v>1.8189684187438215E-3</v>
      </c>
      <c r="H19">
        <f t="shared" si="2"/>
        <v>0.20091933403835924</v>
      </c>
      <c r="I19">
        <f>(D_VStabXFLR5!C25*D_VStab!D19*'AC Param'!$B$8)</f>
        <v>0.10564456197580918</v>
      </c>
    </row>
    <row r="20" spans="1:9" x14ac:dyDescent="0.2">
      <c r="C20">
        <f>WingXFLR5!L26</f>
        <v>20.362400000000001</v>
      </c>
      <c r="D20">
        <f t="shared" si="3"/>
        <v>253.95924192800004</v>
      </c>
      <c r="E20">
        <f t="shared" si="0"/>
        <v>0.36120997725299214</v>
      </c>
      <c r="F20">
        <f t="shared" si="1"/>
        <v>1384236.4039955605</v>
      </c>
      <c r="G20">
        <f t="shared" si="4"/>
        <v>1.843220567772602E-3</v>
      </c>
      <c r="H20">
        <f t="shared" si="2"/>
        <v>0.19309244546527146</v>
      </c>
      <c r="I20">
        <f>(D_VStabXFLR5!C26*D_VStab!D20*'AC Param'!$B$8)</f>
        <v>0.10084569121415737</v>
      </c>
    </row>
    <row r="21" spans="1:9" x14ac:dyDescent="0.2">
      <c r="C21">
        <f>WingXFLR5!L27</f>
        <v>19.8565</v>
      </c>
      <c r="D21">
        <f t="shared" si="3"/>
        <v>241.49686275312504</v>
      </c>
      <c r="E21">
        <f t="shared" si="0"/>
        <v>0.37041281398113096</v>
      </c>
      <c r="F21">
        <f t="shared" si="1"/>
        <v>1349845.3107658159</v>
      </c>
      <c r="G21">
        <f t="shared" si="4"/>
        <v>1.8665534900910807E-3</v>
      </c>
      <c r="H21">
        <f t="shared" si="2"/>
        <v>0.18594130995738054</v>
      </c>
      <c r="I21">
        <f>(D_VStabXFLR5!C27*D_VStab!D21*'AC Param'!$B$8)</f>
        <v>9.6517360658502332E-2</v>
      </c>
    </row>
    <row r="22" spans="1:9" x14ac:dyDescent="0.2">
      <c r="C22">
        <f>WingXFLR5!L28</f>
        <v>19.386700000000001</v>
      </c>
      <c r="D22">
        <f t="shared" si="3"/>
        <v>230.20453384512507</v>
      </c>
      <c r="E22">
        <f t="shared" si="0"/>
        <v>0.37938906780505849</v>
      </c>
      <c r="F22">
        <f t="shared" si="1"/>
        <v>1317908.2963374029</v>
      </c>
      <c r="G22">
        <f t="shared" si="4"/>
        <v>1.8890343067375864E-3</v>
      </c>
      <c r="H22">
        <f t="shared" si="2"/>
        <v>0.1793815080749897</v>
      </c>
      <c r="I22">
        <f>(D_VStabXFLR5!C28*D_VStab!D22*'AC Param'!$B$8)</f>
        <v>9.2511144993671232E-2</v>
      </c>
    </row>
    <row r="23" spans="1:9" x14ac:dyDescent="0.2">
      <c r="C23">
        <f>WingXFLR5!L29</f>
        <v>18.948699999999999</v>
      </c>
      <c r="D23">
        <f t="shared" si="3"/>
        <v>219.92010441012499</v>
      </c>
      <c r="E23">
        <f t="shared" si="0"/>
        <v>0.38815866211488537</v>
      </c>
      <c r="F23">
        <f t="shared" si="1"/>
        <v>1288133.0466148723</v>
      </c>
      <c r="G23">
        <f t="shared" si="4"/>
        <v>1.9107421329137612E-3</v>
      </c>
      <c r="H23">
        <f t="shared" si="2"/>
        <v>0.17333687636562795</v>
      </c>
      <c r="I23">
        <f>(D_VStabXFLR5!C29*D_VStab!D23*'AC Param'!$B$8)</f>
        <v>8.8943167507004525E-2</v>
      </c>
    </row>
    <row r="24" spans="1:9" x14ac:dyDescent="0.2">
      <c r="C24">
        <f>WingXFLR5!L30</f>
        <v>18.539100000000001</v>
      </c>
      <c r="D24">
        <f t="shared" si="3"/>
        <v>210.51516514612504</v>
      </c>
      <c r="E24">
        <f t="shared" si="0"/>
        <v>0.39673457939254481</v>
      </c>
      <c r="F24">
        <f t="shared" si="1"/>
        <v>1260288.4295227525</v>
      </c>
      <c r="G24">
        <f t="shared" si="4"/>
        <v>1.9317346352794556E-3</v>
      </c>
      <c r="H24">
        <f t="shared" si="2"/>
        <v>0.16774701725279198</v>
      </c>
      <c r="I24">
        <f>(D_VStabXFLR5!C30*D_VStab!D24*'AC Param'!$B$8)</f>
        <v>8.560304469435967E-2</v>
      </c>
    </row>
    <row r="25" spans="1:9" x14ac:dyDescent="0.2">
      <c r="C25">
        <f>WingXFLR5!L31</f>
        <v>18.155100000000001</v>
      </c>
      <c r="D25">
        <f t="shared" si="3"/>
        <v>201.88468930612504</v>
      </c>
      <c r="E25">
        <f t="shared" si="0"/>
        <v>0.40512594482081221</v>
      </c>
      <c r="F25">
        <f t="shared" si="1"/>
        <v>1234184.1009988901</v>
      </c>
      <c r="G25">
        <f t="shared" si="4"/>
        <v>1.9520568765905944E-3</v>
      </c>
      <c r="H25">
        <f t="shared" si="2"/>
        <v>0.1625622883658305</v>
      </c>
      <c r="I25">
        <f>(D_VStabXFLR5!C31*D_VStab!D25*'AC Param'!$B$8)</f>
        <v>8.2538132606537584E-2</v>
      </c>
    </row>
    <row r="26" spans="1:9" x14ac:dyDescent="0.2">
      <c r="C26">
        <f>WingXFLR5!L32</f>
        <v>17.794</v>
      </c>
      <c r="D26">
        <f t="shared" si="3"/>
        <v>193.93369205000002</v>
      </c>
      <c r="E26">
        <f t="shared" si="0"/>
        <v>0.41334731037520106</v>
      </c>
      <c r="F26">
        <f t="shared" si="1"/>
        <v>1209636.5149833518</v>
      </c>
      <c r="G26">
        <f t="shared" si="4"/>
        <v>1.9717642902006842E-3</v>
      </c>
      <c r="H26">
        <f t="shared" si="2"/>
        <v>0.15773650556852362</v>
      </c>
      <c r="I26">
        <f>(D_VStabXFLR5!C32*D_VStab!D26*'AC Param'!$B$8)</f>
        <v>7.9714504780231968E-2</v>
      </c>
    </row>
    <row r="27" spans="1:9" x14ac:dyDescent="0.2">
      <c r="C27">
        <f>WingXFLR5!L33</f>
        <v>17.453700000000001</v>
      </c>
      <c r="D27">
        <f t="shared" si="3"/>
        <v>186.58688176012504</v>
      </c>
      <c r="E27">
        <f t="shared" si="0"/>
        <v>0.42140646629748002</v>
      </c>
      <c r="F27">
        <f t="shared" si="1"/>
        <v>1186502.9134295229</v>
      </c>
      <c r="G27">
        <f t="shared" si="4"/>
        <v>1.9908935366932104E-3</v>
      </c>
      <c r="H27">
        <f t="shared" si="2"/>
        <v>0.15323327948278892</v>
      </c>
      <c r="I27">
        <f>(D_VStabXFLR5!C33*D_VStab!D27*'AC Param'!$B$8)</f>
        <v>7.7037058806711689E-2</v>
      </c>
    </row>
    <row r="28" spans="1:9" x14ac:dyDescent="0.2">
      <c r="C28">
        <f>WingXFLR5!L34</f>
        <v>17.132200000000001</v>
      </c>
      <c r="D28">
        <f t="shared" si="3"/>
        <v>179.77626956450004</v>
      </c>
      <c r="E28">
        <f t="shared" si="0"/>
        <v>0.4293145095677337</v>
      </c>
      <c r="F28">
        <f t="shared" si="1"/>
        <v>1164647.3362930079</v>
      </c>
      <c r="G28">
        <f t="shared" si="4"/>
        <v>2.0094870987944521E-3</v>
      </c>
      <c r="H28">
        <f t="shared" si="2"/>
        <v>0.1490189639231933</v>
      </c>
      <c r="I28">
        <f>(D_VStabXFLR5!C34*D_VStab!D28*'AC Param'!$B$8)</f>
        <v>7.4620994642023875E-2</v>
      </c>
    </row>
    <row r="29" spans="1:9" x14ac:dyDescent="0.2">
      <c r="C29">
        <f>WingXFLR5!L35</f>
        <v>16.8279</v>
      </c>
      <c r="D29">
        <f t="shared" si="3"/>
        <v>173.44665877612502</v>
      </c>
      <c r="E29">
        <f t="shared" si="0"/>
        <v>0.4370778315069811</v>
      </c>
      <c r="F29">
        <f t="shared" si="1"/>
        <v>1143961.0155382908</v>
      </c>
      <c r="G29">
        <f t="shared" si="4"/>
        <v>2.0275745384084349E-3</v>
      </c>
      <c r="H29">
        <f t="shared" si="2"/>
        <v>0.14506636200642586</v>
      </c>
      <c r="I29">
        <f>(D_VStabXFLR5!C35*D_VStab!D29*'AC Param'!$B$8)</f>
        <v>7.2311993403671934E-2</v>
      </c>
    </row>
    <row r="30" spans="1:9" x14ac:dyDescent="0.2">
      <c r="C30">
        <f>WingXFLR5!L36</f>
        <v>16.539200000000001</v>
      </c>
      <c r="D30">
        <f t="shared" si="3"/>
        <v>167.54639619200003</v>
      </c>
      <c r="E30">
        <f t="shared" si="0"/>
        <v>0.44470724344686119</v>
      </c>
      <c r="F30">
        <f t="shared" si="1"/>
        <v>1124335.1831298559</v>
      </c>
      <c r="G30">
        <f t="shared" si="4"/>
        <v>2.0451941446255439E-3</v>
      </c>
      <c r="H30">
        <f t="shared" si="2"/>
        <v>0.14134927473355838</v>
      </c>
      <c r="I30">
        <f>(D_VStabXFLR5!C36*D_VStab!D30*'AC Param'!$B$8)</f>
        <v>7.0159550766211415E-2</v>
      </c>
    </row>
    <row r="31" spans="1:9" x14ac:dyDescent="0.2">
      <c r="C31">
        <f>WingXFLR5!L37</f>
        <v>16.265000000000001</v>
      </c>
      <c r="D31">
        <f t="shared" si="3"/>
        <v>162.03701281250002</v>
      </c>
      <c r="E31">
        <f t="shared" si="0"/>
        <v>0.45220424474739174</v>
      </c>
      <c r="F31">
        <f t="shared" si="1"/>
        <v>1105695.0610432853</v>
      </c>
      <c r="G31">
        <f t="shared" si="4"/>
        <v>2.0623613272409656E-3</v>
      </c>
      <c r="H31">
        <f t="shared" si="2"/>
        <v>0.13784878338253642</v>
      </c>
      <c r="I31">
        <f>(D_VStabXFLR5!C37*D_VStab!D31*'AC Param'!$B$8)</f>
        <v>6.8209318506408989E-2</v>
      </c>
    </row>
    <row r="32" spans="1:9" x14ac:dyDescent="0.2">
      <c r="C32">
        <f>WingXFLR5!L38</f>
        <v>16.004000000000001</v>
      </c>
      <c r="D32">
        <f t="shared" si="3"/>
        <v>156.87840980000004</v>
      </c>
      <c r="E32">
        <f t="shared" si="0"/>
        <v>0.45957898280531906</v>
      </c>
      <c r="F32">
        <f t="shared" si="1"/>
        <v>1087952.2752497226</v>
      </c>
      <c r="G32">
        <f t="shared" si="4"/>
        <v>2.0791102466349858E-3</v>
      </c>
      <c r="H32">
        <f t="shared" si="2"/>
        <v>0.13454409758253025</v>
      </c>
      <c r="I32">
        <f>(D_VStabXFLR5!C38*D_VStab!D32*'AC Param'!$B$8)</f>
        <v>6.6325681608883233E-2</v>
      </c>
    </row>
    <row r="33" spans="3:9" x14ac:dyDescent="0.2">
      <c r="C33">
        <f>WingXFLR5!L39</f>
        <v>15.7552</v>
      </c>
      <c r="D33">
        <f t="shared" si="3"/>
        <v>152.03862531200002</v>
      </c>
      <c r="E33">
        <f t="shared" si="0"/>
        <v>0.46683647562813085</v>
      </c>
      <c r="F33">
        <f t="shared" si="1"/>
        <v>1071038.8457269701</v>
      </c>
      <c r="G33">
        <f t="shared" si="4"/>
        <v>2.0954621944053765E-3</v>
      </c>
      <c r="H33">
        <f t="shared" si="2"/>
        <v>0.13141886646514739</v>
      </c>
      <c r="I33">
        <f>(D_VStabXFLR5!C39*D_VStab!D33*'AC Param'!$B$8)</f>
        <v>6.4502690865866671E-2</v>
      </c>
    </row>
    <row r="34" spans="3:9" x14ac:dyDescent="0.2">
      <c r="C34">
        <f>WingXFLR5!L40</f>
        <v>15.5177</v>
      </c>
      <c r="D34">
        <f t="shared" si="3"/>
        <v>147.489395640125</v>
      </c>
      <c r="E34">
        <f t="shared" si="0"/>
        <v>0.47398145606735065</v>
      </c>
      <c r="F34">
        <f t="shared" si="1"/>
        <v>1054893.5904550501</v>
      </c>
      <c r="G34">
        <f t="shared" si="4"/>
        <v>2.1114369353178513E-3</v>
      </c>
      <c r="H34">
        <f t="shared" si="2"/>
        <v>0.12845850497793537</v>
      </c>
      <c r="I34">
        <f>(D_VStabXFLR5!C40*D_VStab!D34*'AC Param'!$B$8)</f>
        <v>6.2843314120113875E-2</v>
      </c>
    </row>
    <row r="35" spans="3:9" x14ac:dyDescent="0.2">
      <c r="C35">
        <f>WingXFLR5!L41</f>
        <v>15.290699999999999</v>
      </c>
      <c r="D35">
        <f t="shared" si="3"/>
        <v>143.205872725125</v>
      </c>
      <c r="E35">
        <f t="shared" si="0"/>
        <v>0.4810180070772645</v>
      </c>
      <c r="F35">
        <f t="shared" si="1"/>
        <v>1039462.1254162042</v>
      </c>
      <c r="G35">
        <f t="shared" si="4"/>
        <v>2.127051995594968E-3</v>
      </c>
      <c r="H35">
        <f t="shared" si="2"/>
        <v>0.12565011416136965</v>
      </c>
      <c r="I35">
        <f>(D_VStabXFLR5!C41*D_VStab!D35*'AC Param'!$B$8)</f>
        <v>6.1228386912990783E-2</v>
      </c>
    </row>
    <row r="36" spans="3:9" x14ac:dyDescent="0.2">
      <c r="C36">
        <f>WingXFLR5!L42</f>
        <v>15.073399999999999</v>
      </c>
      <c r="D36">
        <f t="shared" si="3"/>
        <v>139.16452488049998</v>
      </c>
      <c r="E36">
        <f t="shared" si="0"/>
        <v>0.48795242220178109</v>
      </c>
      <c r="F36">
        <f t="shared" si="1"/>
        <v>1024690.0665926748</v>
      </c>
      <c r="G36">
        <f t="shared" si="4"/>
        <v>2.1423290560276449E-3</v>
      </c>
      <c r="H36">
        <f t="shared" si="2"/>
        <v>0.1229811846531581</v>
      </c>
      <c r="I36">
        <f>(D_VStabXFLR5!C42*D_VStab!D36*'AC Param'!$B$8)</f>
        <v>5.9755855338437927E-2</v>
      </c>
    </row>
    <row r="37" spans="3:9" x14ac:dyDescent="0.2">
      <c r="C37">
        <f>WingXFLR5!L43</f>
        <v>14.8651</v>
      </c>
      <c r="D37">
        <f t="shared" si="3"/>
        <v>135.344858781125</v>
      </c>
      <c r="E37">
        <f t="shared" si="0"/>
        <v>0.49478994697757339</v>
      </c>
      <c r="F37">
        <f t="shared" si="1"/>
        <v>1010529.8279689235</v>
      </c>
      <c r="G37">
        <f t="shared" si="4"/>
        <v>2.1572867327276295E-3</v>
      </c>
      <c r="H37">
        <f t="shared" si="2"/>
        <v>0.12044078812895891</v>
      </c>
      <c r="I37">
        <f>(D_VStabXFLR5!C43*D_VStab!D37*'AC Param'!$B$8)</f>
        <v>5.8314415164718025E-2</v>
      </c>
    </row>
    <row r="38" spans="3:9" x14ac:dyDescent="0.2">
      <c r="C38">
        <f>WingXFLR5!L44</f>
        <v>14.6653</v>
      </c>
      <c r="D38">
        <f t="shared" si="3"/>
        <v>131.73100225512502</v>
      </c>
      <c r="E38">
        <f t="shared" si="0"/>
        <v>0.50153096362272354</v>
      </c>
      <c r="F38">
        <f t="shared" si="1"/>
        <v>996947.41953385132</v>
      </c>
      <c r="G38">
        <f t="shared" si="4"/>
        <v>2.1719324519264616E-3</v>
      </c>
      <c r="H38">
        <f t="shared" si="2"/>
        <v>0.11802072097311536</v>
      </c>
      <c r="I38">
        <f>(D_VStabXFLR5!C44*D_VStab!D38*'AC Param'!$B$8)</f>
        <v>5.6999082558776781E-2</v>
      </c>
    </row>
    <row r="39" spans="3:9" x14ac:dyDescent="0.2">
      <c r="C39">
        <f>WingXFLR5!L45</f>
        <v>14.4733</v>
      </c>
      <c r="D39">
        <f t="shared" si="3"/>
        <v>128.30430289512501</v>
      </c>
      <c r="E39">
        <f t="shared" si="0"/>
        <v>0.50818417643635716</v>
      </c>
      <c r="F39">
        <f t="shared" si="1"/>
        <v>983895.25527192024</v>
      </c>
      <c r="G39">
        <f t="shared" si="4"/>
        <v>2.1862912067289802E-3</v>
      </c>
      <c r="H39">
        <f t="shared" si="2"/>
        <v>0.11571060979710517</v>
      </c>
      <c r="I39">
        <f>(D_VStabXFLR5!C45*D_VStab!D39*'AC Param'!$B$8)</f>
        <v>5.570472444925037E-2</v>
      </c>
    </row>
    <row r="40" spans="3:9" x14ac:dyDescent="0.2">
      <c r="C40">
        <f>WingXFLR5!L46</f>
        <v>14.2887</v>
      </c>
      <c r="D40">
        <f t="shared" si="3"/>
        <v>125.05225546012501</v>
      </c>
      <c r="E40">
        <f t="shared" si="0"/>
        <v>0.51474956019906126</v>
      </c>
      <c r="F40">
        <f t="shared" si="1"/>
        <v>971346.14317425096</v>
      </c>
      <c r="G40">
        <f t="shared" si="4"/>
        <v>2.2003685610964981E-3</v>
      </c>
      <c r="H40">
        <f t="shared" si="2"/>
        <v>0.11350393370607512</v>
      </c>
      <c r="I40">
        <f>(D_VStabXFLR5!C46*D_VStab!D40*'AC Param'!$B$8)</f>
        <v>5.4476388993838817E-2</v>
      </c>
    </row>
    <row r="41" spans="3:9" x14ac:dyDescent="0.2">
      <c r="C41">
        <f>WingXFLR5!L47</f>
        <v>14.1111</v>
      </c>
      <c r="D41">
        <f t="shared" si="3"/>
        <v>121.96292521612503</v>
      </c>
      <c r="E41">
        <f t="shared" si="0"/>
        <v>0.52122811409573511</v>
      </c>
      <c r="F41">
        <f t="shared" si="1"/>
        <v>959272.89123196446</v>
      </c>
      <c r="G41">
        <f t="shared" si="4"/>
        <v>2.2141720046035727E-3</v>
      </c>
      <c r="H41">
        <f t="shared" si="2"/>
        <v>0.11139434402790506</v>
      </c>
      <c r="I41">
        <f>(D_VStabXFLR5!C47*D_VStab!D41*'AC Param'!$B$8)</f>
        <v>5.3354389116746857E-2</v>
      </c>
    </row>
    <row r="42" spans="3:9" x14ac:dyDescent="0.2">
      <c r="C42">
        <f>WingXFLR5!L48</f>
        <v>13.9399</v>
      </c>
      <c r="D42">
        <f t="shared" si="3"/>
        <v>119.02149735612501</v>
      </c>
      <c r="E42">
        <f t="shared" si="0"/>
        <v>0.5276294694234771</v>
      </c>
      <c r="F42">
        <f t="shared" si="1"/>
        <v>947634.71143174241</v>
      </c>
      <c r="G42">
        <f t="shared" si="4"/>
        <v>2.2277269613711448E-3</v>
      </c>
      <c r="H42">
        <f t="shared" si="2"/>
        <v>0.10937330194023918</v>
      </c>
      <c r="I42">
        <f>(D_VStabXFLR5!C48*D_VStab!D42*'AC Param'!$B$8)</f>
        <v>5.2198662987989038E-2</v>
      </c>
    </row>
    <row r="43" spans="3:9" x14ac:dyDescent="0.2">
      <c r="C43">
        <f>WingXFLR5!L49</f>
        <v>13.774800000000001</v>
      </c>
      <c r="D43">
        <f t="shared" si="3"/>
        <v>116.21888296200002</v>
      </c>
      <c r="E43">
        <f t="shared" si="0"/>
        <v>0.53395345419289764</v>
      </c>
      <c r="F43">
        <f t="shared" si="1"/>
        <v>936411.20976692566</v>
      </c>
      <c r="G43">
        <f t="shared" si="4"/>
        <v>2.2410375794074521E-3</v>
      </c>
      <c r="H43">
        <f t="shared" si="2"/>
        <v>0.10743598971377187</v>
      </c>
      <c r="I43">
        <f>(D_VStabXFLR5!C49*D_VStab!D43*'AC Param'!$B$8)</f>
        <v>5.1182796056464794E-2</v>
      </c>
    </row>
    <row r="44" spans="3:9" x14ac:dyDescent="0.2">
      <c r="C44">
        <f>WingXFLR5!L50</f>
        <v>13.615500000000001</v>
      </c>
      <c r="D44">
        <f t="shared" si="3"/>
        <v>113.54637715312502</v>
      </c>
      <c r="E44">
        <f t="shared" si="0"/>
        <v>0.54020065666456074</v>
      </c>
      <c r="F44">
        <f t="shared" si="1"/>
        <v>925581.9922308547</v>
      </c>
      <c r="G44">
        <f t="shared" si="4"/>
        <v>2.2541094145382421E-3</v>
      </c>
      <c r="H44">
        <f t="shared" si="2"/>
        <v>0.10557770756262223</v>
      </c>
      <c r="I44">
        <f>(D_VStabXFLR5!C50*D_VStab!D44*'AC Param'!$B$8)</f>
        <v>5.0130839059481819E-2</v>
      </c>
    </row>
    <row r="45" spans="3:9" x14ac:dyDescent="0.2">
      <c r="C45">
        <f>WingXFLR5!L51</f>
        <v>13.4617</v>
      </c>
      <c r="D45">
        <f t="shared" si="3"/>
        <v>110.99563722012502</v>
      </c>
      <c r="E45">
        <f t="shared" si="0"/>
        <v>0.54637245227692843</v>
      </c>
      <c r="F45">
        <f t="shared" si="1"/>
        <v>915126.66481687024</v>
      </c>
      <c r="G45">
        <f t="shared" si="4"/>
        <v>2.2669494508422306E-3</v>
      </c>
      <c r="H45">
        <f t="shared" si="2"/>
        <v>0.10379386827234392</v>
      </c>
      <c r="I45">
        <f>(D_VStabXFLR5!C51*D_VStab!D45*'AC Param'!$B$8)</f>
        <v>4.9126891024901718E-2</v>
      </c>
    </row>
    <row r="46" spans="3:9" x14ac:dyDescent="0.2">
      <c r="C46">
        <f>WingXFLR5!L52</f>
        <v>13.312900000000001</v>
      </c>
      <c r="D46">
        <f t="shared" si="3"/>
        <v>108.55540017612502</v>
      </c>
      <c r="E46">
        <f t="shared" si="0"/>
        <v>0.55247932763081875</v>
      </c>
      <c r="F46">
        <f t="shared" si="1"/>
        <v>905011.23751387361</v>
      </c>
      <c r="G46">
        <f t="shared" si="4"/>
        <v>2.2795832397353921E-3</v>
      </c>
      <c r="H46">
        <f t="shared" si="2"/>
        <v>0.1020776917150085</v>
      </c>
      <c r="I46">
        <f>(D_VStabXFLR5!C52*D_VStab!D46*'AC Param'!$B$8)</f>
        <v>4.8246036388076487E-2</v>
      </c>
    </row>
    <row r="47" spans="3:9" x14ac:dyDescent="0.2">
      <c r="C47">
        <f>WingXFLR5!L53</f>
        <v>13.1691</v>
      </c>
      <c r="D47">
        <f t="shared" si="3"/>
        <v>106.222931821125</v>
      </c>
      <c r="E47">
        <f t="shared" si="0"/>
        <v>0.55851212617538992</v>
      </c>
      <c r="F47">
        <f t="shared" si="1"/>
        <v>895235.7103218647</v>
      </c>
      <c r="G47">
        <f t="shared" si="4"/>
        <v>2.2919954037521088E-3</v>
      </c>
      <c r="H47">
        <f t="shared" si="2"/>
        <v>0.10042826949667549</v>
      </c>
      <c r="I47">
        <f>(D_VStabXFLR5!C53*D_VStab!D47*'AC Param'!$B$8)</f>
        <v>4.7326352597720389E-2</v>
      </c>
    </row>
    <row r="48" spans="3:9" x14ac:dyDescent="0.2">
      <c r="C48">
        <f>WingXFLR5!L54</f>
        <v>13.0298</v>
      </c>
      <c r="D48">
        <f t="shared" si="3"/>
        <v>103.98760892450001</v>
      </c>
      <c r="E48">
        <f t="shared" si="0"/>
        <v>0.56448311108507632</v>
      </c>
      <c r="F48">
        <f t="shared" si="1"/>
        <v>885766.0932297447</v>
      </c>
      <c r="G48">
        <f t="shared" si="4"/>
        <v>2.304214553644243E-3</v>
      </c>
      <c r="H48">
        <f t="shared" si="2"/>
        <v>9.8839026776530781E-2</v>
      </c>
      <c r="I48">
        <f>(D_VStabXFLR5!C54*D_VStab!D48*'AC Param'!$B$8)</f>
        <v>4.6483085114905058E-2</v>
      </c>
    </row>
    <row r="49" spans="3:9" x14ac:dyDescent="0.2">
      <c r="C49">
        <f>WingXFLR5!L55</f>
        <v>12.8948</v>
      </c>
      <c r="D49">
        <f t="shared" si="3"/>
        <v>101.84396856200001</v>
      </c>
      <c r="E49">
        <f t="shared" si="0"/>
        <v>0.5703928747104513</v>
      </c>
      <c r="F49">
        <f t="shared" si="1"/>
        <v>876588.79023307445</v>
      </c>
      <c r="G49">
        <f t="shared" si="4"/>
        <v>2.3162449468089297E-3</v>
      </c>
      <c r="H49">
        <f t="shared" si="2"/>
        <v>9.7306925737188757E-2</v>
      </c>
      <c r="I49">
        <f>(D_VStabXFLR5!C55*D_VStab!D49*'AC Param'!$B$8)</f>
        <v>4.56743719568743E-2</v>
      </c>
    </row>
    <row r="50" spans="3:9" x14ac:dyDescent="0.2">
      <c r="C50">
        <f>WingXFLR5!L56</f>
        <v>12.764099999999999</v>
      </c>
      <c r="D50">
        <f t="shared" si="3"/>
        <v>99.789877396124993</v>
      </c>
      <c r="E50">
        <f t="shared" si="0"/>
        <v>0.57623350183846322</v>
      </c>
      <c r="F50">
        <f t="shared" si="1"/>
        <v>867703.80133185349</v>
      </c>
      <c r="G50">
        <f t="shared" si="4"/>
        <v>2.328073520152127E-3</v>
      </c>
      <c r="H50">
        <f t="shared" si="2"/>
        <v>9.5831245597372675E-2</v>
      </c>
      <c r="I50">
        <f>(D_VStabXFLR5!C56*D_VStab!D50*'AC Param'!$B$8)</f>
        <v>4.4863034130362904E-2</v>
      </c>
    </row>
    <row r="51" spans="3:9" x14ac:dyDescent="0.2">
      <c r="C51">
        <f>WingXFLR5!L57</f>
        <v>12.6372</v>
      </c>
      <c r="D51">
        <f t="shared" si="3"/>
        <v>97.815529601999998</v>
      </c>
      <c r="E51">
        <f t="shared" si="0"/>
        <v>0.58201991270347286</v>
      </c>
      <c r="F51">
        <f t="shared" si="1"/>
        <v>859077.13651498349</v>
      </c>
      <c r="G51">
        <f t="shared" si="4"/>
        <v>2.3397333246621553E-3</v>
      </c>
      <c r="H51">
        <f t="shared" si="2"/>
        <v>9.4405679890201724E-2</v>
      </c>
      <c r="I51">
        <f>(D_VStabXFLR5!C57*D_VStab!D51*'AC Param'!$B$8)</f>
        <v>4.4119009918274915E-2</v>
      </c>
    </row>
    <row r="52" spans="3:9" x14ac:dyDescent="0.2">
      <c r="C52">
        <f>WingXFLR5!L58</f>
        <v>12.514099999999999</v>
      </c>
      <c r="D52">
        <f t="shared" si="3"/>
        <v>95.919153021124984</v>
      </c>
      <c r="E52">
        <f t="shared" si="0"/>
        <v>0.58774518669471465</v>
      </c>
      <c r="F52">
        <f t="shared" si="1"/>
        <v>850708.79578246397</v>
      </c>
      <c r="G52">
        <f t="shared" si="4"/>
        <v>2.3512130285811327E-3</v>
      </c>
      <c r="H52">
        <f t="shared" si="2"/>
        <v>9.302962443791625E-2</v>
      </c>
      <c r="I52">
        <f>(D_VStabXFLR5!C58*D_VStab!D52*'AC Param'!$B$8)</f>
        <v>4.3369269523583547E-2</v>
      </c>
    </row>
    <row r="53" spans="3:9" x14ac:dyDescent="0.2">
      <c r="C53">
        <f>WingXFLR5!L59</f>
        <v>12.394500000000001</v>
      </c>
      <c r="D53">
        <f t="shared" si="3"/>
        <v>94.094473528125022</v>
      </c>
      <c r="E53">
        <f t="shared" si="0"/>
        <v>0.59341659936393787</v>
      </c>
      <c r="F53">
        <f t="shared" si="1"/>
        <v>842578.38512763602</v>
      </c>
      <c r="G53">
        <f t="shared" si="4"/>
        <v>2.3625297401699461E-3</v>
      </c>
      <c r="H53">
        <f t="shared" si="2"/>
        <v>9.1699159239529482E-2</v>
      </c>
      <c r="I53">
        <f>(D_VStabXFLR5!C59*D_VStab!D53*'AC Param'!$B$8)</f>
        <v>4.2682382326039756E-2</v>
      </c>
    </row>
    <row r="54" spans="3:9" x14ac:dyDescent="0.2">
      <c r="C54">
        <f>WingXFLR5!L60</f>
        <v>12.2783</v>
      </c>
      <c r="D54">
        <f t="shared" si="3"/>
        <v>92.338448670125004</v>
      </c>
      <c r="E54">
        <f t="shared" si="0"/>
        <v>0.59903260555747351</v>
      </c>
      <c r="F54">
        <f t="shared" si="1"/>
        <v>834679.10654827976</v>
      </c>
      <c r="G54">
        <f t="shared" si="4"/>
        <v>2.3736827293070395E-3</v>
      </c>
      <c r="H54">
        <f t="shared" si="2"/>
        <v>9.041264960445311E-2</v>
      </c>
      <c r="I54">
        <f>(D_VStabXFLR5!C60*D_VStab!D54*'AC Param'!$B$8)</f>
        <v>4.1987493010138564E-2</v>
      </c>
    </row>
    <row r="55" spans="3:9" x14ac:dyDescent="0.2">
      <c r="C55">
        <f>WingXFLR5!L61</f>
        <v>12.1654</v>
      </c>
      <c r="D55">
        <f t="shared" si="3"/>
        <v>90.648136260499996</v>
      </c>
      <c r="E55">
        <f t="shared" si="0"/>
        <v>0.60459187867364217</v>
      </c>
      <c r="F55">
        <f t="shared" si="1"/>
        <v>827004.16204217542</v>
      </c>
      <c r="G55">
        <f t="shared" si="4"/>
        <v>2.3846716769218936E-3</v>
      </c>
      <c r="H55">
        <f t="shared" si="2"/>
        <v>8.9168492781295475E-2</v>
      </c>
      <c r="I55">
        <f>(D_VStabXFLR5!C61*D_VStab!D55*'AC Param'!$B$8)</f>
        <v>4.1318689581443545E-2</v>
      </c>
    </row>
    <row r="56" spans="3:9" x14ac:dyDescent="0.2">
      <c r="C56">
        <f>WingXFLR5!L62</f>
        <v>12.0555</v>
      </c>
      <c r="D56">
        <f t="shared" si="3"/>
        <v>89.017736653125013</v>
      </c>
      <c r="E56">
        <f t="shared" si="0"/>
        <v>0.61010344165039421</v>
      </c>
      <c r="F56">
        <f t="shared" si="1"/>
        <v>819533.15760266385</v>
      </c>
      <c r="G56">
        <f t="shared" si="4"/>
        <v>2.3955165544987784E-3</v>
      </c>
      <c r="H56">
        <f t="shared" si="2"/>
        <v>8.7962927991086626E-2</v>
      </c>
      <c r="I56">
        <f>(D_VStabXFLR5!C62*D_VStab!D56*'AC Param'!$B$8)</f>
        <v>4.0706208652214332E-2</v>
      </c>
    </row>
    <row r="57" spans="3:9" x14ac:dyDescent="0.2">
      <c r="C57">
        <f>WingXFLR5!L63</f>
        <v>11.948600000000001</v>
      </c>
      <c r="D57">
        <f t="shared" si="3"/>
        <v>87.446038200500013</v>
      </c>
      <c r="E57">
        <f t="shared" si="0"/>
        <v>0.6155618265584526</v>
      </c>
      <c r="F57">
        <f t="shared" si="1"/>
        <v>812266.09322974482</v>
      </c>
      <c r="G57">
        <f t="shared" si="4"/>
        <v>2.4062086230740814E-3</v>
      </c>
      <c r="H57">
        <f t="shared" si="2"/>
        <v>8.6795532108329826E-2</v>
      </c>
      <c r="I57">
        <f>(D_VStabXFLR5!C63*D_VStab!D57*'AC Param'!$B$8)</f>
        <v>4.0051684632440181E-2</v>
      </c>
    </row>
    <row r="58" spans="3:9" x14ac:dyDescent="0.2">
      <c r="C58">
        <f>WingXFLR5!L64</f>
        <v>11.8445</v>
      </c>
      <c r="D58">
        <f t="shared" si="3"/>
        <v>85.928960403125004</v>
      </c>
      <c r="E58">
        <f t="shared" si="0"/>
        <v>0.62097193134504003</v>
      </c>
      <c r="F58">
        <f t="shared" si="1"/>
        <v>805189.37291897903</v>
      </c>
      <c r="G58">
        <f t="shared" si="4"/>
        <v>2.4167594419737203E-3</v>
      </c>
      <c r="H58">
        <f t="shared" si="2"/>
        <v>8.566372088721079E-2</v>
      </c>
      <c r="I58">
        <f>(D_VStabXFLR5!C64*D_VStab!D58*'AC Param'!$B$8)</f>
        <v>3.9482982441869478E-2</v>
      </c>
    </row>
    <row r="59" spans="3:9" x14ac:dyDescent="0.2">
      <c r="C59">
        <f>WingXFLR5!L65</f>
        <v>11.7432</v>
      </c>
      <c r="D59">
        <f t="shared" si="3"/>
        <v>84.465432071999999</v>
      </c>
      <c r="E59">
        <f t="shared" si="0"/>
        <v>0.62632860215412556</v>
      </c>
      <c r="F59">
        <f t="shared" si="1"/>
        <v>798302.99667036638</v>
      </c>
      <c r="G59">
        <f t="shared" si="4"/>
        <v>2.4271608670778364E-3</v>
      </c>
      <c r="H59">
        <f t="shared" si="2"/>
        <v>8.4567116430216582E-2</v>
      </c>
      <c r="I59">
        <f>(D_VStabXFLR5!C65*D_VStab!D59*'AC Param'!$B$8)</f>
        <v>3.8903511030882201E-2</v>
      </c>
    </row>
    <row r="60" spans="3:9" x14ac:dyDescent="0.2">
      <c r="C60">
        <f>WingXFLR5!L66</f>
        <v>11.644399999999999</v>
      </c>
      <c r="D60">
        <f t="shared" si="3"/>
        <v>83.050131457999981</v>
      </c>
      <c r="E60">
        <f t="shared" si="0"/>
        <v>0.63164285328710168</v>
      </c>
      <c r="F60">
        <f t="shared" si="1"/>
        <v>791586.57047724747</v>
      </c>
      <c r="G60">
        <f t="shared" si="4"/>
        <v>2.4374360625011742E-3</v>
      </c>
      <c r="H60">
        <f t="shared" si="2"/>
        <v>8.3502121482116859E-2</v>
      </c>
      <c r="I60">
        <f>(D_VStabXFLR5!C66*D_VStab!D60*'AC Param'!$B$8)</f>
        <v>3.8343082992318138E-2</v>
      </c>
    </row>
    <row r="61" spans="3:9" x14ac:dyDescent="0.2">
      <c r="C61">
        <f>WingXFLR5!L67</f>
        <v>11.548</v>
      </c>
      <c r="D61">
        <f t="shared" si="3"/>
        <v>81.680736199999998</v>
      </c>
      <c r="E61">
        <f t="shared" si="0"/>
        <v>0.63691565992521026</v>
      </c>
      <c r="F61">
        <f t="shared" si="1"/>
        <v>785033.29633740301</v>
      </c>
      <c r="G61">
        <f t="shared" si="4"/>
        <v>2.4475884917674016E-3</v>
      </c>
      <c r="H61">
        <f t="shared" si="2"/>
        <v>8.2467342342911212E-2</v>
      </c>
      <c r="I61">
        <f>(D_VStabXFLR5!C67*D_VStab!D61*'AC Param'!$B$8)</f>
        <v>3.7800782863789351E-2</v>
      </c>
    </row>
    <row r="62" spans="3:9" x14ac:dyDescent="0.2">
      <c r="C62">
        <f>WingXFLR5!L68</f>
        <v>11.4541</v>
      </c>
      <c r="D62">
        <f t="shared" si="3"/>
        <v>80.357799171125009</v>
      </c>
      <c r="E62">
        <f t="shared" si="0"/>
        <v>0.64213705492498996</v>
      </c>
      <c r="F62">
        <f t="shared" si="1"/>
        <v>778649.97225305228</v>
      </c>
      <c r="G62">
        <f t="shared" si="4"/>
        <v>2.4576006031605531E-3</v>
      </c>
      <c r="H62">
        <f t="shared" si="2"/>
        <v>8.1463542481039708E-2</v>
      </c>
      <c r="I62">
        <f>(D_VStabXFLR5!C68*D_VStab!D62*'AC Param'!$B$8)</f>
        <v>3.7277018741894874E-2</v>
      </c>
    </row>
    <row r="63" spans="3:9" x14ac:dyDescent="0.2">
      <c r="C63">
        <f>WingXFLR5!L69</f>
        <v>11.362399999999999</v>
      </c>
      <c r="D63">
        <f t="shared" si="3"/>
        <v>79.076281927999986</v>
      </c>
      <c r="E63">
        <f t="shared" si="0"/>
        <v>0.64731940794342102</v>
      </c>
      <c r="F63">
        <f t="shared" si="1"/>
        <v>772416.20421753603</v>
      </c>
      <c r="G63">
        <f t="shared" si="4"/>
        <v>2.4674976806349017E-3</v>
      </c>
      <c r="H63">
        <f t="shared" si="2"/>
        <v>8.0487223678360753E-2</v>
      </c>
      <c r="I63">
        <f>(D_VStabXFLR5!C69*D_VStab!D63*'AC Param'!$B$8)</f>
        <v>3.6769601257418807E-2</v>
      </c>
    </row>
    <row r="64" spans="3:9" x14ac:dyDescent="0.2">
      <c r="C64">
        <f>WingXFLR5!L70</f>
        <v>11.273</v>
      </c>
      <c r="D64">
        <f t="shared" si="3"/>
        <v>77.836824012500003</v>
      </c>
      <c r="E64">
        <f t="shared" si="0"/>
        <v>0.65245294427537714</v>
      </c>
      <c r="F64">
        <f t="shared" si="1"/>
        <v>766338.79023307445</v>
      </c>
      <c r="G64">
        <f t="shared" si="4"/>
        <v>2.4772625464701391E-3</v>
      </c>
      <c r="H64">
        <f t="shared" si="2"/>
        <v>7.9539177655720952E-2</v>
      </c>
      <c r="I64">
        <f>(D_VStabXFLR5!C70*D_VStab!D64*'AC Param'!$B$8)</f>
        <v>3.6250399189573616E-2</v>
      </c>
    </row>
    <row r="65" spans="3:9" x14ac:dyDescent="0.2">
      <c r="C65">
        <f>WingXFLR5!L71</f>
        <v>11.185600000000001</v>
      </c>
      <c r="D65">
        <f t="shared" si="3"/>
        <v>76.634559008000025</v>
      </c>
      <c r="E65">
        <f t="shared" si="0"/>
        <v>0.65755096202406016</v>
      </c>
      <c r="F65">
        <f t="shared" si="1"/>
        <v>760397.33629300783</v>
      </c>
      <c r="G65">
        <f t="shared" si="4"/>
        <v>2.4869219055533858E-3</v>
      </c>
      <c r="H65">
        <f t="shared" si="2"/>
        <v>7.8615967451760249E-2</v>
      </c>
      <c r="I65">
        <f>(D_VStabXFLR5!C71*D_VStab!D65*'AC Param'!$B$8)</f>
        <v>3.580297625750653E-2</v>
      </c>
    </row>
    <row r="66" spans="3:9" x14ac:dyDescent="0.2">
      <c r="C66">
        <f>WingXFLR5!L72</f>
        <v>11.100300000000001</v>
      </c>
      <c r="D66">
        <f t="shared" si="3"/>
        <v>75.470204305125023</v>
      </c>
      <c r="E66">
        <f t="shared" ref="E66:E126" si="5">$K$6*1.802*10^-5*(1.225*C66)^-1</f>
        <v>0.66260389726550883</v>
      </c>
      <c r="F66">
        <f t="shared" ref="F66:F126" si="6">1.225*C66/($K$7)</f>
        <v>754598.64039955614</v>
      </c>
      <c r="G66">
        <f t="shared" si="4"/>
        <v>2.4964589658742326E-3</v>
      </c>
      <c r="H66">
        <f t="shared" ref="H66:H126" si="7">G66*$K$3*D66*2</f>
        <v>7.7718410629979404E-2</v>
      </c>
      <c r="I66">
        <f>(D_VStabXFLR5!C72*D_VStab!D66*'AC Param'!$B$8)</f>
        <v>3.5342092914455586E-2</v>
      </c>
    </row>
    <row r="67" spans="3:9" x14ac:dyDescent="0.2">
      <c r="C67">
        <f>WingXFLR5!L73</f>
        <v>11.0169</v>
      </c>
      <c r="D67">
        <f t="shared" ref="D67:D126" si="8">0.5*1.225*C67^2</f>
        <v>74.340402436125004</v>
      </c>
      <c r="E67">
        <f t="shared" si="5"/>
        <v>0.66761993308610668</v>
      </c>
      <c r="F67">
        <f t="shared" si="6"/>
        <v>748929.10654827964</v>
      </c>
      <c r="G67">
        <f t="shared" ref="G67:G126" si="9">(2*0.664*F67^(-1/2)*$K$5^(-0.5))</f>
        <v>2.5058904813224682E-3</v>
      </c>
      <c r="H67">
        <f t="shared" si="7"/>
        <v>7.6844174072476498E-2</v>
      </c>
      <c r="I67">
        <f>(D_VStabXFLR5!C73*D_VStab!D67*'AC Param'!$B$8)</f>
        <v>3.4894864520699995E-2</v>
      </c>
    </row>
    <row r="68" spans="3:9" x14ac:dyDescent="0.2">
      <c r="C68">
        <f>WingXFLR5!L74</f>
        <v>10.9354</v>
      </c>
      <c r="D68">
        <f t="shared" si="8"/>
        <v>73.244571060500007</v>
      </c>
      <c r="E68">
        <f t="shared" si="5"/>
        <v>0.67259561066045392</v>
      </c>
      <c r="F68">
        <f t="shared" si="6"/>
        <v>743388.73473917868</v>
      </c>
      <c r="G68">
        <f t="shared" si="9"/>
        <v>2.5152111719758314E-3</v>
      </c>
      <c r="H68">
        <f t="shared" si="7"/>
        <v>7.5993044909903246E-2</v>
      </c>
      <c r="I68">
        <f>(D_VStabXFLR5!C74*D_VStab!D68*'AC Param'!$B$8)</f>
        <v>3.4461131216538848E-2</v>
      </c>
    </row>
    <row r="69" spans="3:9" x14ac:dyDescent="0.2">
      <c r="C69">
        <f>WingXFLR5!L75</f>
        <v>10.855700000000001</v>
      </c>
      <c r="D69">
        <f t="shared" si="8"/>
        <v>72.180811275125009</v>
      </c>
      <c r="E69">
        <f t="shared" si="5"/>
        <v>0.67753364967863217</v>
      </c>
      <c r="F69">
        <f t="shared" si="6"/>
        <v>737970.72697003337</v>
      </c>
      <c r="G69">
        <f t="shared" si="9"/>
        <v>2.5244273320601811E-3</v>
      </c>
      <c r="H69">
        <f t="shared" si="7"/>
        <v>7.5163775293696333E-2</v>
      </c>
      <c r="I69">
        <f>(D_VStabXFLR5!C75*D_VStab!D69*'AC Param'!$B$8)</f>
        <v>3.4040109693292617E-2</v>
      </c>
    </row>
    <row r="70" spans="3:9" x14ac:dyDescent="0.2">
      <c r="C70">
        <f>WingXFLR5!L76</f>
        <v>10.777699999999999</v>
      </c>
      <c r="D70">
        <f t="shared" si="8"/>
        <v>71.147275590124991</v>
      </c>
      <c r="E70">
        <f t="shared" si="5"/>
        <v>0.68243707292059785</v>
      </c>
      <c r="F70">
        <f t="shared" si="6"/>
        <v>732668.28523862374</v>
      </c>
      <c r="G70">
        <f t="shared" si="9"/>
        <v>2.5335457133533628E-3</v>
      </c>
      <c r="H70">
        <f t="shared" si="7"/>
        <v>7.4355135973854236E-2</v>
      </c>
      <c r="I70">
        <f>(D_VStabXFLR5!C76*D_VStab!D70*'AC Param'!$B$8)</f>
        <v>3.3631032582349743E-2</v>
      </c>
    </row>
    <row r="71" spans="3:9" x14ac:dyDescent="0.2">
      <c r="C71">
        <f>WingXFLR5!L77</f>
        <v>10.701499999999999</v>
      </c>
      <c r="D71">
        <f t="shared" si="8"/>
        <v>70.144787628125002</v>
      </c>
      <c r="E71">
        <f t="shared" si="5"/>
        <v>0.68729636413739459</v>
      </c>
      <c r="F71">
        <f t="shared" si="6"/>
        <v>727488.20754716988</v>
      </c>
      <c r="G71">
        <f t="shared" si="9"/>
        <v>2.5425497659379999E-3</v>
      </c>
      <c r="H71">
        <f t="shared" si="7"/>
        <v>7.3567978013334728E-2</v>
      </c>
      <c r="I71">
        <f>(D_VStabXFLR5!C77*D_VStab!D71*'AC Param'!$B$8)</f>
        <v>3.3208646806783204E-2</v>
      </c>
    </row>
    <row r="72" spans="3:9" x14ac:dyDescent="0.2">
      <c r="C72">
        <f>WingXFLR5!L78</f>
        <v>10.626799999999999</v>
      </c>
      <c r="D72">
        <f t="shared" si="8"/>
        <v>69.168937921999998</v>
      </c>
      <c r="E72">
        <f t="shared" si="5"/>
        <v>0.6921276433937148</v>
      </c>
      <c r="F72">
        <f t="shared" si="6"/>
        <v>722410.09988901217</v>
      </c>
      <c r="G72">
        <f t="shared" si="9"/>
        <v>2.5514704130200285E-3</v>
      </c>
      <c r="H72">
        <f t="shared" si="7"/>
        <v>7.2799030675800833E-2</v>
      </c>
      <c r="I72">
        <f>(D_VStabXFLR5!C78*D_VStab!D72*'AC Param'!$B$8)</f>
        <v>3.2822805281064557E-2</v>
      </c>
    </row>
    <row r="73" spans="3:9" x14ac:dyDescent="0.2">
      <c r="C73">
        <f>WingXFLR5!L79</f>
        <v>10.553699999999999</v>
      </c>
      <c r="D73">
        <f t="shared" si="8"/>
        <v>68.220607510124992</v>
      </c>
      <c r="E73">
        <f t="shared" si="5"/>
        <v>0.69692165219935454</v>
      </c>
      <c r="F73">
        <f t="shared" si="6"/>
        <v>717440.76026637072</v>
      </c>
      <c r="G73">
        <f t="shared" si="9"/>
        <v>2.560291519935282E-3</v>
      </c>
      <c r="H73">
        <f t="shared" si="7"/>
        <v>7.2049165193365072E-2</v>
      </c>
      <c r="I73">
        <f>(D_VStabXFLR5!C79*D_VStab!D73*'AC Param'!$B$8)</f>
        <v>3.244790399125573E-2</v>
      </c>
    </row>
    <row r="74" spans="3:9" x14ac:dyDescent="0.2">
      <c r="C74">
        <f>WingXFLR5!L80</f>
        <v>10.482100000000001</v>
      </c>
      <c r="D74">
        <f t="shared" si="8"/>
        <v>67.298082501125009</v>
      </c>
      <c r="E74">
        <f t="shared" si="5"/>
        <v>0.70168210957883692</v>
      </c>
      <c r="F74">
        <f t="shared" si="6"/>
        <v>712573.39067702566</v>
      </c>
      <c r="G74">
        <f t="shared" si="9"/>
        <v>2.5690209201582187E-3</v>
      </c>
      <c r="H74">
        <f t="shared" si="7"/>
        <v>7.1317200005668602E-2</v>
      </c>
      <c r="I74">
        <f>(D_VStabXFLR5!C80*D_VStab!D74*'AC Param'!$B$8)</f>
        <v>3.2083216765008783E-2</v>
      </c>
    </row>
    <row r="75" spans="3:9" x14ac:dyDescent="0.2">
      <c r="C75">
        <f>WingXFLR5!L81</f>
        <v>10.412000000000001</v>
      </c>
      <c r="D75">
        <f t="shared" si="8"/>
        <v>66.400968200000023</v>
      </c>
      <c r="E75">
        <f t="shared" si="5"/>
        <v>0.70640626592550204</v>
      </c>
      <c r="F75">
        <f t="shared" si="6"/>
        <v>707807.99112097675</v>
      </c>
      <c r="G75">
        <f t="shared" si="9"/>
        <v>2.5776545287900373E-3</v>
      </c>
      <c r="H75">
        <f t="shared" si="7"/>
        <v>7.0602987013668989E-2</v>
      </c>
      <c r="I75">
        <f>(D_VStabXFLR5!C81*D_VStab!D75*'AC Param'!$B$8)</f>
        <v>3.1704271083549417E-2</v>
      </c>
    </row>
    <row r="76" spans="3:9" x14ac:dyDescent="0.2">
      <c r="C76">
        <f>WingXFLR5!L82</f>
        <v>10.343299999999999</v>
      </c>
      <c r="D76">
        <f t="shared" si="8"/>
        <v>65.527611120125002</v>
      </c>
      <c r="E76">
        <f t="shared" si="5"/>
        <v>0.71109820278018887</v>
      </c>
      <c r="F76">
        <f t="shared" si="6"/>
        <v>703137.76359600446</v>
      </c>
      <c r="G76">
        <f t="shared" si="9"/>
        <v>2.5862007272980151E-3</v>
      </c>
      <c r="H76">
        <f t="shared" si="7"/>
        <v>6.9905366658999615E-2</v>
      </c>
      <c r="I76">
        <f>(D_VStabXFLR5!C82*D_VStab!D76*'AC Param'!$B$8)</f>
        <v>3.1359417798535967E-2</v>
      </c>
    </row>
    <row r="77" spans="3:9" x14ac:dyDescent="0.2">
      <c r="C77">
        <f>WingXFLR5!L83</f>
        <v>10.276</v>
      </c>
      <c r="D77">
        <f t="shared" si="8"/>
        <v>64.677657800000006</v>
      </c>
      <c r="E77">
        <f t="shared" si="5"/>
        <v>0.71575535624915598</v>
      </c>
      <c r="F77">
        <f t="shared" si="6"/>
        <v>698562.70810210879</v>
      </c>
      <c r="G77">
        <f t="shared" si="9"/>
        <v>2.5946557322777263E-3</v>
      </c>
      <c r="H77">
        <f t="shared" si="7"/>
        <v>6.9224205418940227E-2</v>
      </c>
      <c r="I77">
        <f>(D_VStabXFLR5!C83*D_VStab!D77*'AC Param'!$B$8)</f>
        <v>3.1023867439268184E-2</v>
      </c>
    </row>
    <row r="78" spans="3:9" x14ac:dyDescent="0.2">
      <c r="C78">
        <f>WingXFLR5!L84</f>
        <v>10.210000000000001</v>
      </c>
      <c r="D78">
        <f t="shared" si="8"/>
        <v>63.849511250000013</v>
      </c>
      <c r="E78">
        <f t="shared" si="5"/>
        <v>0.7203821783365647</v>
      </c>
      <c r="F78">
        <f t="shared" si="6"/>
        <v>694076.02663707011</v>
      </c>
      <c r="G78">
        <f t="shared" si="9"/>
        <v>2.6030284758073751E-3</v>
      </c>
      <c r="H78">
        <f t="shared" si="7"/>
        <v>6.8558364579430014E-2</v>
      </c>
      <c r="I78">
        <f>(D_VStabXFLR5!C84*D_VStab!D78*'AC Param'!$B$8)</f>
        <v>3.0673496753033779E-2</v>
      </c>
    </row>
    <row r="79" spans="3:9" x14ac:dyDescent="0.2">
      <c r="C79">
        <f>WingXFLR5!L85</f>
        <v>10.145200000000001</v>
      </c>
      <c r="D79">
        <f t="shared" si="8"/>
        <v>63.041613362000014</v>
      </c>
      <c r="E79">
        <f t="shared" si="5"/>
        <v>0.72498344446795793</v>
      </c>
      <c r="F79">
        <f t="shared" si="6"/>
        <v>689670.92119866831</v>
      </c>
      <c r="G79">
        <f t="shared" si="9"/>
        <v>2.6113283495095793E-3</v>
      </c>
      <c r="H79">
        <f t="shared" si="7"/>
        <v>6.7906720270542661E-2</v>
      </c>
      <c r="I79">
        <f>(D_VStabXFLR5!C85*D_VStab!D79*'AC Param'!$B$8)</f>
        <v>3.0331652728152591E-2</v>
      </c>
    </row>
    <row r="80" spans="3:9" x14ac:dyDescent="0.2">
      <c r="C80">
        <f>WingXFLR5!L86</f>
        <v>10.0817</v>
      </c>
      <c r="D80">
        <f t="shared" si="8"/>
        <v>62.254913370125003</v>
      </c>
      <c r="E80">
        <f t="shared" si="5"/>
        <v>0.72954978235975354</v>
      </c>
      <c r="F80">
        <f t="shared" si="6"/>
        <v>685354.18978912325</v>
      </c>
      <c r="G80">
        <f t="shared" si="9"/>
        <v>2.6195392199119235E-3</v>
      </c>
      <c r="H80">
        <f t="shared" si="7"/>
        <v>6.7270164722170414E-2</v>
      </c>
      <c r="I80">
        <f>(D_VStabXFLR5!C86*D_VStab!D80*'AC Param'!$B$8)</f>
        <v>3.00216849137824E-2</v>
      </c>
    </row>
    <row r="81" spans="3:9" x14ac:dyDescent="0.2">
      <c r="C81">
        <f>WingXFLR5!L87</f>
        <v>10.019399999999999</v>
      </c>
      <c r="D81">
        <f t="shared" si="8"/>
        <v>61.487880520499992</v>
      </c>
      <c r="E81">
        <f t="shared" si="5"/>
        <v>0.73408607709207419</v>
      </c>
      <c r="F81">
        <f t="shared" si="6"/>
        <v>681119.0344062153</v>
      </c>
      <c r="G81">
        <f t="shared" si="9"/>
        <v>2.627670664480716E-3</v>
      </c>
      <c r="H81">
        <f t="shared" si="7"/>
        <v>6.6647583694235402E-2</v>
      </c>
      <c r="I81">
        <f>(D_VStabXFLR5!C87*D_VStab!D81*'AC Param'!$B$8)</f>
        <v>2.9719490682897916E-2</v>
      </c>
    </row>
    <row r="82" spans="3:9" x14ac:dyDescent="0.2">
      <c r="C82">
        <f>WingXFLR5!L88</f>
        <v>9.9582999999999995</v>
      </c>
      <c r="D82">
        <f t="shared" si="8"/>
        <v>60.740240070125004</v>
      </c>
      <c r="E82">
        <f t="shared" si="5"/>
        <v>0.738590124902476</v>
      </c>
      <c r="F82">
        <f t="shared" si="6"/>
        <v>676965.45504994446</v>
      </c>
      <c r="G82">
        <f t="shared" si="9"/>
        <v>2.6357194861729972E-3</v>
      </c>
      <c r="H82">
        <f t="shared" si="7"/>
        <v>6.6038871668407426E-2</v>
      </c>
      <c r="I82">
        <f>(D_VStabXFLR5!C88*D_VStab!D82*'AC Param'!$B$8)</f>
        <v>2.9402710231465637E-2</v>
      </c>
    </row>
    <row r="83" spans="3:9" x14ac:dyDescent="0.2">
      <c r="C83">
        <f>WingXFLR5!L89</f>
        <v>9.8983000000000008</v>
      </c>
      <c r="D83">
        <f t="shared" si="8"/>
        <v>60.010510020125011</v>
      </c>
      <c r="E83">
        <f t="shared" si="5"/>
        <v>0.74306719748000427</v>
      </c>
      <c r="F83">
        <f t="shared" si="6"/>
        <v>672886.65371809108</v>
      </c>
      <c r="G83">
        <f t="shared" si="9"/>
        <v>2.6436958175005197E-3</v>
      </c>
      <c r="H83">
        <f t="shared" si="7"/>
        <v>6.5442932917839466E-2</v>
      </c>
      <c r="I83">
        <f>(D_VStabXFLR5!C89*D_VStab!D83*'AC Param'!$B$8)</f>
        <v>2.9115539188504215E-2</v>
      </c>
    </row>
    <row r="84" spans="3:9" x14ac:dyDescent="0.2">
      <c r="C84">
        <f>WingXFLR5!L90</f>
        <v>9.8393999999999995</v>
      </c>
      <c r="D84">
        <f t="shared" si="8"/>
        <v>59.298447820500002</v>
      </c>
      <c r="E84">
        <f t="shared" si="5"/>
        <v>0.74751529979636233</v>
      </c>
      <c r="F84">
        <f t="shared" si="6"/>
        <v>668882.63041065482</v>
      </c>
      <c r="G84">
        <f t="shared" si="9"/>
        <v>2.6515967742486218E-3</v>
      </c>
      <c r="H84">
        <f t="shared" si="7"/>
        <v>6.4859673845500065E-2</v>
      </c>
      <c r="I84">
        <f>(D_VStabXFLR5!C90*D_VStab!D84*'AC Param'!$B$8)</f>
        <v>2.881359018356364E-2</v>
      </c>
    </row>
    <row r="85" spans="3:9" x14ac:dyDescent="0.2">
      <c r="C85">
        <f>WingXFLR5!L91</f>
        <v>9.7814999999999994</v>
      </c>
      <c r="D85">
        <f t="shared" si="8"/>
        <v>58.602617128124997</v>
      </c>
      <c r="E85">
        <f t="shared" si="5"/>
        <v>0.75194009516089844</v>
      </c>
      <c r="F85">
        <f t="shared" si="6"/>
        <v>664946.58712541615</v>
      </c>
      <c r="G85">
        <f t="shared" si="9"/>
        <v>2.6594330431220243E-3</v>
      </c>
      <c r="H85">
        <f t="shared" si="7"/>
        <v>6.4288016266635273E-2</v>
      </c>
      <c r="I85">
        <f>(D_VStabXFLR5!C91*D_VStab!D85*'AC Param'!$B$8)</f>
        <v>2.8540001964950917E-2</v>
      </c>
    </row>
    <row r="86" spans="3:9" x14ac:dyDescent="0.2">
      <c r="C86">
        <f>WingXFLR5!L92</f>
        <v>9.7247000000000003</v>
      </c>
      <c r="D86">
        <f t="shared" si="8"/>
        <v>57.923996430125008</v>
      </c>
      <c r="E86">
        <f t="shared" si="5"/>
        <v>0.75633202472223582</v>
      </c>
      <c r="F86">
        <f t="shared" si="6"/>
        <v>661085.32186459494</v>
      </c>
      <c r="G86">
        <f t="shared" si="9"/>
        <v>2.6671883397942882E-3</v>
      </c>
      <c r="H86">
        <f t="shared" si="7"/>
        <v>6.3728860747495106E-2</v>
      </c>
      <c r="I86">
        <f>(D_VStabXFLR5!C92*D_VStab!D86*'AC Param'!$B$8)</f>
        <v>2.8252023790818395E-2</v>
      </c>
    </row>
    <row r="87" spans="3:9" x14ac:dyDescent="0.2">
      <c r="C87">
        <f>WingXFLR5!L93</f>
        <v>9.6689000000000007</v>
      </c>
      <c r="D87">
        <f t="shared" si="8"/>
        <v>57.261171666125016</v>
      </c>
      <c r="E87">
        <f t="shared" si="5"/>
        <v>0.76069687770235783</v>
      </c>
      <c r="F87">
        <f t="shared" si="6"/>
        <v>657292.0366259712</v>
      </c>
      <c r="G87">
        <f t="shared" si="9"/>
        <v>2.6748735470331652E-3</v>
      </c>
      <c r="H87">
        <f t="shared" si="7"/>
        <v>6.3181137261760154E-2</v>
      </c>
      <c r="I87">
        <f>(D_VStabXFLR5!C93*D_VStab!D87*'AC Param'!$B$8)</f>
        <v>2.7970765351953728E-2</v>
      </c>
    </row>
    <row r="88" spans="3:9" x14ac:dyDescent="0.2">
      <c r="C88">
        <f>WingXFLR5!L94</f>
        <v>9.6140000000000008</v>
      </c>
      <c r="D88">
        <f t="shared" si="8"/>
        <v>56.612760050000013</v>
      </c>
      <c r="E88">
        <f t="shared" si="5"/>
        <v>0.76504077811694682</v>
      </c>
      <c r="F88">
        <f t="shared" si="6"/>
        <v>653559.9334073253</v>
      </c>
      <c r="G88">
        <f t="shared" si="9"/>
        <v>2.6825000037374066E-3</v>
      </c>
      <c r="H88">
        <f t="shared" si="7"/>
        <v>6.2643788231355357E-2</v>
      </c>
      <c r="I88">
        <f>(D_VStabXFLR5!C94*D_VStab!D88*'AC Param'!$B$8)</f>
        <v>2.7695584956820573E-2</v>
      </c>
    </row>
    <row r="89" spans="3:9" x14ac:dyDescent="0.2">
      <c r="C89">
        <f>WingXFLR5!L95</f>
        <v>9.5601000000000003</v>
      </c>
      <c r="D89">
        <f t="shared" si="8"/>
        <v>55.979751106125008</v>
      </c>
      <c r="E89">
        <f t="shared" si="5"/>
        <v>0.76935409052377346</v>
      </c>
      <c r="F89">
        <f t="shared" si="6"/>
        <v>649895.81021087687</v>
      </c>
      <c r="G89">
        <f t="shared" si="9"/>
        <v>2.6900513644486711E-3</v>
      </c>
      <c r="H89">
        <f t="shared" si="7"/>
        <v>6.211771741086803E-2</v>
      </c>
      <c r="I89">
        <f>(D_VStabXFLR5!C95*D_VStab!D89*'AC Param'!$B$8)</f>
        <v>2.7426999155690333E-2</v>
      </c>
    </row>
    <row r="90" spans="3:9" x14ac:dyDescent="0.2">
      <c r="C90">
        <f>WingXFLR5!L96</f>
        <v>9.5071999999999992</v>
      </c>
      <c r="D90">
        <f t="shared" si="8"/>
        <v>55.361946752000001</v>
      </c>
      <c r="E90">
        <f t="shared" si="5"/>
        <v>0.77363493360993019</v>
      </c>
      <c r="F90">
        <f t="shared" si="6"/>
        <v>646299.66703662591</v>
      </c>
      <c r="G90">
        <f t="shared" si="9"/>
        <v>2.6975249799330598E-3</v>
      </c>
      <c r="H90">
        <f t="shared" si="7"/>
        <v>6.1602846649263111E-2</v>
      </c>
      <c r="I90">
        <f>(D_VStabXFLR5!C96*D_VStab!D90*'AC Param'!$B$8)</f>
        <v>2.7185262504782572E-2</v>
      </c>
    </row>
    <row r="91" spans="3:9" x14ac:dyDescent="0.2">
      <c r="C91">
        <f>WingXFLR5!L97</f>
        <v>9.4550999999999998</v>
      </c>
      <c r="D91">
        <f t="shared" si="8"/>
        <v>54.756836056125003</v>
      </c>
      <c r="E91">
        <f t="shared" si="5"/>
        <v>0.77789785838503311</v>
      </c>
      <c r="F91">
        <f t="shared" si="6"/>
        <v>642757.90788013325</v>
      </c>
      <c r="G91">
        <f t="shared" si="9"/>
        <v>2.7049467934948225E-3</v>
      </c>
      <c r="H91">
        <f t="shared" si="7"/>
        <v>6.1097160346174018E-2</v>
      </c>
      <c r="I91">
        <f>(D_VStabXFLR5!C97*D_VStab!D91*'AC Param'!$B$8)</f>
        <v>2.694841259451379E-2</v>
      </c>
    </row>
    <row r="92" spans="3:9" x14ac:dyDescent="0.2">
      <c r="C92">
        <f>WingXFLR5!L98</f>
        <v>9.4039000000000001</v>
      </c>
      <c r="D92">
        <f t="shared" si="8"/>
        <v>54.165417816125007</v>
      </c>
      <c r="E92">
        <f t="shared" si="5"/>
        <v>0.78213316186011406</v>
      </c>
      <c r="F92">
        <f t="shared" si="6"/>
        <v>639277.33074361831</v>
      </c>
      <c r="G92">
        <f t="shared" si="9"/>
        <v>2.7123004062981006E-3</v>
      </c>
      <c r="H92">
        <f t="shared" si="7"/>
        <v>6.0601564959367672E-2</v>
      </c>
      <c r="I92">
        <f>(D_VStabXFLR5!C98*D_VStab!D92*'AC Param'!$B$8)</f>
        <v>2.6677226590291047E-2</v>
      </c>
    </row>
    <row r="93" spans="3:9" x14ac:dyDescent="0.2">
      <c r="C93">
        <f>WingXFLR5!L99</f>
        <v>9.3535000000000004</v>
      </c>
      <c r="D93">
        <f t="shared" si="8"/>
        <v>53.586376878125009</v>
      </c>
      <c r="E93">
        <f t="shared" si="5"/>
        <v>0.78634757479193096</v>
      </c>
      <c r="F93">
        <f t="shared" si="6"/>
        <v>635851.13762486132</v>
      </c>
      <c r="G93">
        <f t="shared" si="9"/>
        <v>2.7195980108262107E-3</v>
      </c>
      <c r="H93">
        <f t="shared" si="7"/>
        <v>6.0115029135617129E-2</v>
      </c>
      <c r="I93">
        <f>(D_VStabXFLR5!C99*D_VStab!D93*'AC Param'!$B$8)</f>
        <v>2.6451039422695652E-2</v>
      </c>
    </row>
    <row r="94" spans="3:9" x14ac:dyDescent="0.2">
      <c r="C94">
        <f>WingXFLR5!L100</f>
        <v>9.3039000000000005</v>
      </c>
      <c r="D94">
        <f t="shared" si="8"/>
        <v>53.019565066125011</v>
      </c>
      <c r="E94">
        <f t="shared" si="5"/>
        <v>0.79053967054851482</v>
      </c>
      <c r="F94">
        <f t="shared" si="6"/>
        <v>632479.32852386241</v>
      </c>
      <c r="G94">
        <f t="shared" si="9"/>
        <v>2.7268375962834139E-3</v>
      </c>
      <c r="H94">
        <f t="shared" si="7"/>
        <v>5.9637494136373058E-2</v>
      </c>
      <c r="I94">
        <f>(D_VStabXFLR5!C100*D_VStab!D94*'AC Param'!$B$8)</f>
        <v>2.6210168970873849E-2</v>
      </c>
    </row>
    <row r="95" spans="3:9" x14ac:dyDescent="0.2">
      <c r="C95">
        <f>WingXFLR5!L101</f>
        <v>9.2552000000000003</v>
      </c>
      <c r="D95">
        <f t="shared" si="8"/>
        <v>52.465970312000003</v>
      </c>
      <c r="E95">
        <f t="shared" si="5"/>
        <v>0.79469941663241495</v>
      </c>
      <c r="F95">
        <f t="shared" si="6"/>
        <v>629168.70144284132</v>
      </c>
      <c r="G95">
        <f t="shared" si="9"/>
        <v>2.7340023662338077E-3</v>
      </c>
      <c r="H95">
        <f t="shared" si="7"/>
        <v>5.9169860879151291E-2</v>
      </c>
      <c r="I95">
        <f>(D_VStabXFLR5!C101*D_VStab!D95*'AC Param'!$B$8)</f>
        <v>2.5975009979975955E-2</v>
      </c>
    </row>
    <row r="96" spans="3:9" x14ac:dyDescent="0.2">
      <c r="C96">
        <f>WingXFLR5!L102</f>
        <v>9.2072000000000003</v>
      </c>
      <c r="D96">
        <f t="shared" si="8"/>
        <v>51.923175752000006</v>
      </c>
      <c r="E96">
        <f t="shared" si="5"/>
        <v>0.79884243209839334</v>
      </c>
      <c r="F96">
        <f t="shared" si="6"/>
        <v>625905.66037735855</v>
      </c>
      <c r="G96">
        <f t="shared" si="9"/>
        <v>2.7411197048114611E-3</v>
      </c>
      <c r="H96">
        <f t="shared" si="7"/>
        <v>5.8710151578455799E-2</v>
      </c>
      <c r="I96">
        <f>(D_VStabXFLR5!C102*D_VStab!D96*'AC Param'!$B$8)</f>
        <v>2.5744393231829348E-2</v>
      </c>
    </row>
    <row r="97" spans="3:9" x14ac:dyDescent="0.2">
      <c r="C97">
        <f>WingXFLR5!L103</f>
        <v>9.16</v>
      </c>
      <c r="D97">
        <f t="shared" si="8"/>
        <v>51.39218000000001</v>
      </c>
      <c r="E97">
        <f t="shared" si="5"/>
        <v>0.80295873808038498</v>
      </c>
      <c r="F97">
        <f t="shared" si="6"/>
        <v>622697.00332963385</v>
      </c>
      <c r="G97">
        <f t="shared" si="9"/>
        <v>2.7481729039624445E-3</v>
      </c>
      <c r="H97">
        <f t="shared" si="7"/>
        <v>5.8259271077518777E-2</v>
      </c>
      <c r="I97">
        <f>(D_VStabXFLR5!C103*D_VStab!D97*'AC Param'!$B$8)</f>
        <v>2.5518838371180009E-2</v>
      </c>
    </row>
    <row r="98" spans="3:9" x14ac:dyDescent="0.2">
      <c r="C98">
        <f>WingXFLR5!L104</f>
        <v>9.1135000000000002</v>
      </c>
      <c r="D98">
        <f t="shared" si="8"/>
        <v>50.871727878125</v>
      </c>
      <c r="E98">
        <f t="shared" si="5"/>
        <v>0.80705569109741893</v>
      </c>
      <c r="F98">
        <f t="shared" si="6"/>
        <v>619535.93229744735</v>
      </c>
      <c r="G98">
        <f t="shared" si="9"/>
        <v>2.755175013367488E-3</v>
      </c>
      <c r="H98">
        <f t="shared" si="7"/>
        <v>5.7816211833864109E-2</v>
      </c>
      <c r="I98">
        <f>(D_VStabXFLR5!C104*D_VStab!D98*'AC Param'!$B$8)</f>
        <v>2.5297747197873432E-2</v>
      </c>
    </row>
    <row r="99" spans="3:9" x14ac:dyDescent="0.2">
      <c r="C99">
        <f>WingXFLR5!L105</f>
        <v>9.0678000000000001</v>
      </c>
      <c r="D99">
        <f t="shared" si="8"/>
        <v>50.362810564500002</v>
      </c>
      <c r="E99">
        <f t="shared" si="5"/>
        <v>0.81112309940849237</v>
      </c>
      <c r="F99">
        <f t="shared" si="6"/>
        <v>616429.24528301891</v>
      </c>
      <c r="G99">
        <f t="shared" si="9"/>
        <v>2.7621090687103356E-3</v>
      </c>
      <c r="H99">
        <f t="shared" si="7"/>
        <v>5.738187501170279E-2</v>
      </c>
      <c r="I99">
        <f>(D_VStabXFLR5!C105*D_VStab!D99*'AC Param'!$B$8)</f>
        <v>2.5100119705998861E-2</v>
      </c>
    </row>
    <row r="100" spans="3:9" x14ac:dyDescent="0.2">
      <c r="C100">
        <f>WingXFLR5!L106</f>
        <v>9.0227000000000004</v>
      </c>
      <c r="D100">
        <f t="shared" si="8"/>
        <v>49.863083115125008</v>
      </c>
      <c r="E100">
        <f t="shared" si="5"/>
        <v>0.81517750128191413</v>
      </c>
      <c r="F100">
        <f t="shared" si="6"/>
        <v>613363.34628190903</v>
      </c>
      <c r="G100">
        <f t="shared" si="9"/>
        <v>2.7690036700789584E-3</v>
      </c>
      <c r="H100">
        <f t="shared" si="7"/>
        <v>5.695431231073373E-2</v>
      </c>
      <c r="I100">
        <f>(D_VStabXFLR5!C106*D_VStab!D100*'AC Param'!$B$8)</f>
        <v>2.4869362292917929E-2</v>
      </c>
    </row>
    <row r="101" spans="3:9" x14ac:dyDescent="0.2">
      <c r="C101">
        <f>WingXFLR5!L107</f>
        <v>8.9784000000000006</v>
      </c>
      <c r="D101">
        <f t="shared" si="8"/>
        <v>49.374645768000015</v>
      </c>
      <c r="E101">
        <f t="shared" si="5"/>
        <v>0.81919963922484262</v>
      </c>
      <c r="F101">
        <f t="shared" si="6"/>
        <v>610351.83129855723</v>
      </c>
      <c r="G101">
        <f t="shared" si="9"/>
        <v>2.7758264850120638E-3</v>
      </c>
      <c r="H101">
        <f t="shared" si="7"/>
        <v>5.6535372881997586E-2</v>
      </c>
      <c r="I101">
        <f>(D_VStabXFLR5!C107*D_VStab!D101*'AC Param'!$B$8)</f>
        <v>2.4680114185717916E-2</v>
      </c>
    </row>
    <row r="102" spans="3:9" x14ac:dyDescent="0.2">
      <c r="C102">
        <f>WingXFLR5!L108</f>
        <v>8.9346999999999994</v>
      </c>
      <c r="D102">
        <f t="shared" si="8"/>
        <v>48.895179255125001</v>
      </c>
      <c r="E102">
        <f t="shared" si="5"/>
        <v>0.82320637971239408</v>
      </c>
      <c r="F102">
        <f t="shared" si="6"/>
        <v>607381.10432852386</v>
      </c>
      <c r="G102">
        <f t="shared" si="9"/>
        <v>2.7826065477856818E-3</v>
      </c>
      <c r="H102">
        <f t="shared" si="7"/>
        <v>5.6123118954566995E-2</v>
      </c>
      <c r="I102">
        <f>(D_VStabXFLR5!C108*D_VStab!D102*'AC Param'!$B$8)</f>
        <v>2.4458395462177814E-2</v>
      </c>
    </row>
    <row r="103" spans="3:9" x14ac:dyDescent="0.2">
      <c r="C103">
        <f>WingXFLR5!L109</f>
        <v>8.8917000000000002</v>
      </c>
      <c r="D103">
        <f t="shared" si="8"/>
        <v>48.425676445125006</v>
      </c>
      <c r="E103">
        <f t="shared" si="5"/>
        <v>0.82718738158241134</v>
      </c>
      <c r="F103">
        <f t="shared" si="6"/>
        <v>604457.96337402891</v>
      </c>
      <c r="G103">
        <f t="shared" si="9"/>
        <v>2.7893267346900618E-3</v>
      </c>
      <c r="H103">
        <f t="shared" si="7"/>
        <v>5.5718451505958159E-2</v>
      </c>
      <c r="I103">
        <f>(D_VStabXFLR5!C109*D_VStab!D103*'AC Param'!$B$8)</f>
        <v>2.4276856966822941E-2</v>
      </c>
    </row>
    <row r="104" spans="3:9" x14ac:dyDescent="0.2">
      <c r="C104">
        <f>WingXFLR5!L110</f>
        <v>8.8491999999999997</v>
      </c>
      <c r="D104">
        <f t="shared" si="8"/>
        <v>47.963858642000005</v>
      </c>
      <c r="E104">
        <f t="shared" si="5"/>
        <v>0.83116010948066799</v>
      </c>
      <c r="F104">
        <f t="shared" si="6"/>
        <v>601568.81243063265</v>
      </c>
      <c r="G104">
        <f t="shared" si="9"/>
        <v>2.796016853090224E-3</v>
      </c>
      <c r="H104">
        <f t="shared" si="7"/>
        <v>5.5319449804686047E-2</v>
      </c>
      <c r="I104">
        <f>(D_VStabXFLR5!C110*D_VStab!D104*'AC Param'!$B$8)</f>
        <v>2.4080543014367978E-2</v>
      </c>
    </row>
    <row r="105" spans="3:9" x14ac:dyDescent="0.2">
      <c r="C105">
        <f>WingXFLR5!L111</f>
        <v>8.8074999999999992</v>
      </c>
      <c r="D105">
        <f t="shared" si="8"/>
        <v>47.512884453124997</v>
      </c>
      <c r="E105">
        <f t="shared" si="5"/>
        <v>0.8350953211258958</v>
      </c>
      <c r="F105">
        <f t="shared" si="6"/>
        <v>598734.04550499446</v>
      </c>
      <c r="G105">
        <f t="shared" si="9"/>
        <v>2.8026280493493884E-3</v>
      </c>
      <c r="H105">
        <f t="shared" si="7"/>
        <v>5.4928888852952641E-2</v>
      </c>
      <c r="I105">
        <f>(D_VStabXFLR5!C111*D_VStab!D105*'AC Param'!$B$8)</f>
        <v>2.3889003174186772E-2</v>
      </c>
    </row>
    <row r="106" spans="3:9" x14ac:dyDescent="0.2">
      <c r="C106">
        <f>WingXFLR5!L112</f>
        <v>8.7662999999999993</v>
      </c>
      <c r="D106">
        <f t="shared" si="8"/>
        <v>47.069409610124993</v>
      </c>
      <c r="E106">
        <f t="shared" si="5"/>
        <v>0.83902011576335833</v>
      </c>
      <c r="F106">
        <f t="shared" si="6"/>
        <v>595933.26859045506</v>
      </c>
      <c r="G106">
        <f t="shared" si="9"/>
        <v>2.8092062478818052E-3</v>
      </c>
      <c r="H106">
        <f t="shared" si="7"/>
        <v>5.4543917818859297E-2</v>
      </c>
      <c r="I106">
        <f>(D_VStabXFLR5!C112*D_VStab!D106*'AC Param'!$B$8)</f>
        <v>2.3683302931201612E-2</v>
      </c>
    </row>
    <row r="107" spans="3:9" x14ac:dyDescent="0.2">
      <c r="C107">
        <f>WingXFLR5!L113</f>
        <v>8.7256999999999998</v>
      </c>
      <c r="D107">
        <f t="shared" si="8"/>
        <v>46.634427300125004</v>
      </c>
      <c r="E107">
        <f t="shared" si="5"/>
        <v>0.84292401077464596</v>
      </c>
      <c r="F107">
        <f t="shared" si="6"/>
        <v>593173.27968923422</v>
      </c>
      <c r="G107">
        <f t="shared" si="9"/>
        <v>2.8157341717503508E-3</v>
      </c>
      <c r="H107">
        <f t="shared" si="7"/>
        <v>5.4165437093199889E-2</v>
      </c>
      <c r="I107">
        <f>(D_VStabXFLR5!C113*D_VStab!D107*'AC Param'!$B$8)</f>
        <v>2.3498668206687275E-2</v>
      </c>
    </row>
    <row r="108" spans="3:9" x14ac:dyDescent="0.2">
      <c r="C108">
        <f>WingXFLR5!L114</f>
        <v>8.6857000000000006</v>
      </c>
      <c r="D108">
        <f t="shared" si="8"/>
        <v>46.207848000125004</v>
      </c>
      <c r="E108">
        <f t="shared" si="5"/>
        <v>0.84680590405106404</v>
      </c>
      <c r="F108">
        <f t="shared" si="6"/>
        <v>590454.07880133193</v>
      </c>
      <c r="G108">
        <f t="shared" si="9"/>
        <v>2.8222103332813369E-3</v>
      </c>
      <c r="H108">
        <f t="shared" si="7"/>
        <v>5.3793409768166531E-2</v>
      </c>
      <c r="I108">
        <f>(D_VStabXFLR5!C114*D_VStab!D108*'AC Param'!$B$8)</f>
        <v>2.3334593577279045E-2</v>
      </c>
    </row>
    <row r="109" spans="3:9" x14ac:dyDescent="0.2">
      <c r="C109">
        <f>WingXFLR5!L115</f>
        <v>8.6463000000000001</v>
      </c>
      <c r="D109">
        <f t="shared" si="8"/>
        <v>45.789583510124999</v>
      </c>
      <c r="E109">
        <f t="shared" si="5"/>
        <v>0.85066468209711976</v>
      </c>
      <c r="F109">
        <f t="shared" si="6"/>
        <v>587775.66592674807</v>
      </c>
      <c r="G109">
        <f t="shared" si="9"/>
        <v>2.8286332367054986E-3</v>
      </c>
      <c r="H109">
        <f t="shared" si="7"/>
        <v>5.3427799347302157E-2</v>
      </c>
      <c r="I109">
        <f>(D_VStabXFLR5!C115*D_VStab!D109*'AC Param'!$B$8)</f>
        <v>2.3140178133093315E-2</v>
      </c>
    </row>
    <row r="110" spans="3:9" x14ac:dyDescent="0.2">
      <c r="C110">
        <f>WingXFLR5!L116</f>
        <v>8.6074000000000002</v>
      </c>
      <c r="D110">
        <f t="shared" si="8"/>
        <v>45.378492540500005</v>
      </c>
      <c r="E110">
        <f t="shared" si="5"/>
        <v>0.85450914803730826</v>
      </c>
      <c r="F110">
        <f t="shared" si="6"/>
        <v>585131.24306326313</v>
      </c>
      <c r="G110">
        <f t="shared" si="9"/>
        <v>2.8350178471699054E-3</v>
      </c>
      <c r="H110">
        <f t="shared" si="7"/>
        <v>5.3067644944868375E-2</v>
      </c>
      <c r="I110">
        <f>(D_VStabXFLR5!C116*D_VStab!D110*'AC Param'!$B$8)</f>
        <v>2.296573742529924E-2</v>
      </c>
    </row>
    <row r="111" spans="3:9" x14ac:dyDescent="0.2">
      <c r="C111">
        <f>WingXFLR5!L117</f>
        <v>8.5690000000000008</v>
      </c>
      <c r="D111">
        <f t="shared" si="8"/>
        <v>44.974503612500015</v>
      </c>
      <c r="E111">
        <f t="shared" si="5"/>
        <v>0.85833843398486709</v>
      </c>
      <c r="F111">
        <f t="shared" si="6"/>
        <v>582520.81021087698</v>
      </c>
      <c r="G111">
        <f t="shared" si="9"/>
        <v>2.8413629863249484E-3</v>
      </c>
      <c r="H111">
        <f t="shared" si="7"/>
        <v>5.2712917080819273E-2</v>
      </c>
      <c r="I111">
        <f>(D_VStabXFLR5!C117*D_VStab!D111*'AC Param'!$B$8)</f>
        <v>2.2794292742412549E-2</v>
      </c>
    </row>
    <row r="112" spans="3:9" x14ac:dyDescent="0.2">
      <c r="C112">
        <f>WingXFLR5!L118</f>
        <v>8.5312000000000001</v>
      </c>
      <c r="D112">
        <f t="shared" si="8"/>
        <v>44.578591232000001</v>
      </c>
      <c r="E112">
        <f t="shared" si="5"/>
        <v>0.8621415557971126</v>
      </c>
      <c r="F112">
        <f t="shared" si="6"/>
        <v>579951.16537180915</v>
      </c>
      <c r="G112">
        <f t="shared" si="9"/>
        <v>2.8476507777828799E-3</v>
      </c>
      <c r="H112">
        <f t="shared" si="7"/>
        <v>5.2364507247636319E-2</v>
      </c>
      <c r="I112">
        <f>(D_VStabXFLR5!C118*D_VStab!D112*'AC Param'!$B$8)</f>
        <v>2.2626354344305075E-2</v>
      </c>
    </row>
    <row r="113" spans="3:9" x14ac:dyDescent="0.2">
      <c r="C113">
        <f>WingXFLR5!L119</f>
        <v>0</v>
      </c>
      <c r="D113">
        <f t="shared" si="8"/>
        <v>0</v>
      </c>
      <c r="E113" t="e">
        <f t="shared" si="5"/>
        <v>#DIV/0!</v>
      </c>
      <c r="F113">
        <f t="shared" si="6"/>
        <v>0</v>
      </c>
      <c r="G113" t="e">
        <f t="shared" si="9"/>
        <v>#DIV/0!</v>
      </c>
      <c r="H113" t="e">
        <f t="shared" si="7"/>
        <v>#DIV/0!</v>
      </c>
      <c r="I113">
        <f>(D_VStabXFLR5!C119*D_VStab!D113*'AC Param'!$B$8)</f>
        <v>0</v>
      </c>
    </row>
    <row r="114" spans="3:9" x14ac:dyDescent="0.2">
      <c r="C114">
        <f>WingXFLR5!L120</f>
        <v>0</v>
      </c>
      <c r="D114">
        <f t="shared" si="8"/>
        <v>0</v>
      </c>
      <c r="E114" t="e">
        <f t="shared" si="5"/>
        <v>#DIV/0!</v>
      </c>
      <c r="F114">
        <f t="shared" si="6"/>
        <v>0</v>
      </c>
      <c r="G114" t="e">
        <f t="shared" si="9"/>
        <v>#DIV/0!</v>
      </c>
      <c r="H114" t="e">
        <f t="shared" si="7"/>
        <v>#DIV/0!</v>
      </c>
      <c r="I114">
        <f>(D_VStabXFLR5!C120*D_VStab!D114*'AC Param'!$B$8)</f>
        <v>0</v>
      </c>
    </row>
    <row r="115" spans="3:9" x14ac:dyDescent="0.2">
      <c r="C115">
        <f>WingXFLR5!L121</f>
        <v>0</v>
      </c>
      <c r="D115">
        <f t="shared" si="8"/>
        <v>0</v>
      </c>
      <c r="E115" t="e">
        <f t="shared" si="5"/>
        <v>#DIV/0!</v>
      </c>
      <c r="F115">
        <f t="shared" si="6"/>
        <v>0</v>
      </c>
      <c r="G115" t="e">
        <f t="shared" si="9"/>
        <v>#DIV/0!</v>
      </c>
      <c r="H115" t="e">
        <f t="shared" si="7"/>
        <v>#DIV/0!</v>
      </c>
      <c r="I115">
        <f>(D_VStabXFLR5!C121*D_VStab!D115*'AC Param'!$B$8)</f>
        <v>0</v>
      </c>
    </row>
    <row r="116" spans="3:9" x14ac:dyDescent="0.2">
      <c r="C116">
        <f>WingXFLR5!L122</f>
        <v>0</v>
      </c>
      <c r="D116">
        <f t="shared" si="8"/>
        <v>0</v>
      </c>
      <c r="E116" t="e">
        <f t="shared" si="5"/>
        <v>#DIV/0!</v>
      </c>
      <c r="F116">
        <f t="shared" si="6"/>
        <v>0</v>
      </c>
      <c r="G116" t="e">
        <f t="shared" si="9"/>
        <v>#DIV/0!</v>
      </c>
      <c r="H116" t="e">
        <f t="shared" si="7"/>
        <v>#DIV/0!</v>
      </c>
      <c r="I116">
        <f>(D_VStabXFLR5!C122*D_VStab!D116*'AC Param'!$B$8)</f>
        <v>0</v>
      </c>
    </row>
    <row r="117" spans="3:9" x14ac:dyDescent="0.2">
      <c r="C117">
        <f>WingXFLR5!L123</f>
        <v>0</v>
      </c>
      <c r="D117">
        <f t="shared" si="8"/>
        <v>0</v>
      </c>
      <c r="E117" t="e">
        <f t="shared" si="5"/>
        <v>#DIV/0!</v>
      </c>
      <c r="F117">
        <f t="shared" si="6"/>
        <v>0</v>
      </c>
      <c r="G117" t="e">
        <f t="shared" si="9"/>
        <v>#DIV/0!</v>
      </c>
      <c r="H117" t="e">
        <f t="shared" si="7"/>
        <v>#DIV/0!</v>
      </c>
      <c r="I117">
        <f>(D_VStabXFLR5!C123*D_VStab!D117*'AC Param'!$B$8)</f>
        <v>0</v>
      </c>
    </row>
    <row r="118" spans="3:9" x14ac:dyDescent="0.2">
      <c r="C118">
        <f>WingXFLR5!L124</f>
        <v>0</v>
      </c>
      <c r="D118">
        <f t="shared" si="8"/>
        <v>0</v>
      </c>
      <c r="E118" t="e">
        <f t="shared" si="5"/>
        <v>#DIV/0!</v>
      </c>
      <c r="F118">
        <f t="shared" si="6"/>
        <v>0</v>
      </c>
      <c r="G118" t="e">
        <f t="shared" si="9"/>
        <v>#DIV/0!</v>
      </c>
      <c r="H118" t="e">
        <f t="shared" si="7"/>
        <v>#DIV/0!</v>
      </c>
      <c r="I118">
        <f>(D_VStabXFLR5!C124*D_VStab!D118*'AC Param'!$B$8)</f>
        <v>0</v>
      </c>
    </row>
    <row r="119" spans="3:9" x14ac:dyDescent="0.2">
      <c r="C119">
        <f>WingXFLR5!L125</f>
        <v>0</v>
      </c>
      <c r="D119">
        <f t="shared" si="8"/>
        <v>0</v>
      </c>
      <c r="E119" t="e">
        <f t="shared" si="5"/>
        <v>#DIV/0!</v>
      </c>
      <c r="F119">
        <f t="shared" si="6"/>
        <v>0</v>
      </c>
      <c r="G119" t="e">
        <f t="shared" si="9"/>
        <v>#DIV/0!</v>
      </c>
      <c r="H119" t="e">
        <f t="shared" si="7"/>
        <v>#DIV/0!</v>
      </c>
      <c r="I119">
        <f>(D_VStabXFLR5!C125*D_VStab!D119*'AC Param'!$B$8)</f>
        <v>0</v>
      </c>
    </row>
    <row r="120" spans="3:9" x14ac:dyDescent="0.2">
      <c r="C120">
        <f>WingXFLR5!L126</f>
        <v>0</v>
      </c>
      <c r="D120">
        <f t="shared" si="8"/>
        <v>0</v>
      </c>
      <c r="E120" t="e">
        <f t="shared" si="5"/>
        <v>#DIV/0!</v>
      </c>
      <c r="F120">
        <f t="shared" si="6"/>
        <v>0</v>
      </c>
      <c r="G120" t="e">
        <f t="shared" si="9"/>
        <v>#DIV/0!</v>
      </c>
      <c r="H120" t="e">
        <f t="shared" si="7"/>
        <v>#DIV/0!</v>
      </c>
      <c r="I120">
        <f>(D_VStabXFLR5!C126*D_VStab!D120*'AC Param'!$B$8)</f>
        <v>0</v>
      </c>
    </row>
    <row r="121" spans="3:9" x14ac:dyDescent="0.2">
      <c r="C121">
        <f>WingXFLR5!L127</f>
        <v>0</v>
      </c>
      <c r="D121">
        <f t="shared" si="8"/>
        <v>0</v>
      </c>
      <c r="E121" t="e">
        <f t="shared" si="5"/>
        <v>#DIV/0!</v>
      </c>
      <c r="F121">
        <f t="shared" si="6"/>
        <v>0</v>
      </c>
      <c r="G121" t="e">
        <f t="shared" si="9"/>
        <v>#DIV/0!</v>
      </c>
      <c r="H121" t="e">
        <f t="shared" si="7"/>
        <v>#DIV/0!</v>
      </c>
      <c r="I121">
        <f>(D_VStabXFLR5!C127*D_VStab!D121*'AC Param'!$B$8)</f>
        <v>0</v>
      </c>
    </row>
    <row r="122" spans="3:9" x14ac:dyDescent="0.2">
      <c r="C122">
        <f>WingXFLR5!L128</f>
        <v>0</v>
      </c>
      <c r="D122">
        <f t="shared" si="8"/>
        <v>0</v>
      </c>
      <c r="E122" t="e">
        <f t="shared" si="5"/>
        <v>#DIV/0!</v>
      </c>
      <c r="F122">
        <f t="shared" si="6"/>
        <v>0</v>
      </c>
      <c r="G122" t="e">
        <f t="shared" si="9"/>
        <v>#DIV/0!</v>
      </c>
      <c r="H122" t="e">
        <f t="shared" si="7"/>
        <v>#DIV/0!</v>
      </c>
      <c r="I122">
        <f>(D_VStabXFLR5!C128*D_VStab!D122*'AC Param'!$B$8)</f>
        <v>0</v>
      </c>
    </row>
    <row r="123" spans="3:9" x14ac:dyDescent="0.2">
      <c r="C123">
        <f>WingXFLR5!L129</f>
        <v>0</v>
      </c>
      <c r="D123">
        <f t="shared" si="8"/>
        <v>0</v>
      </c>
      <c r="E123" t="e">
        <f t="shared" si="5"/>
        <v>#DIV/0!</v>
      </c>
      <c r="F123">
        <f t="shared" si="6"/>
        <v>0</v>
      </c>
      <c r="G123" t="e">
        <f t="shared" si="9"/>
        <v>#DIV/0!</v>
      </c>
      <c r="H123" t="e">
        <f t="shared" si="7"/>
        <v>#DIV/0!</v>
      </c>
      <c r="I123">
        <f>(D_VStabXFLR5!C129*D_VStab!D123*'AC Param'!$B$8)</f>
        <v>0</v>
      </c>
    </row>
    <row r="124" spans="3:9" x14ac:dyDescent="0.2">
      <c r="C124">
        <f>WingXFLR5!L130</f>
        <v>0</v>
      </c>
      <c r="D124">
        <f t="shared" si="8"/>
        <v>0</v>
      </c>
      <c r="E124" t="e">
        <f t="shared" si="5"/>
        <v>#DIV/0!</v>
      </c>
      <c r="F124">
        <f t="shared" si="6"/>
        <v>0</v>
      </c>
      <c r="G124" t="e">
        <f t="shared" si="9"/>
        <v>#DIV/0!</v>
      </c>
      <c r="H124" t="e">
        <f t="shared" si="7"/>
        <v>#DIV/0!</v>
      </c>
      <c r="I124">
        <f>(D_VStabXFLR5!C130*D_VStab!D124*'AC Param'!$B$8)</f>
        <v>0</v>
      </c>
    </row>
    <row r="125" spans="3:9" x14ac:dyDescent="0.2">
      <c r="C125">
        <f>WingXFLR5!L131</f>
        <v>0</v>
      </c>
      <c r="D125">
        <f t="shared" si="8"/>
        <v>0</v>
      </c>
      <c r="E125" t="e">
        <f t="shared" si="5"/>
        <v>#DIV/0!</v>
      </c>
      <c r="F125">
        <f t="shared" si="6"/>
        <v>0</v>
      </c>
      <c r="G125" t="e">
        <f t="shared" si="9"/>
        <v>#DIV/0!</v>
      </c>
      <c r="H125" t="e">
        <f t="shared" si="7"/>
        <v>#DIV/0!</v>
      </c>
      <c r="I125">
        <f>(D_VStabXFLR5!C131*D_VStab!D125*'AC Param'!$B$8)</f>
        <v>0</v>
      </c>
    </row>
    <row r="126" spans="3:9" x14ac:dyDescent="0.2">
      <c r="C126">
        <f>WingXFLR5!L132</f>
        <v>0</v>
      </c>
      <c r="D126">
        <f t="shared" si="8"/>
        <v>0</v>
      </c>
      <c r="E126" t="e">
        <f t="shared" si="5"/>
        <v>#DIV/0!</v>
      </c>
      <c r="F126">
        <f t="shared" si="6"/>
        <v>0</v>
      </c>
      <c r="G126" t="e">
        <f t="shared" si="9"/>
        <v>#DIV/0!</v>
      </c>
      <c r="H126" t="e">
        <f t="shared" si="7"/>
        <v>#DIV/0!</v>
      </c>
      <c r="I126">
        <f>(D_VStabXFLR5!C132*D_VStab!D126*'AC Param'!$B$8)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9F9C3-AA3E-2046-9D8A-7E9535D122F5}">
  <dimension ref="A1:AF118"/>
  <sheetViews>
    <sheetView workbookViewId="0">
      <selection activeCell="C13" sqref="C13"/>
    </sheetView>
  </sheetViews>
  <sheetFormatPr baseColWidth="10" defaultRowHeight="16" x14ac:dyDescent="0.2"/>
  <cols>
    <col min="6" max="6" width="18.1640625" bestFit="1" customWidth="1"/>
    <col min="7" max="7" width="24.83203125" bestFit="1" customWidth="1"/>
    <col min="8" max="13" width="9.6640625" bestFit="1" customWidth="1"/>
    <col min="14" max="16" width="10.1640625" bestFit="1" customWidth="1"/>
    <col min="17" max="17" width="8.6640625" bestFit="1" customWidth="1"/>
    <col min="18" max="18" width="7.5" bestFit="1" customWidth="1"/>
    <col min="20" max="20" width="18.1640625" bestFit="1" customWidth="1"/>
    <col min="21" max="21" width="21.6640625" bestFit="1" customWidth="1"/>
    <col min="22" max="25" width="9.6640625" bestFit="1" customWidth="1"/>
    <col min="26" max="26" width="3.83203125" bestFit="1" customWidth="1"/>
    <col min="27" max="27" width="3.33203125" bestFit="1" customWidth="1"/>
    <col min="28" max="28" width="10.1640625" bestFit="1" customWidth="1"/>
    <col min="29" max="29" width="3.83203125" bestFit="1" customWidth="1"/>
    <col min="30" max="30" width="4.33203125" bestFit="1" customWidth="1"/>
    <col min="31" max="31" width="8.6640625" bestFit="1" customWidth="1"/>
    <col min="32" max="32" width="7.5" bestFit="1" customWidth="1"/>
  </cols>
  <sheetData>
    <row r="1" spans="1:32" x14ac:dyDescent="0.2">
      <c r="A1" t="s">
        <v>19</v>
      </c>
      <c r="F1" t="s">
        <v>19</v>
      </c>
      <c r="T1" t="s">
        <v>19</v>
      </c>
    </row>
    <row r="3" spans="1:32" x14ac:dyDescent="0.2">
      <c r="A3" t="s">
        <v>20</v>
      </c>
      <c r="B3" t="s">
        <v>85</v>
      </c>
      <c r="F3" t="s">
        <v>20</v>
      </c>
      <c r="G3" t="s">
        <v>99</v>
      </c>
      <c r="T3" t="s">
        <v>20</v>
      </c>
      <c r="U3" t="s">
        <v>107</v>
      </c>
    </row>
    <row r="4" spans="1:32" x14ac:dyDescent="0.2">
      <c r="A4" t="s">
        <v>21</v>
      </c>
      <c r="B4" t="s">
        <v>86</v>
      </c>
      <c r="F4" t="s">
        <v>21</v>
      </c>
      <c r="G4" t="s">
        <v>100</v>
      </c>
      <c r="T4" t="s">
        <v>21</v>
      </c>
      <c r="U4" t="s">
        <v>108</v>
      </c>
    </row>
    <row r="5" spans="1:32" x14ac:dyDescent="0.2">
      <c r="A5" t="s">
        <v>22</v>
      </c>
      <c r="B5" t="s">
        <v>23</v>
      </c>
      <c r="F5" t="s">
        <v>22</v>
      </c>
      <c r="G5" t="s">
        <v>23</v>
      </c>
      <c r="T5" t="s">
        <v>22</v>
      </c>
      <c r="U5" t="s">
        <v>23</v>
      </c>
    </row>
    <row r="7" spans="1:32" x14ac:dyDescent="0.2">
      <c r="A7" t="s">
        <v>35</v>
      </c>
      <c r="B7" t="s">
        <v>82</v>
      </c>
      <c r="C7" t="s">
        <v>87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</row>
    <row r="8" spans="1:32" x14ac:dyDescent="0.2">
      <c r="A8">
        <f>Q8</f>
        <v>76.553600000000003</v>
      </c>
      <c r="B8">
        <f>H8</f>
        <v>1.3258000000000001E-2</v>
      </c>
      <c r="C8">
        <f>K8-Y8</f>
        <v>8.0499999999999843E-4</v>
      </c>
      <c r="F8">
        <v>-1.8</v>
      </c>
      <c r="G8">
        <v>0</v>
      </c>
      <c r="H8">
        <v>1.3258000000000001E-2</v>
      </c>
      <c r="I8">
        <v>3.9999999999999998E-6</v>
      </c>
      <c r="J8">
        <v>1.1034E-2</v>
      </c>
      <c r="K8">
        <v>1.1037999999999999E-2</v>
      </c>
      <c r="L8">
        <v>0</v>
      </c>
      <c r="M8">
        <v>0</v>
      </c>
      <c r="N8">
        <v>-5.5032999999999999E-2</v>
      </c>
      <c r="O8">
        <v>0</v>
      </c>
      <c r="P8">
        <v>0</v>
      </c>
      <c r="Q8">
        <v>76.553600000000003</v>
      </c>
      <c r="R8">
        <v>0.65939999999999999</v>
      </c>
      <c r="T8">
        <v>-1.8</v>
      </c>
      <c r="U8">
        <v>0</v>
      </c>
      <c r="V8">
        <v>1.3258000000000001E-2</v>
      </c>
      <c r="W8">
        <v>3.9999999999999998E-6</v>
      </c>
      <c r="X8">
        <v>1.0229E-2</v>
      </c>
      <c r="Y8">
        <v>1.0233000000000001E-2</v>
      </c>
      <c r="Z8">
        <v>0</v>
      </c>
      <c r="AA8">
        <v>0</v>
      </c>
      <c r="AB8">
        <v>-5.5638E-2</v>
      </c>
      <c r="AC8">
        <v>0</v>
      </c>
      <c r="AD8">
        <v>0</v>
      </c>
      <c r="AE8">
        <v>76.553600000000003</v>
      </c>
      <c r="AF8">
        <v>0.65939999999999999</v>
      </c>
    </row>
    <row r="9" spans="1:32" x14ac:dyDescent="0.2">
      <c r="A9">
        <f t="shared" ref="A9:A72" si="0">Q9</f>
        <v>58.205199999999998</v>
      </c>
      <c r="B9">
        <f t="shared" ref="B9:B72" si="1">H9</f>
        <v>2.2934E-2</v>
      </c>
      <c r="C9">
        <f t="shared" ref="C9:C72" si="2">K9-Y9</f>
        <v>8.5000000000000006E-4</v>
      </c>
      <c r="F9">
        <v>-1.7</v>
      </c>
      <c r="G9">
        <v>0</v>
      </c>
      <c r="H9">
        <v>2.2934E-2</v>
      </c>
      <c r="I9">
        <v>1.1E-5</v>
      </c>
      <c r="J9">
        <v>1.1438E-2</v>
      </c>
      <c r="K9">
        <v>1.1448E-2</v>
      </c>
      <c r="L9">
        <v>0</v>
      </c>
      <c r="M9">
        <v>0</v>
      </c>
      <c r="N9">
        <v>-5.5717000000000003E-2</v>
      </c>
      <c r="O9">
        <v>0</v>
      </c>
      <c r="P9">
        <v>0</v>
      </c>
      <c r="Q9">
        <v>58.205199999999998</v>
      </c>
      <c r="R9">
        <v>0.40050000000000002</v>
      </c>
      <c r="T9">
        <v>-1.7</v>
      </c>
      <c r="U9">
        <v>0</v>
      </c>
      <c r="V9">
        <v>2.2934E-2</v>
      </c>
      <c r="W9">
        <v>1.1E-5</v>
      </c>
      <c r="X9">
        <v>1.0586999999999999E-2</v>
      </c>
      <c r="Y9">
        <v>1.0598E-2</v>
      </c>
      <c r="Z9">
        <v>0</v>
      </c>
      <c r="AA9">
        <v>0</v>
      </c>
      <c r="AB9">
        <v>-5.6349999999999997E-2</v>
      </c>
      <c r="AC9">
        <v>0</v>
      </c>
      <c r="AD9">
        <v>0</v>
      </c>
      <c r="AE9">
        <v>58.205199999999998</v>
      </c>
      <c r="AF9">
        <v>0.40050000000000002</v>
      </c>
    </row>
    <row r="10" spans="1:32" x14ac:dyDescent="0.2">
      <c r="A10">
        <f t="shared" si="0"/>
        <v>48.811900000000001</v>
      </c>
      <c r="B10">
        <f t="shared" si="1"/>
        <v>3.261E-2</v>
      </c>
      <c r="C10">
        <f t="shared" si="2"/>
        <v>8.830000000000001E-4</v>
      </c>
      <c r="F10">
        <v>-1.6</v>
      </c>
      <c r="G10">
        <v>0</v>
      </c>
      <c r="H10">
        <v>3.261E-2</v>
      </c>
      <c r="I10">
        <v>2.0000000000000002E-5</v>
      </c>
      <c r="J10">
        <v>1.1667E-2</v>
      </c>
      <c r="K10">
        <v>1.1686999999999999E-2</v>
      </c>
      <c r="L10">
        <v>0</v>
      </c>
      <c r="M10">
        <v>0</v>
      </c>
      <c r="N10">
        <v>-5.6411000000000003E-2</v>
      </c>
      <c r="O10">
        <v>0</v>
      </c>
      <c r="P10">
        <v>0</v>
      </c>
      <c r="Q10">
        <v>48.811900000000001</v>
      </c>
      <c r="R10">
        <v>0.29530000000000001</v>
      </c>
      <c r="T10">
        <v>-1.6</v>
      </c>
      <c r="U10">
        <v>0</v>
      </c>
      <c r="V10">
        <v>3.261E-2</v>
      </c>
      <c r="W10">
        <v>2.0000000000000002E-5</v>
      </c>
      <c r="X10">
        <v>1.0784E-2</v>
      </c>
      <c r="Y10">
        <v>1.0803999999999999E-2</v>
      </c>
      <c r="Z10">
        <v>0</v>
      </c>
      <c r="AA10">
        <v>0</v>
      </c>
      <c r="AB10">
        <v>-5.7062000000000002E-2</v>
      </c>
      <c r="AC10">
        <v>0</v>
      </c>
      <c r="AD10">
        <v>0</v>
      </c>
      <c r="AE10">
        <v>48.811900000000001</v>
      </c>
      <c r="AF10">
        <v>0.29530000000000001</v>
      </c>
    </row>
    <row r="11" spans="1:32" x14ac:dyDescent="0.2">
      <c r="A11">
        <f t="shared" si="0"/>
        <v>42.865000000000002</v>
      </c>
      <c r="B11">
        <f t="shared" si="1"/>
        <v>4.2285999999999997E-2</v>
      </c>
      <c r="C11">
        <f t="shared" si="2"/>
        <v>9.0800000000000082E-4</v>
      </c>
      <c r="F11">
        <v>-1.5</v>
      </c>
      <c r="G11">
        <v>0</v>
      </c>
      <c r="H11">
        <v>4.2285999999999997E-2</v>
      </c>
      <c r="I11">
        <v>3.4E-5</v>
      </c>
      <c r="J11">
        <v>1.1826E-2</v>
      </c>
      <c r="K11">
        <v>1.1860000000000001E-2</v>
      </c>
      <c r="L11">
        <v>0</v>
      </c>
      <c r="M11">
        <v>0</v>
      </c>
      <c r="N11">
        <v>-5.7112000000000003E-2</v>
      </c>
      <c r="O11">
        <v>0</v>
      </c>
      <c r="P11">
        <v>0</v>
      </c>
      <c r="Q11">
        <v>42.865000000000002</v>
      </c>
      <c r="R11">
        <v>0.2382</v>
      </c>
      <c r="T11">
        <v>-1.5</v>
      </c>
      <c r="U11">
        <v>0</v>
      </c>
      <c r="V11">
        <v>4.2285999999999997E-2</v>
      </c>
      <c r="W11">
        <v>3.4E-5</v>
      </c>
      <c r="X11">
        <v>1.0918000000000001E-2</v>
      </c>
      <c r="Y11">
        <v>1.0952E-2</v>
      </c>
      <c r="Z11">
        <v>0</v>
      </c>
      <c r="AA11">
        <v>0</v>
      </c>
      <c r="AB11">
        <v>-5.7773999999999999E-2</v>
      </c>
      <c r="AC11">
        <v>0</v>
      </c>
      <c r="AD11">
        <v>0</v>
      </c>
      <c r="AE11">
        <v>42.865000000000002</v>
      </c>
      <c r="AF11">
        <v>0.2382</v>
      </c>
    </row>
    <row r="12" spans="1:32" x14ac:dyDescent="0.2">
      <c r="A12">
        <f t="shared" si="0"/>
        <v>38.668599999999998</v>
      </c>
      <c r="B12">
        <f t="shared" si="1"/>
        <v>5.1962000000000001E-2</v>
      </c>
      <c r="C12">
        <f t="shared" si="2"/>
        <v>9.2900000000000101E-4</v>
      </c>
      <c r="F12">
        <v>-1.4</v>
      </c>
      <c r="G12">
        <v>0</v>
      </c>
      <c r="H12">
        <v>5.1962000000000001E-2</v>
      </c>
      <c r="I12">
        <v>5.0000000000000002E-5</v>
      </c>
      <c r="J12">
        <v>1.1958999999999999E-2</v>
      </c>
      <c r="K12">
        <v>1.2009000000000001E-2</v>
      </c>
      <c r="L12">
        <v>0</v>
      </c>
      <c r="M12">
        <v>0</v>
      </c>
      <c r="N12">
        <v>-5.7814999999999998E-2</v>
      </c>
      <c r="O12">
        <v>0</v>
      </c>
      <c r="P12">
        <v>0</v>
      </c>
      <c r="Q12">
        <v>38.668599999999998</v>
      </c>
      <c r="R12">
        <v>0.2024</v>
      </c>
      <c r="T12">
        <v>-1.4</v>
      </c>
      <c r="U12">
        <v>0</v>
      </c>
      <c r="V12">
        <v>5.1962000000000001E-2</v>
      </c>
      <c r="W12">
        <v>5.0000000000000002E-5</v>
      </c>
      <c r="X12">
        <v>1.103E-2</v>
      </c>
      <c r="Y12">
        <v>1.108E-2</v>
      </c>
      <c r="Z12">
        <v>0</v>
      </c>
      <c r="AA12">
        <v>0</v>
      </c>
      <c r="AB12">
        <v>-5.8486000000000003E-2</v>
      </c>
      <c r="AC12">
        <v>0</v>
      </c>
      <c r="AD12">
        <v>0</v>
      </c>
      <c r="AE12">
        <v>38.668599999999998</v>
      </c>
      <c r="AF12">
        <v>0.2024</v>
      </c>
    </row>
    <row r="13" spans="1:32" x14ac:dyDescent="0.2">
      <c r="A13">
        <f t="shared" si="0"/>
        <v>35.503999999999998</v>
      </c>
      <c r="B13">
        <f t="shared" si="1"/>
        <v>6.1637999999999998E-2</v>
      </c>
      <c r="C13">
        <f t="shared" si="2"/>
        <v>9.4799999999999919E-4</v>
      </c>
      <c r="F13">
        <v>-1.3</v>
      </c>
      <c r="G13">
        <v>0</v>
      </c>
      <c r="H13">
        <v>6.1637999999999998E-2</v>
      </c>
      <c r="I13">
        <v>7.1000000000000005E-5</v>
      </c>
      <c r="J13">
        <v>1.2074E-2</v>
      </c>
      <c r="K13">
        <v>1.2145E-2</v>
      </c>
      <c r="L13">
        <v>0</v>
      </c>
      <c r="M13">
        <v>0</v>
      </c>
      <c r="N13">
        <v>-5.8520999999999997E-2</v>
      </c>
      <c r="O13">
        <v>0</v>
      </c>
      <c r="P13">
        <v>0</v>
      </c>
      <c r="Q13">
        <v>35.503999999999998</v>
      </c>
      <c r="R13">
        <v>0.17780000000000001</v>
      </c>
      <c r="T13">
        <v>-1.3</v>
      </c>
      <c r="U13">
        <v>0</v>
      </c>
      <c r="V13">
        <v>6.1637999999999998E-2</v>
      </c>
      <c r="W13">
        <v>7.1000000000000005E-5</v>
      </c>
      <c r="X13">
        <v>1.1126E-2</v>
      </c>
      <c r="Y13">
        <v>1.1197E-2</v>
      </c>
      <c r="Z13">
        <v>0</v>
      </c>
      <c r="AA13">
        <v>0</v>
      </c>
      <c r="AB13">
        <v>-5.9198000000000001E-2</v>
      </c>
      <c r="AC13">
        <v>0</v>
      </c>
      <c r="AD13">
        <v>0</v>
      </c>
      <c r="AE13">
        <v>35.503999999999998</v>
      </c>
      <c r="AF13">
        <v>0.17780000000000001</v>
      </c>
    </row>
    <row r="14" spans="1:32" x14ac:dyDescent="0.2">
      <c r="A14">
        <f t="shared" si="0"/>
        <v>33.0077</v>
      </c>
      <c r="B14">
        <f t="shared" si="1"/>
        <v>7.1314000000000002E-2</v>
      </c>
      <c r="C14">
        <f t="shared" si="2"/>
        <v>9.6500000000000058E-4</v>
      </c>
      <c r="F14">
        <v>-1.2</v>
      </c>
      <c r="G14">
        <v>0</v>
      </c>
      <c r="H14">
        <v>7.1314000000000002E-2</v>
      </c>
      <c r="I14">
        <v>9.3999999999999994E-5</v>
      </c>
      <c r="J14">
        <v>1.218E-2</v>
      </c>
      <c r="K14">
        <v>1.2274E-2</v>
      </c>
      <c r="L14">
        <v>0</v>
      </c>
      <c r="M14">
        <v>0</v>
      </c>
      <c r="N14">
        <v>-5.9228000000000003E-2</v>
      </c>
      <c r="O14">
        <v>0</v>
      </c>
      <c r="P14">
        <v>0</v>
      </c>
      <c r="Q14">
        <v>33.0077</v>
      </c>
      <c r="R14">
        <v>0.15989999999999999</v>
      </c>
      <c r="T14">
        <v>-1.2</v>
      </c>
      <c r="U14">
        <v>0</v>
      </c>
      <c r="V14">
        <v>7.1314000000000002E-2</v>
      </c>
      <c r="W14">
        <v>9.3999999999999994E-5</v>
      </c>
      <c r="X14">
        <v>1.1214999999999999E-2</v>
      </c>
      <c r="Y14">
        <v>1.1309E-2</v>
      </c>
      <c r="Z14">
        <v>0</v>
      </c>
      <c r="AA14">
        <v>0</v>
      </c>
      <c r="AB14">
        <v>-5.9909999999999998E-2</v>
      </c>
      <c r="AC14">
        <v>0</v>
      </c>
      <c r="AD14">
        <v>0</v>
      </c>
      <c r="AE14">
        <v>33.0077</v>
      </c>
      <c r="AF14">
        <v>0.15989999999999999</v>
      </c>
    </row>
    <row r="15" spans="1:32" x14ac:dyDescent="0.2">
      <c r="A15">
        <f t="shared" si="0"/>
        <v>30.973400000000002</v>
      </c>
      <c r="B15">
        <f t="shared" si="1"/>
        <v>8.0989000000000005E-2</v>
      </c>
      <c r="C15">
        <f t="shared" si="2"/>
        <v>9.7999999999999997E-4</v>
      </c>
      <c r="F15">
        <v>-1.1000000000000001</v>
      </c>
      <c r="G15">
        <v>0</v>
      </c>
      <c r="H15">
        <v>8.0989000000000005E-2</v>
      </c>
      <c r="I15">
        <v>1.21E-4</v>
      </c>
      <c r="J15">
        <v>1.2315E-2</v>
      </c>
      <c r="K15">
        <v>1.2435999999999999E-2</v>
      </c>
      <c r="L15">
        <v>0</v>
      </c>
      <c r="M15">
        <v>0</v>
      </c>
      <c r="N15">
        <v>-5.9937999999999998E-2</v>
      </c>
      <c r="O15">
        <v>0</v>
      </c>
      <c r="P15">
        <v>0</v>
      </c>
      <c r="Q15">
        <v>30.973400000000002</v>
      </c>
      <c r="R15">
        <v>0.14630000000000001</v>
      </c>
      <c r="T15">
        <v>-1.1000000000000001</v>
      </c>
      <c r="U15">
        <v>0</v>
      </c>
      <c r="V15">
        <v>8.0989000000000005E-2</v>
      </c>
      <c r="W15">
        <v>1.21E-4</v>
      </c>
      <c r="X15">
        <v>1.1335E-2</v>
      </c>
      <c r="Y15">
        <v>1.1455999999999999E-2</v>
      </c>
      <c r="Z15">
        <v>0</v>
      </c>
      <c r="AA15">
        <v>0</v>
      </c>
      <c r="AB15">
        <v>-6.0622000000000002E-2</v>
      </c>
      <c r="AC15">
        <v>0</v>
      </c>
      <c r="AD15">
        <v>0</v>
      </c>
      <c r="AE15">
        <v>30.973400000000002</v>
      </c>
      <c r="AF15">
        <v>0.14630000000000001</v>
      </c>
    </row>
    <row r="16" spans="1:32" x14ac:dyDescent="0.2">
      <c r="A16">
        <f t="shared" si="0"/>
        <v>29.274100000000001</v>
      </c>
      <c r="B16">
        <f t="shared" si="1"/>
        <v>9.0663999999999995E-2</v>
      </c>
      <c r="C16">
        <f t="shared" si="2"/>
        <v>9.9299999999999909E-4</v>
      </c>
      <c r="F16">
        <v>-1</v>
      </c>
      <c r="G16">
        <v>0</v>
      </c>
      <c r="H16">
        <v>9.0663999999999995E-2</v>
      </c>
      <c r="I16">
        <v>1.5100000000000001E-4</v>
      </c>
      <c r="J16">
        <v>1.248E-2</v>
      </c>
      <c r="K16">
        <v>1.2631E-2</v>
      </c>
      <c r="L16">
        <v>0</v>
      </c>
      <c r="M16">
        <v>0</v>
      </c>
      <c r="N16">
        <v>-6.0649000000000002E-2</v>
      </c>
      <c r="O16">
        <v>0</v>
      </c>
      <c r="P16">
        <v>0</v>
      </c>
      <c r="Q16">
        <v>29.274100000000001</v>
      </c>
      <c r="R16">
        <v>0.1356</v>
      </c>
      <c r="T16">
        <v>-1</v>
      </c>
      <c r="U16">
        <v>0</v>
      </c>
      <c r="V16">
        <v>9.0663999999999995E-2</v>
      </c>
      <c r="W16">
        <v>1.5100000000000001E-4</v>
      </c>
      <c r="X16">
        <v>1.1487000000000001E-2</v>
      </c>
      <c r="Y16">
        <v>1.1638000000000001E-2</v>
      </c>
      <c r="Z16">
        <v>0</v>
      </c>
      <c r="AA16">
        <v>0</v>
      </c>
      <c r="AB16">
        <v>-6.1335000000000001E-2</v>
      </c>
      <c r="AC16">
        <v>0</v>
      </c>
      <c r="AD16">
        <v>0</v>
      </c>
      <c r="AE16">
        <v>29.274100000000001</v>
      </c>
      <c r="AF16">
        <v>0.1356</v>
      </c>
    </row>
    <row r="17" spans="1:32" x14ac:dyDescent="0.2">
      <c r="A17">
        <f t="shared" si="0"/>
        <v>27.827000000000002</v>
      </c>
      <c r="B17">
        <f t="shared" si="1"/>
        <v>0.100339</v>
      </c>
      <c r="C17">
        <f t="shared" si="2"/>
        <v>1.0040000000000014E-3</v>
      </c>
      <c r="F17">
        <v>-0.9</v>
      </c>
      <c r="G17">
        <v>0</v>
      </c>
      <c r="H17">
        <v>0.100339</v>
      </c>
      <c r="I17">
        <v>1.85E-4</v>
      </c>
      <c r="J17">
        <v>1.2640999999999999E-2</v>
      </c>
      <c r="K17">
        <v>1.2826000000000001E-2</v>
      </c>
      <c r="L17">
        <v>0</v>
      </c>
      <c r="M17">
        <v>0</v>
      </c>
      <c r="N17">
        <v>-6.1362E-2</v>
      </c>
      <c r="O17">
        <v>0</v>
      </c>
      <c r="P17">
        <v>0</v>
      </c>
      <c r="Q17">
        <v>27.827000000000002</v>
      </c>
      <c r="R17">
        <v>0.12690000000000001</v>
      </c>
      <c r="T17">
        <v>-0.9</v>
      </c>
      <c r="U17">
        <v>0</v>
      </c>
      <c r="V17">
        <v>0.100339</v>
      </c>
      <c r="W17">
        <v>1.85E-4</v>
      </c>
      <c r="X17">
        <v>1.1637E-2</v>
      </c>
      <c r="Y17">
        <v>1.1821999999999999E-2</v>
      </c>
      <c r="Z17">
        <v>0</v>
      </c>
      <c r="AA17">
        <v>0</v>
      </c>
      <c r="AB17">
        <v>-6.2046999999999998E-2</v>
      </c>
      <c r="AC17">
        <v>0</v>
      </c>
      <c r="AD17">
        <v>0</v>
      </c>
      <c r="AE17">
        <v>27.827000000000002</v>
      </c>
      <c r="AF17">
        <v>0.12690000000000001</v>
      </c>
    </row>
    <row r="18" spans="1:32" x14ac:dyDescent="0.2">
      <c r="A18">
        <f t="shared" si="0"/>
        <v>26.575299999999999</v>
      </c>
      <c r="B18">
        <f t="shared" si="1"/>
        <v>0.110014</v>
      </c>
      <c r="C18">
        <f t="shared" si="2"/>
        <v>1.014000000000001E-3</v>
      </c>
      <c r="F18">
        <v>-0.8</v>
      </c>
      <c r="G18">
        <v>0</v>
      </c>
      <c r="H18">
        <v>0.110014</v>
      </c>
      <c r="I18">
        <v>2.2100000000000001E-4</v>
      </c>
      <c r="J18">
        <v>1.2801E-2</v>
      </c>
      <c r="K18">
        <v>1.3022000000000001E-2</v>
      </c>
      <c r="L18">
        <v>0</v>
      </c>
      <c r="M18">
        <v>0</v>
      </c>
      <c r="N18">
        <v>-6.2073999999999997E-2</v>
      </c>
      <c r="O18">
        <v>0</v>
      </c>
      <c r="P18">
        <v>0</v>
      </c>
      <c r="Q18">
        <v>26.575299999999999</v>
      </c>
      <c r="R18">
        <v>0.1198</v>
      </c>
      <c r="T18">
        <v>-0.8</v>
      </c>
      <c r="U18">
        <v>0</v>
      </c>
      <c r="V18">
        <v>0.110014</v>
      </c>
      <c r="W18">
        <v>2.2100000000000001E-4</v>
      </c>
      <c r="X18">
        <v>1.1787000000000001E-2</v>
      </c>
      <c r="Y18">
        <v>1.2008E-2</v>
      </c>
      <c r="Z18">
        <v>0</v>
      </c>
      <c r="AA18">
        <v>0</v>
      </c>
      <c r="AB18">
        <v>-6.2758999999999995E-2</v>
      </c>
      <c r="AC18">
        <v>0</v>
      </c>
      <c r="AD18">
        <v>0</v>
      </c>
      <c r="AE18">
        <v>26.575299999999999</v>
      </c>
      <c r="AF18">
        <v>0.1198</v>
      </c>
    </row>
    <row r="19" spans="1:32" x14ac:dyDescent="0.2">
      <c r="A19">
        <f t="shared" si="0"/>
        <v>25.4787</v>
      </c>
      <c r="B19">
        <f t="shared" si="1"/>
        <v>0.119688</v>
      </c>
      <c r="C19">
        <f t="shared" si="2"/>
        <v>1.0239999999999989E-3</v>
      </c>
      <c r="F19">
        <v>-0.7</v>
      </c>
      <c r="G19">
        <v>0</v>
      </c>
      <c r="H19">
        <v>0.119688</v>
      </c>
      <c r="I19">
        <v>2.6200000000000003E-4</v>
      </c>
      <c r="J19">
        <v>1.2961E-2</v>
      </c>
      <c r="K19">
        <v>1.3221999999999999E-2</v>
      </c>
      <c r="L19">
        <v>0</v>
      </c>
      <c r="M19">
        <v>0</v>
      </c>
      <c r="N19">
        <v>-6.2787999999999997E-2</v>
      </c>
      <c r="O19">
        <v>0</v>
      </c>
      <c r="P19">
        <v>0</v>
      </c>
      <c r="Q19">
        <v>25.4787</v>
      </c>
      <c r="R19">
        <v>0.1138</v>
      </c>
      <c r="T19">
        <v>-0.7</v>
      </c>
      <c r="U19">
        <v>0</v>
      </c>
      <c r="V19">
        <v>0.119688</v>
      </c>
      <c r="W19">
        <v>2.6200000000000003E-4</v>
      </c>
      <c r="X19">
        <v>1.1936E-2</v>
      </c>
      <c r="Y19">
        <v>1.2198000000000001E-2</v>
      </c>
      <c r="Z19">
        <v>0</v>
      </c>
      <c r="AA19">
        <v>0</v>
      </c>
      <c r="AB19">
        <v>-6.3471E-2</v>
      </c>
      <c r="AC19">
        <v>0</v>
      </c>
      <c r="AD19">
        <v>0</v>
      </c>
      <c r="AE19">
        <v>25.4787</v>
      </c>
      <c r="AF19">
        <v>0.1138</v>
      </c>
    </row>
    <row r="20" spans="1:32" x14ac:dyDescent="0.2">
      <c r="A20">
        <f t="shared" si="0"/>
        <v>24.5075</v>
      </c>
      <c r="B20">
        <f t="shared" si="1"/>
        <v>0.129361</v>
      </c>
      <c r="C20">
        <f t="shared" si="2"/>
        <v>1.0340000000000002E-3</v>
      </c>
      <c r="F20">
        <v>-0.6</v>
      </c>
      <c r="G20">
        <v>0</v>
      </c>
      <c r="H20">
        <v>0.129361</v>
      </c>
      <c r="I20">
        <v>3.0499999999999999E-4</v>
      </c>
      <c r="J20">
        <v>1.3143999999999999E-2</v>
      </c>
      <c r="K20">
        <v>1.345E-2</v>
      </c>
      <c r="L20">
        <v>0</v>
      </c>
      <c r="M20">
        <v>0</v>
      </c>
      <c r="N20">
        <v>-6.3502000000000003E-2</v>
      </c>
      <c r="O20">
        <v>0</v>
      </c>
      <c r="P20">
        <v>0</v>
      </c>
      <c r="Q20">
        <v>24.5075</v>
      </c>
      <c r="R20">
        <v>0.1087</v>
      </c>
      <c r="T20">
        <v>-0.6</v>
      </c>
      <c r="U20">
        <v>0</v>
      </c>
      <c r="V20">
        <v>0.129361</v>
      </c>
      <c r="W20">
        <v>3.0499999999999999E-4</v>
      </c>
      <c r="X20">
        <v>1.2111E-2</v>
      </c>
      <c r="Y20">
        <v>1.2416E-2</v>
      </c>
      <c r="Z20">
        <v>0</v>
      </c>
      <c r="AA20">
        <v>0</v>
      </c>
      <c r="AB20">
        <v>-6.4184000000000005E-2</v>
      </c>
      <c r="AC20">
        <v>0</v>
      </c>
      <c r="AD20">
        <v>0</v>
      </c>
      <c r="AE20">
        <v>24.5075</v>
      </c>
      <c r="AF20">
        <v>0.1087</v>
      </c>
    </row>
    <row r="21" spans="1:32" x14ac:dyDescent="0.2">
      <c r="A21">
        <f t="shared" si="0"/>
        <v>23.639600000000002</v>
      </c>
      <c r="B21">
        <f t="shared" si="1"/>
        <v>0.13903399999999999</v>
      </c>
      <c r="C21">
        <f t="shared" si="2"/>
        <v>1.0420000000000013E-3</v>
      </c>
      <c r="F21">
        <v>-0.5</v>
      </c>
      <c r="G21">
        <v>0</v>
      </c>
      <c r="H21">
        <v>0.13903399999999999</v>
      </c>
      <c r="I21">
        <v>3.5300000000000002E-4</v>
      </c>
      <c r="J21">
        <v>1.3331000000000001E-2</v>
      </c>
      <c r="K21">
        <v>1.3683000000000001E-2</v>
      </c>
      <c r="L21">
        <v>0</v>
      </c>
      <c r="M21">
        <v>0</v>
      </c>
      <c r="N21">
        <v>-6.4215999999999995E-2</v>
      </c>
      <c r="O21">
        <v>0</v>
      </c>
      <c r="P21">
        <v>0</v>
      </c>
      <c r="Q21">
        <v>23.639600000000002</v>
      </c>
      <c r="R21">
        <v>0.10440000000000001</v>
      </c>
      <c r="T21">
        <v>-0.5</v>
      </c>
      <c r="U21">
        <v>0</v>
      </c>
      <c r="V21">
        <v>0.13903399999999999</v>
      </c>
      <c r="W21">
        <v>3.5300000000000002E-4</v>
      </c>
      <c r="X21">
        <v>1.2288E-2</v>
      </c>
      <c r="Y21">
        <v>1.2640999999999999E-2</v>
      </c>
      <c r="Z21">
        <v>0</v>
      </c>
      <c r="AA21">
        <v>0</v>
      </c>
      <c r="AB21">
        <v>-6.4895999999999995E-2</v>
      </c>
      <c r="AC21">
        <v>0</v>
      </c>
      <c r="AD21">
        <v>0</v>
      </c>
      <c r="AE21">
        <v>23.639600000000002</v>
      </c>
      <c r="AF21">
        <v>0.10440000000000001</v>
      </c>
    </row>
    <row r="22" spans="1:32" x14ac:dyDescent="0.2">
      <c r="A22">
        <f t="shared" si="0"/>
        <v>22.857900000000001</v>
      </c>
      <c r="B22">
        <f t="shared" si="1"/>
        <v>0.14870700000000001</v>
      </c>
      <c r="C22">
        <f t="shared" si="2"/>
        <v>1.0509999999999999E-3</v>
      </c>
      <c r="F22">
        <v>-0.4</v>
      </c>
      <c r="G22">
        <v>0</v>
      </c>
      <c r="H22">
        <v>0.14870700000000001</v>
      </c>
      <c r="I22">
        <v>4.0299999999999998E-4</v>
      </c>
      <c r="J22">
        <v>1.3518000000000001E-2</v>
      </c>
      <c r="K22">
        <v>1.3920999999999999E-2</v>
      </c>
      <c r="L22">
        <v>0</v>
      </c>
      <c r="M22">
        <v>0</v>
      </c>
      <c r="N22">
        <v>-6.4931000000000003E-2</v>
      </c>
      <c r="O22">
        <v>0</v>
      </c>
      <c r="P22">
        <v>0</v>
      </c>
      <c r="Q22">
        <v>22.857900000000001</v>
      </c>
      <c r="R22">
        <v>0.10059999999999999</v>
      </c>
      <c r="T22">
        <v>-0.4</v>
      </c>
      <c r="U22">
        <v>0</v>
      </c>
      <c r="V22">
        <v>0.14870700000000001</v>
      </c>
      <c r="W22">
        <v>4.0299999999999998E-4</v>
      </c>
      <c r="X22">
        <v>1.2467000000000001E-2</v>
      </c>
      <c r="Y22">
        <v>1.2869999999999999E-2</v>
      </c>
      <c r="Z22">
        <v>0</v>
      </c>
      <c r="AA22">
        <v>0</v>
      </c>
      <c r="AB22">
        <v>-6.5609000000000001E-2</v>
      </c>
      <c r="AC22">
        <v>0</v>
      </c>
      <c r="AD22">
        <v>0</v>
      </c>
      <c r="AE22">
        <v>22.857900000000001</v>
      </c>
      <c r="AF22">
        <v>0.10059999999999999</v>
      </c>
    </row>
    <row r="23" spans="1:32" x14ac:dyDescent="0.2">
      <c r="A23">
        <f t="shared" si="0"/>
        <v>22.149000000000001</v>
      </c>
      <c r="B23">
        <f t="shared" si="1"/>
        <v>0.15837899999999999</v>
      </c>
      <c r="C23">
        <f t="shared" si="2"/>
        <v>1.0590000000000009E-3</v>
      </c>
      <c r="F23">
        <v>-0.3</v>
      </c>
      <c r="G23">
        <v>0</v>
      </c>
      <c r="H23">
        <v>0.15837899999999999</v>
      </c>
      <c r="I23">
        <v>4.57E-4</v>
      </c>
      <c r="J23">
        <v>1.3703E-2</v>
      </c>
      <c r="K23">
        <v>1.4160000000000001E-2</v>
      </c>
      <c r="L23">
        <v>0</v>
      </c>
      <c r="M23">
        <v>0</v>
      </c>
      <c r="N23">
        <v>-6.5645999999999996E-2</v>
      </c>
      <c r="O23">
        <v>0</v>
      </c>
      <c r="P23">
        <v>0</v>
      </c>
      <c r="Q23">
        <v>22.149000000000001</v>
      </c>
      <c r="R23">
        <v>9.7199999999999995E-2</v>
      </c>
      <c r="T23">
        <v>-0.3</v>
      </c>
      <c r="U23">
        <v>0</v>
      </c>
      <c r="V23">
        <v>0.15837899999999999</v>
      </c>
      <c r="W23">
        <v>4.57E-4</v>
      </c>
      <c r="X23">
        <v>1.2644000000000001E-2</v>
      </c>
      <c r="Y23">
        <v>1.3101E-2</v>
      </c>
      <c r="Z23">
        <v>0</v>
      </c>
      <c r="AA23">
        <v>0</v>
      </c>
      <c r="AB23">
        <v>-6.6321000000000005E-2</v>
      </c>
      <c r="AC23">
        <v>0</v>
      </c>
      <c r="AD23">
        <v>0</v>
      </c>
      <c r="AE23">
        <v>22.149000000000001</v>
      </c>
      <c r="AF23">
        <v>9.7199999999999995E-2</v>
      </c>
    </row>
    <row r="24" spans="1:32" x14ac:dyDescent="0.2">
      <c r="A24">
        <f t="shared" si="0"/>
        <v>21.502199999999998</v>
      </c>
      <c r="B24">
        <f t="shared" si="1"/>
        <v>0.16805</v>
      </c>
      <c r="C24">
        <f t="shared" si="2"/>
        <v>1.0679999999999995E-3</v>
      </c>
      <c r="F24">
        <v>-0.2</v>
      </c>
      <c r="G24">
        <v>0</v>
      </c>
      <c r="H24">
        <v>0.16805</v>
      </c>
      <c r="I24">
        <v>5.1400000000000003E-4</v>
      </c>
      <c r="J24">
        <v>1.3880999999999999E-2</v>
      </c>
      <c r="K24">
        <v>1.4395E-2</v>
      </c>
      <c r="L24">
        <v>0</v>
      </c>
      <c r="M24">
        <v>0</v>
      </c>
      <c r="N24">
        <v>-6.6362000000000004E-2</v>
      </c>
      <c r="O24">
        <v>0</v>
      </c>
      <c r="P24">
        <v>0</v>
      </c>
      <c r="Q24">
        <v>21.502199999999998</v>
      </c>
      <c r="R24">
        <v>9.4299999999999995E-2</v>
      </c>
      <c r="T24">
        <v>-0.2</v>
      </c>
      <c r="U24">
        <v>0</v>
      </c>
      <c r="V24">
        <v>0.16805</v>
      </c>
      <c r="W24">
        <v>5.1400000000000003E-4</v>
      </c>
      <c r="X24">
        <v>1.2813E-2</v>
      </c>
      <c r="Y24">
        <v>1.3327E-2</v>
      </c>
      <c r="Z24">
        <v>0</v>
      </c>
      <c r="AA24">
        <v>0</v>
      </c>
      <c r="AB24">
        <v>-6.7032999999999995E-2</v>
      </c>
      <c r="AC24">
        <v>0</v>
      </c>
      <c r="AD24">
        <v>0</v>
      </c>
      <c r="AE24">
        <v>21.502199999999998</v>
      </c>
      <c r="AF24">
        <v>9.4299999999999995E-2</v>
      </c>
    </row>
    <row r="25" spans="1:32" x14ac:dyDescent="0.2">
      <c r="A25">
        <f t="shared" si="0"/>
        <v>20.908999999999999</v>
      </c>
      <c r="B25">
        <f t="shared" si="1"/>
        <v>0.17772099999999999</v>
      </c>
      <c r="C25">
        <f t="shared" si="2"/>
        <v>1.0750000000000013E-3</v>
      </c>
      <c r="F25">
        <v>-0.1</v>
      </c>
      <c r="G25">
        <v>0</v>
      </c>
      <c r="H25">
        <v>0.17772099999999999</v>
      </c>
      <c r="I25">
        <v>5.7499999999999999E-4</v>
      </c>
      <c r="J25">
        <v>1.4050999999999999E-2</v>
      </c>
      <c r="K25">
        <v>1.4625000000000001E-2</v>
      </c>
      <c r="L25">
        <v>0</v>
      </c>
      <c r="M25">
        <v>0</v>
      </c>
      <c r="N25">
        <v>-6.7076999999999998E-2</v>
      </c>
      <c r="O25">
        <v>0</v>
      </c>
      <c r="P25">
        <v>0</v>
      </c>
      <c r="Q25">
        <v>20.908999999999999</v>
      </c>
      <c r="R25">
        <v>9.1600000000000001E-2</v>
      </c>
      <c r="T25">
        <v>-0.1</v>
      </c>
      <c r="U25">
        <v>0</v>
      </c>
      <c r="V25">
        <v>0.17772099999999999</v>
      </c>
      <c r="W25">
        <v>5.7499999999999999E-4</v>
      </c>
      <c r="X25">
        <v>1.2976E-2</v>
      </c>
      <c r="Y25">
        <v>1.355E-2</v>
      </c>
      <c r="Z25">
        <v>0</v>
      </c>
      <c r="AA25">
        <v>0</v>
      </c>
      <c r="AB25">
        <v>-6.7746000000000001E-2</v>
      </c>
      <c r="AC25">
        <v>0</v>
      </c>
      <c r="AD25">
        <v>0</v>
      </c>
      <c r="AE25">
        <v>20.908999999999999</v>
      </c>
      <c r="AF25">
        <v>9.1600000000000001E-2</v>
      </c>
    </row>
    <row r="26" spans="1:32" x14ac:dyDescent="0.2">
      <c r="A26">
        <f t="shared" si="0"/>
        <v>20.362400000000001</v>
      </c>
      <c r="B26">
        <f t="shared" si="1"/>
        <v>0.18739</v>
      </c>
      <c r="C26">
        <f t="shared" si="2"/>
        <v>1.0820000000000014E-3</v>
      </c>
      <c r="F26">
        <v>0</v>
      </c>
      <c r="G26">
        <v>0</v>
      </c>
      <c r="H26">
        <v>0.18739</v>
      </c>
      <c r="I26">
        <v>6.38E-4</v>
      </c>
      <c r="J26">
        <v>1.4213999999999999E-2</v>
      </c>
      <c r="K26">
        <v>1.4852000000000001E-2</v>
      </c>
      <c r="L26">
        <v>0</v>
      </c>
      <c r="M26">
        <v>0</v>
      </c>
      <c r="N26">
        <v>-6.7793999999999993E-2</v>
      </c>
      <c r="O26">
        <v>0</v>
      </c>
      <c r="P26">
        <v>0</v>
      </c>
      <c r="Q26">
        <v>20.362400000000001</v>
      </c>
      <c r="R26">
        <v>8.9300000000000004E-2</v>
      </c>
      <c r="T26">
        <v>0</v>
      </c>
      <c r="U26">
        <v>0</v>
      </c>
      <c r="V26">
        <v>0.18739</v>
      </c>
      <c r="W26">
        <v>6.38E-4</v>
      </c>
      <c r="X26">
        <v>1.3132E-2</v>
      </c>
      <c r="Y26">
        <v>1.3769999999999999E-2</v>
      </c>
      <c r="Z26">
        <v>0</v>
      </c>
      <c r="AA26">
        <v>0</v>
      </c>
      <c r="AB26">
        <v>-6.8458000000000005E-2</v>
      </c>
      <c r="AC26">
        <v>0</v>
      </c>
      <c r="AD26">
        <v>0</v>
      </c>
      <c r="AE26">
        <v>20.362400000000001</v>
      </c>
      <c r="AF26">
        <v>8.9300000000000004E-2</v>
      </c>
    </row>
    <row r="27" spans="1:32" x14ac:dyDescent="0.2">
      <c r="A27">
        <f t="shared" si="0"/>
        <v>19.8565</v>
      </c>
      <c r="B27">
        <f t="shared" si="1"/>
        <v>0.19705900000000001</v>
      </c>
      <c r="C27">
        <f t="shared" si="2"/>
        <v>1.0890000000000014E-3</v>
      </c>
      <c r="F27">
        <v>0.1</v>
      </c>
      <c r="G27">
        <v>0</v>
      </c>
      <c r="H27">
        <v>0.19705900000000001</v>
      </c>
      <c r="I27">
        <v>7.0600000000000003E-4</v>
      </c>
      <c r="J27">
        <v>1.4370000000000001E-2</v>
      </c>
      <c r="K27">
        <v>1.5076000000000001E-2</v>
      </c>
      <c r="L27">
        <v>0</v>
      </c>
      <c r="M27">
        <v>0</v>
      </c>
      <c r="N27">
        <v>-6.8510000000000001E-2</v>
      </c>
      <c r="O27">
        <v>0</v>
      </c>
      <c r="P27">
        <v>0</v>
      </c>
      <c r="Q27">
        <v>19.8565</v>
      </c>
      <c r="R27">
        <v>8.7099999999999997E-2</v>
      </c>
      <c r="T27">
        <v>0.1</v>
      </c>
      <c r="U27">
        <v>0</v>
      </c>
      <c r="V27">
        <v>0.19705900000000001</v>
      </c>
      <c r="W27">
        <v>7.0600000000000003E-4</v>
      </c>
      <c r="X27">
        <v>1.3280999999999999E-2</v>
      </c>
      <c r="Y27">
        <v>1.3986999999999999E-2</v>
      </c>
      <c r="Z27">
        <v>0</v>
      </c>
      <c r="AA27">
        <v>0</v>
      </c>
      <c r="AB27">
        <v>-6.9169999999999995E-2</v>
      </c>
      <c r="AC27">
        <v>0</v>
      </c>
      <c r="AD27">
        <v>0</v>
      </c>
      <c r="AE27">
        <v>19.8565</v>
      </c>
      <c r="AF27">
        <v>8.7099999999999997E-2</v>
      </c>
    </row>
    <row r="28" spans="1:32" x14ac:dyDescent="0.2">
      <c r="A28">
        <f t="shared" si="0"/>
        <v>19.386700000000001</v>
      </c>
      <c r="B28">
        <f t="shared" si="1"/>
        <v>0.20672699999999999</v>
      </c>
      <c r="C28">
        <f t="shared" si="2"/>
        <v>1.0950000000000005E-3</v>
      </c>
      <c r="F28">
        <v>0.2</v>
      </c>
      <c r="G28">
        <v>0</v>
      </c>
      <c r="H28">
        <v>0.20672699999999999</v>
      </c>
      <c r="I28">
        <v>7.76E-4</v>
      </c>
      <c r="J28">
        <v>1.452E-2</v>
      </c>
      <c r="K28">
        <v>1.5296000000000001E-2</v>
      </c>
      <c r="L28">
        <v>0</v>
      </c>
      <c r="M28">
        <v>0</v>
      </c>
      <c r="N28">
        <v>-6.9225999999999996E-2</v>
      </c>
      <c r="O28">
        <v>0</v>
      </c>
      <c r="P28">
        <v>0</v>
      </c>
      <c r="Q28">
        <v>19.386700000000001</v>
      </c>
      <c r="R28">
        <v>8.5199999999999998E-2</v>
      </c>
      <c r="T28">
        <v>0.2</v>
      </c>
      <c r="U28">
        <v>0</v>
      </c>
      <c r="V28">
        <v>0.20672699999999999</v>
      </c>
      <c r="W28">
        <v>7.76E-4</v>
      </c>
      <c r="X28">
        <v>1.3424999999999999E-2</v>
      </c>
      <c r="Y28">
        <v>1.4201E-2</v>
      </c>
      <c r="Z28">
        <v>0</v>
      </c>
      <c r="AA28">
        <v>0</v>
      </c>
      <c r="AB28">
        <v>-6.9882E-2</v>
      </c>
      <c r="AC28">
        <v>0</v>
      </c>
      <c r="AD28">
        <v>0</v>
      </c>
      <c r="AE28">
        <v>19.386700000000001</v>
      </c>
      <c r="AF28">
        <v>8.5199999999999998E-2</v>
      </c>
    </row>
    <row r="29" spans="1:32" x14ac:dyDescent="0.2">
      <c r="A29">
        <f t="shared" si="0"/>
        <v>18.948699999999999</v>
      </c>
      <c r="B29">
        <f t="shared" si="1"/>
        <v>0.216395</v>
      </c>
      <c r="C29">
        <f t="shared" si="2"/>
        <v>1.1020000000000005E-3</v>
      </c>
      <c r="F29">
        <v>0.3</v>
      </c>
      <c r="G29">
        <v>0</v>
      </c>
      <c r="H29">
        <v>0.216395</v>
      </c>
      <c r="I29">
        <v>8.4999999999999995E-4</v>
      </c>
      <c r="J29">
        <v>1.4663000000000001E-2</v>
      </c>
      <c r="K29">
        <v>1.5514E-2</v>
      </c>
      <c r="L29">
        <v>0</v>
      </c>
      <c r="M29">
        <v>0</v>
      </c>
      <c r="N29">
        <v>-6.9943000000000005E-2</v>
      </c>
      <c r="O29">
        <v>0</v>
      </c>
      <c r="P29">
        <v>0</v>
      </c>
      <c r="Q29">
        <v>18.948699999999999</v>
      </c>
      <c r="R29">
        <v>8.3400000000000002E-2</v>
      </c>
      <c r="T29">
        <v>0.3</v>
      </c>
      <c r="U29">
        <v>0</v>
      </c>
      <c r="V29">
        <v>0.216395</v>
      </c>
      <c r="W29">
        <v>8.4999999999999995E-4</v>
      </c>
      <c r="X29">
        <v>1.3561E-2</v>
      </c>
      <c r="Y29">
        <v>1.4411999999999999E-2</v>
      </c>
      <c r="Z29">
        <v>0</v>
      </c>
      <c r="AA29">
        <v>0</v>
      </c>
      <c r="AB29">
        <v>-7.0594000000000004E-2</v>
      </c>
      <c r="AC29">
        <v>0</v>
      </c>
      <c r="AD29">
        <v>0</v>
      </c>
      <c r="AE29">
        <v>18.948699999999999</v>
      </c>
      <c r="AF29">
        <v>8.3400000000000002E-2</v>
      </c>
    </row>
    <row r="30" spans="1:32" x14ac:dyDescent="0.2">
      <c r="A30">
        <f t="shared" si="0"/>
        <v>18.539100000000001</v>
      </c>
      <c r="B30">
        <f t="shared" si="1"/>
        <v>0.22606100000000001</v>
      </c>
      <c r="C30">
        <f t="shared" si="2"/>
        <v>1.1079999999999996E-3</v>
      </c>
      <c r="F30">
        <v>0.4</v>
      </c>
      <c r="G30">
        <v>0</v>
      </c>
      <c r="H30">
        <v>0.22606100000000001</v>
      </c>
      <c r="I30">
        <v>9.2800000000000001E-4</v>
      </c>
      <c r="J30">
        <v>1.4798E-2</v>
      </c>
      <c r="K30">
        <v>1.5726E-2</v>
      </c>
      <c r="L30">
        <v>0</v>
      </c>
      <c r="M30">
        <v>0</v>
      </c>
      <c r="N30">
        <v>-7.0660000000000001E-2</v>
      </c>
      <c r="O30">
        <v>0</v>
      </c>
      <c r="P30">
        <v>0</v>
      </c>
      <c r="Q30">
        <v>18.539100000000001</v>
      </c>
      <c r="R30">
        <v>8.1799999999999998E-2</v>
      </c>
      <c r="T30">
        <v>0.4</v>
      </c>
      <c r="U30">
        <v>0</v>
      </c>
      <c r="V30">
        <v>0.22606100000000001</v>
      </c>
      <c r="W30">
        <v>9.2800000000000001E-4</v>
      </c>
      <c r="X30">
        <v>1.3690000000000001E-2</v>
      </c>
      <c r="Y30">
        <v>1.4618000000000001E-2</v>
      </c>
      <c r="Z30">
        <v>0</v>
      </c>
      <c r="AA30">
        <v>0</v>
      </c>
      <c r="AB30">
        <v>-7.1305999999999994E-2</v>
      </c>
      <c r="AC30">
        <v>0</v>
      </c>
      <c r="AD30">
        <v>0</v>
      </c>
      <c r="AE30">
        <v>18.539100000000001</v>
      </c>
      <c r="AF30">
        <v>8.1799999999999998E-2</v>
      </c>
    </row>
    <row r="31" spans="1:32" x14ac:dyDescent="0.2">
      <c r="A31">
        <f t="shared" si="0"/>
        <v>18.155100000000001</v>
      </c>
      <c r="B31">
        <f t="shared" si="1"/>
        <v>0.23572599999999999</v>
      </c>
      <c r="C31">
        <f t="shared" si="2"/>
        <v>1.1140000000000004E-3</v>
      </c>
      <c r="F31">
        <v>0.5</v>
      </c>
      <c r="G31">
        <v>0</v>
      </c>
      <c r="H31">
        <v>0.23572599999999999</v>
      </c>
      <c r="I31">
        <v>1.008E-3</v>
      </c>
      <c r="J31">
        <v>1.4923000000000001E-2</v>
      </c>
      <c r="K31">
        <v>1.5931000000000001E-2</v>
      </c>
      <c r="L31">
        <v>0</v>
      </c>
      <c r="M31">
        <v>0</v>
      </c>
      <c r="N31">
        <v>-7.1376999999999996E-2</v>
      </c>
      <c r="O31">
        <v>0</v>
      </c>
      <c r="P31">
        <v>0</v>
      </c>
      <c r="Q31">
        <v>18.155100000000001</v>
      </c>
      <c r="R31">
        <v>8.0399999999999999E-2</v>
      </c>
      <c r="T31">
        <v>0.5</v>
      </c>
      <c r="U31">
        <v>0</v>
      </c>
      <c r="V31">
        <v>0.23572599999999999</v>
      </c>
      <c r="W31">
        <v>1.008E-3</v>
      </c>
      <c r="X31">
        <v>1.3809E-2</v>
      </c>
      <c r="Y31">
        <v>1.4817E-2</v>
      </c>
      <c r="Z31">
        <v>0</v>
      </c>
      <c r="AA31">
        <v>0</v>
      </c>
      <c r="AB31">
        <v>-7.2017999999999999E-2</v>
      </c>
      <c r="AC31">
        <v>0</v>
      </c>
      <c r="AD31">
        <v>0</v>
      </c>
      <c r="AE31">
        <v>18.155100000000001</v>
      </c>
      <c r="AF31">
        <v>8.0399999999999999E-2</v>
      </c>
    </row>
    <row r="32" spans="1:32" x14ac:dyDescent="0.2">
      <c r="A32">
        <f t="shared" si="0"/>
        <v>17.794</v>
      </c>
      <c r="B32">
        <f t="shared" si="1"/>
        <v>0.24539</v>
      </c>
      <c r="C32">
        <f t="shared" si="2"/>
        <v>1.1199999999999995E-3</v>
      </c>
      <c r="F32">
        <v>0.6</v>
      </c>
      <c r="G32">
        <v>0</v>
      </c>
      <c r="H32">
        <v>0.24539</v>
      </c>
      <c r="I32">
        <v>1.093E-3</v>
      </c>
      <c r="J32">
        <v>1.5042E-2</v>
      </c>
      <c r="K32">
        <v>1.6135E-2</v>
      </c>
      <c r="L32">
        <v>0</v>
      </c>
      <c r="M32">
        <v>0</v>
      </c>
      <c r="N32">
        <v>-7.2094000000000005E-2</v>
      </c>
      <c r="O32">
        <v>0</v>
      </c>
      <c r="P32">
        <v>0</v>
      </c>
      <c r="Q32">
        <v>17.794</v>
      </c>
      <c r="R32">
        <v>7.9000000000000001E-2</v>
      </c>
      <c r="T32">
        <v>0.6</v>
      </c>
      <c r="U32">
        <v>0</v>
      </c>
      <c r="V32">
        <v>0.24539</v>
      </c>
      <c r="W32">
        <v>1.093E-3</v>
      </c>
      <c r="X32">
        <v>1.3922E-2</v>
      </c>
      <c r="Y32">
        <v>1.5015000000000001E-2</v>
      </c>
      <c r="Z32">
        <v>0</v>
      </c>
      <c r="AA32">
        <v>0</v>
      </c>
      <c r="AB32">
        <v>-7.2729000000000002E-2</v>
      </c>
      <c r="AC32">
        <v>0</v>
      </c>
      <c r="AD32">
        <v>0</v>
      </c>
      <c r="AE32">
        <v>17.794</v>
      </c>
      <c r="AF32">
        <v>7.9000000000000001E-2</v>
      </c>
    </row>
    <row r="33" spans="1:32" x14ac:dyDescent="0.2">
      <c r="A33">
        <f t="shared" si="0"/>
        <v>17.453700000000001</v>
      </c>
      <c r="B33">
        <f t="shared" si="1"/>
        <v>0.255054</v>
      </c>
      <c r="C33">
        <f t="shared" si="2"/>
        <v>1.125000000000001E-3</v>
      </c>
      <c r="F33">
        <v>0.7</v>
      </c>
      <c r="G33">
        <v>0</v>
      </c>
      <c r="H33">
        <v>0.255054</v>
      </c>
      <c r="I33">
        <v>1.1800000000000001E-3</v>
      </c>
      <c r="J33">
        <v>1.5153E-2</v>
      </c>
      <c r="K33">
        <v>1.6333E-2</v>
      </c>
      <c r="L33">
        <v>0</v>
      </c>
      <c r="M33">
        <v>0</v>
      </c>
      <c r="N33">
        <v>-7.2811000000000001E-2</v>
      </c>
      <c r="O33">
        <v>0</v>
      </c>
      <c r="P33">
        <v>0</v>
      </c>
      <c r="Q33">
        <v>17.453700000000001</v>
      </c>
      <c r="R33">
        <v>7.7700000000000005E-2</v>
      </c>
      <c r="T33">
        <v>0.7</v>
      </c>
      <c r="U33">
        <v>0</v>
      </c>
      <c r="V33">
        <v>0.255054</v>
      </c>
      <c r="W33">
        <v>1.1800000000000001E-3</v>
      </c>
      <c r="X33">
        <v>1.4028000000000001E-2</v>
      </c>
      <c r="Y33">
        <v>1.5207999999999999E-2</v>
      </c>
      <c r="Z33">
        <v>0</v>
      </c>
      <c r="AA33">
        <v>0</v>
      </c>
      <c r="AB33">
        <v>-7.3441000000000006E-2</v>
      </c>
      <c r="AC33">
        <v>0</v>
      </c>
      <c r="AD33">
        <v>0</v>
      </c>
      <c r="AE33">
        <v>17.453700000000001</v>
      </c>
      <c r="AF33">
        <v>7.7700000000000005E-2</v>
      </c>
    </row>
    <row r="34" spans="1:32" x14ac:dyDescent="0.2">
      <c r="A34">
        <f t="shared" si="0"/>
        <v>17.132200000000001</v>
      </c>
      <c r="B34">
        <f t="shared" si="1"/>
        <v>0.26471600000000001</v>
      </c>
      <c r="C34">
        <f t="shared" si="2"/>
        <v>1.1309999999999983E-3</v>
      </c>
      <c r="F34">
        <v>0.8</v>
      </c>
      <c r="G34">
        <v>0</v>
      </c>
      <c r="H34">
        <v>0.26471600000000001</v>
      </c>
      <c r="I34">
        <v>1.271E-3</v>
      </c>
      <c r="J34">
        <v>1.5258000000000001E-2</v>
      </c>
      <c r="K34">
        <v>1.6528999999999999E-2</v>
      </c>
      <c r="L34">
        <v>0</v>
      </c>
      <c r="M34">
        <v>0</v>
      </c>
      <c r="N34">
        <v>-7.3527999999999996E-2</v>
      </c>
      <c r="O34">
        <v>0</v>
      </c>
      <c r="P34">
        <v>0</v>
      </c>
      <c r="Q34">
        <v>17.132200000000001</v>
      </c>
      <c r="R34">
        <v>7.6600000000000001E-2</v>
      </c>
      <c r="T34">
        <v>0.8</v>
      </c>
      <c r="U34">
        <v>0</v>
      </c>
      <c r="V34">
        <v>0.26471600000000001</v>
      </c>
      <c r="W34">
        <v>1.271E-3</v>
      </c>
      <c r="X34">
        <v>1.4127000000000001E-2</v>
      </c>
      <c r="Y34">
        <v>1.5398E-2</v>
      </c>
      <c r="Z34">
        <v>0</v>
      </c>
      <c r="AA34">
        <v>0</v>
      </c>
      <c r="AB34">
        <v>-7.4151999999999996E-2</v>
      </c>
      <c r="AC34">
        <v>0</v>
      </c>
      <c r="AD34">
        <v>0</v>
      </c>
      <c r="AE34">
        <v>17.132200000000001</v>
      </c>
      <c r="AF34">
        <v>7.6600000000000001E-2</v>
      </c>
    </row>
    <row r="35" spans="1:32" x14ac:dyDescent="0.2">
      <c r="A35">
        <f t="shared" si="0"/>
        <v>16.8279</v>
      </c>
      <c r="B35">
        <f t="shared" si="1"/>
        <v>0.27437699999999998</v>
      </c>
      <c r="C35">
        <f t="shared" si="2"/>
        <v>1.1360000000000016E-3</v>
      </c>
      <c r="F35">
        <v>0.9</v>
      </c>
      <c r="G35">
        <v>0</v>
      </c>
      <c r="H35">
        <v>0.27437699999999998</v>
      </c>
      <c r="I35">
        <v>1.3649999999999999E-3</v>
      </c>
      <c r="J35">
        <v>1.5357000000000001E-2</v>
      </c>
      <c r="K35">
        <v>1.6722000000000001E-2</v>
      </c>
      <c r="L35">
        <v>0</v>
      </c>
      <c r="M35">
        <v>0</v>
      </c>
      <c r="N35">
        <v>-7.4245000000000005E-2</v>
      </c>
      <c r="O35">
        <v>0</v>
      </c>
      <c r="P35">
        <v>0</v>
      </c>
      <c r="Q35">
        <v>16.8279</v>
      </c>
      <c r="R35">
        <v>7.5499999999999998E-2</v>
      </c>
      <c r="T35">
        <v>0.9</v>
      </c>
      <c r="U35">
        <v>0</v>
      </c>
      <c r="V35">
        <v>0.27437699999999998</v>
      </c>
      <c r="W35">
        <v>1.3649999999999999E-3</v>
      </c>
      <c r="X35">
        <v>1.4220999999999999E-2</v>
      </c>
      <c r="Y35">
        <v>1.5585999999999999E-2</v>
      </c>
      <c r="Z35">
        <v>0</v>
      </c>
      <c r="AA35">
        <v>0</v>
      </c>
      <c r="AB35">
        <v>-7.4862999999999999E-2</v>
      </c>
      <c r="AC35">
        <v>0</v>
      </c>
      <c r="AD35">
        <v>0</v>
      </c>
      <c r="AE35">
        <v>16.8279</v>
      </c>
      <c r="AF35">
        <v>7.5499999999999998E-2</v>
      </c>
    </row>
    <row r="36" spans="1:32" x14ac:dyDescent="0.2">
      <c r="A36">
        <f t="shared" si="0"/>
        <v>16.539200000000001</v>
      </c>
      <c r="B36">
        <f t="shared" si="1"/>
        <v>0.28403600000000001</v>
      </c>
      <c r="C36">
        <f t="shared" si="2"/>
        <v>1.1409999999999997E-3</v>
      </c>
      <c r="F36">
        <v>1</v>
      </c>
      <c r="G36">
        <v>0</v>
      </c>
      <c r="H36">
        <v>0.28403600000000001</v>
      </c>
      <c r="I36">
        <v>1.4630000000000001E-3</v>
      </c>
      <c r="J36">
        <v>1.545E-2</v>
      </c>
      <c r="K36">
        <v>1.6912E-2</v>
      </c>
      <c r="L36">
        <v>0</v>
      </c>
      <c r="M36">
        <v>0</v>
      </c>
      <c r="N36">
        <v>-7.4962000000000001E-2</v>
      </c>
      <c r="O36">
        <v>0</v>
      </c>
      <c r="P36">
        <v>0</v>
      </c>
      <c r="Q36">
        <v>16.539200000000001</v>
      </c>
      <c r="R36">
        <v>7.4499999999999997E-2</v>
      </c>
      <c r="T36">
        <v>1</v>
      </c>
      <c r="U36">
        <v>0</v>
      </c>
      <c r="V36">
        <v>0.28403600000000001</v>
      </c>
      <c r="W36">
        <v>1.4630000000000001E-3</v>
      </c>
      <c r="X36">
        <v>1.4308E-2</v>
      </c>
      <c r="Y36">
        <v>1.5771E-2</v>
      </c>
      <c r="Z36">
        <v>0</v>
      </c>
      <c r="AA36">
        <v>0</v>
      </c>
      <c r="AB36">
        <v>-7.5574000000000002E-2</v>
      </c>
      <c r="AC36">
        <v>0</v>
      </c>
      <c r="AD36">
        <v>0</v>
      </c>
      <c r="AE36">
        <v>16.539200000000001</v>
      </c>
      <c r="AF36">
        <v>7.4499999999999997E-2</v>
      </c>
    </row>
    <row r="37" spans="1:32" x14ac:dyDescent="0.2">
      <c r="A37">
        <f t="shared" si="0"/>
        <v>16.265000000000001</v>
      </c>
      <c r="B37">
        <f t="shared" si="1"/>
        <v>0.29369499999999998</v>
      </c>
      <c r="C37">
        <f t="shared" si="2"/>
        <v>1.1469999999999987E-3</v>
      </c>
      <c r="F37">
        <v>1.1000000000000001</v>
      </c>
      <c r="G37">
        <v>0</v>
      </c>
      <c r="H37">
        <v>0.29369499999999998</v>
      </c>
      <c r="I37">
        <v>1.5629999999999999E-3</v>
      </c>
      <c r="J37">
        <v>1.5539000000000001E-2</v>
      </c>
      <c r="K37">
        <v>1.7103E-2</v>
      </c>
      <c r="L37">
        <v>0</v>
      </c>
      <c r="M37">
        <v>0</v>
      </c>
      <c r="N37">
        <v>-7.5678999999999996E-2</v>
      </c>
      <c r="O37">
        <v>0</v>
      </c>
      <c r="P37">
        <v>0</v>
      </c>
      <c r="Q37">
        <v>16.265000000000001</v>
      </c>
      <c r="R37">
        <v>7.3499999999999996E-2</v>
      </c>
      <c r="T37">
        <v>1.1000000000000001</v>
      </c>
      <c r="U37">
        <v>0</v>
      </c>
      <c r="V37">
        <v>0.29369499999999998</v>
      </c>
      <c r="W37">
        <v>1.5629999999999999E-3</v>
      </c>
      <c r="X37">
        <v>1.4393E-2</v>
      </c>
      <c r="Y37">
        <v>1.5956000000000001E-2</v>
      </c>
      <c r="Z37">
        <v>0</v>
      </c>
      <c r="AA37">
        <v>0</v>
      </c>
      <c r="AB37">
        <v>-7.6285000000000006E-2</v>
      </c>
      <c r="AC37">
        <v>0</v>
      </c>
      <c r="AD37">
        <v>0</v>
      </c>
      <c r="AE37">
        <v>16.265000000000001</v>
      </c>
      <c r="AF37">
        <v>7.3499999999999996E-2</v>
      </c>
    </row>
    <row r="38" spans="1:32" x14ac:dyDescent="0.2">
      <c r="A38">
        <f t="shared" si="0"/>
        <v>16.004000000000001</v>
      </c>
      <c r="B38">
        <f t="shared" si="1"/>
        <v>0.30335200000000001</v>
      </c>
      <c r="C38">
        <f t="shared" si="2"/>
        <v>1.1520000000000002E-3</v>
      </c>
      <c r="F38">
        <v>1.2</v>
      </c>
      <c r="G38">
        <v>0</v>
      </c>
      <c r="H38">
        <v>0.30335200000000001</v>
      </c>
      <c r="I38">
        <v>1.668E-3</v>
      </c>
      <c r="J38">
        <v>1.5626000000000001E-2</v>
      </c>
      <c r="K38">
        <v>1.7294E-2</v>
      </c>
      <c r="L38">
        <v>0</v>
      </c>
      <c r="M38">
        <v>0</v>
      </c>
      <c r="N38">
        <v>-7.6396000000000006E-2</v>
      </c>
      <c r="O38">
        <v>0</v>
      </c>
      <c r="P38">
        <v>0</v>
      </c>
      <c r="Q38">
        <v>16.004000000000001</v>
      </c>
      <c r="R38">
        <v>7.2700000000000001E-2</v>
      </c>
      <c r="T38">
        <v>1.2</v>
      </c>
      <c r="U38">
        <v>0</v>
      </c>
      <c r="V38">
        <v>0.30335200000000001</v>
      </c>
      <c r="W38">
        <v>1.668E-3</v>
      </c>
      <c r="X38">
        <v>1.4475E-2</v>
      </c>
      <c r="Y38">
        <v>1.6142E-2</v>
      </c>
      <c r="Z38">
        <v>0</v>
      </c>
      <c r="AA38">
        <v>0</v>
      </c>
      <c r="AB38">
        <v>-7.6995999999999995E-2</v>
      </c>
      <c r="AC38">
        <v>0</v>
      </c>
      <c r="AD38">
        <v>0</v>
      </c>
      <c r="AE38">
        <v>16.004000000000001</v>
      </c>
      <c r="AF38">
        <v>7.2700000000000001E-2</v>
      </c>
    </row>
    <row r="39" spans="1:32" x14ac:dyDescent="0.2">
      <c r="A39">
        <f t="shared" si="0"/>
        <v>15.7552</v>
      </c>
      <c r="B39">
        <f t="shared" si="1"/>
        <v>0.31300699999999998</v>
      </c>
      <c r="C39">
        <f t="shared" si="2"/>
        <v>1.1560000000000008E-3</v>
      </c>
      <c r="F39">
        <v>1.3</v>
      </c>
      <c r="G39">
        <v>0</v>
      </c>
      <c r="H39">
        <v>0.31300699999999998</v>
      </c>
      <c r="I39">
        <v>1.7750000000000001E-3</v>
      </c>
      <c r="J39">
        <v>1.5712E-2</v>
      </c>
      <c r="K39">
        <v>1.7486999999999999E-2</v>
      </c>
      <c r="L39">
        <v>0</v>
      </c>
      <c r="M39">
        <v>0</v>
      </c>
      <c r="N39">
        <v>-7.7113000000000001E-2</v>
      </c>
      <c r="O39">
        <v>0</v>
      </c>
      <c r="P39">
        <v>0</v>
      </c>
      <c r="Q39">
        <v>15.7552</v>
      </c>
      <c r="R39">
        <v>7.1800000000000003E-2</v>
      </c>
      <c r="T39">
        <v>1.3</v>
      </c>
      <c r="U39">
        <v>0</v>
      </c>
      <c r="V39">
        <v>0.31300699999999998</v>
      </c>
      <c r="W39">
        <v>1.7750000000000001E-3</v>
      </c>
      <c r="X39">
        <v>1.4555999999999999E-2</v>
      </c>
      <c r="Y39">
        <v>1.6330999999999998E-2</v>
      </c>
      <c r="Z39">
        <v>0</v>
      </c>
      <c r="AA39">
        <v>0</v>
      </c>
      <c r="AB39">
        <v>-7.7705999999999997E-2</v>
      </c>
      <c r="AC39">
        <v>0</v>
      </c>
      <c r="AD39">
        <v>0</v>
      </c>
      <c r="AE39">
        <v>15.7552</v>
      </c>
      <c r="AF39">
        <v>7.1800000000000003E-2</v>
      </c>
    </row>
    <row r="40" spans="1:32" x14ac:dyDescent="0.2">
      <c r="A40">
        <f t="shared" si="0"/>
        <v>15.5177</v>
      </c>
      <c r="B40">
        <f t="shared" si="1"/>
        <v>0.322662</v>
      </c>
      <c r="C40">
        <f t="shared" si="2"/>
        <v>1.1609999999999988E-3</v>
      </c>
      <c r="F40">
        <v>1.4</v>
      </c>
      <c r="G40">
        <v>0</v>
      </c>
      <c r="H40">
        <v>0.322662</v>
      </c>
      <c r="I40">
        <v>1.8860000000000001E-3</v>
      </c>
      <c r="J40">
        <v>1.5806000000000001E-2</v>
      </c>
      <c r="K40">
        <v>1.7691999999999999E-2</v>
      </c>
      <c r="L40">
        <v>0</v>
      </c>
      <c r="M40">
        <v>0</v>
      </c>
      <c r="N40">
        <v>-7.7828999999999995E-2</v>
      </c>
      <c r="O40">
        <v>0</v>
      </c>
      <c r="P40">
        <v>0</v>
      </c>
      <c r="Q40">
        <v>15.5177</v>
      </c>
      <c r="R40">
        <v>7.1099999999999997E-2</v>
      </c>
      <c r="T40">
        <v>1.4</v>
      </c>
      <c r="U40">
        <v>0</v>
      </c>
      <c r="V40">
        <v>0.322662</v>
      </c>
      <c r="W40">
        <v>1.8860000000000001E-3</v>
      </c>
      <c r="X40">
        <v>1.4645E-2</v>
      </c>
      <c r="Y40">
        <v>1.6531000000000001E-2</v>
      </c>
      <c r="Z40">
        <v>0</v>
      </c>
      <c r="AA40">
        <v>0</v>
      </c>
      <c r="AB40">
        <v>-7.8417000000000001E-2</v>
      </c>
      <c r="AC40">
        <v>0</v>
      </c>
      <c r="AD40">
        <v>0</v>
      </c>
      <c r="AE40">
        <v>15.5177</v>
      </c>
      <c r="AF40">
        <v>7.1099999999999997E-2</v>
      </c>
    </row>
    <row r="41" spans="1:32" x14ac:dyDescent="0.2">
      <c r="A41">
        <f t="shared" si="0"/>
        <v>15.290699999999999</v>
      </c>
      <c r="B41">
        <f t="shared" si="1"/>
        <v>0.332314</v>
      </c>
      <c r="C41">
        <f t="shared" si="2"/>
        <v>1.1649999999999994E-3</v>
      </c>
      <c r="F41">
        <v>1.5</v>
      </c>
      <c r="G41">
        <v>0</v>
      </c>
      <c r="H41">
        <v>0.332314</v>
      </c>
      <c r="I41">
        <v>2E-3</v>
      </c>
      <c r="J41">
        <v>1.5907000000000001E-2</v>
      </c>
      <c r="K41">
        <v>1.7906999999999999E-2</v>
      </c>
      <c r="L41">
        <v>0</v>
      </c>
      <c r="M41">
        <v>0</v>
      </c>
      <c r="N41">
        <v>-7.8546000000000005E-2</v>
      </c>
      <c r="O41">
        <v>0</v>
      </c>
      <c r="P41">
        <v>0</v>
      </c>
      <c r="Q41">
        <v>15.290699999999999</v>
      </c>
      <c r="R41">
        <v>7.0300000000000001E-2</v>
      </c>
      <c r="T41">
        <v>1.5</v>
      </c>
      <c r="U41">
        <v>0</v>
      </c>
      <c r="V41">
        <v>0.332314</v>
      </c>
      <c r="W41">
        <v>2E-3</v>
      </c>
      <c r="X41">
        <v>1.4741000000000001E-2</v>
      </c>
      <c r="Y41">
        <v>1.6742E-2</v>
      </c>
      <c r="Z41">
        <v>0</v>
      </c>
      <c r="AA41">
        <v>0</v>
      </c>
      <c r="AB41">
        <v>-7.9127000000000003E-2</v>
      </c>
      <c r="AC41">
        <v>0</v>
      </c>
      <c r="AD41">
        <v>0</v>
      </c>
      <c r="AE41">
        <v>15.290699999999999</v>
      </c>
      <c r="AF41">
        <v>7.0300000000000001E-2</v>
      </c>
    </row>
    <row r="42" spans="1:32" x14ac:dyDescent="0.2">
      <c r="A42">
        <f t="shared" si="0"/>
        <v>15.073399999999999</v>
      </c>
      <c r="B42">
        <f t="shared" si="1"/>
        <v>0.34196599999999999</v>
      </c>
      <c r="C42">
        <f t="shared" si="2"/>
        <v>1.1700000000000009E-3</v>
      </c>
      <c r="F42">
        <v>1.6</v>
      </c>
      <c r="G42">
        <v>0</v>
      </c>
      <c r="H42">
        <v>0.34196599999999999</v>
      </c>
      <c r="I42">
        <v>2.1180000000000001E-3</v>
      </c>
      <c r="J42">
        <v>1.6008000000000001E-2</v>
      </c>
      <c r="K42">
        <v>1.8126E-2</v>
      </c>
      <c r="L42">
        <v>0</v>
      </c>
      <c r="M42">
        <v>0</v>
      </c>
      <c r="N42">
        <v>-7.9263E-2</v>
      </c>
      <c r="O42">
        <v>0</v>
      </c>
      <c r="P42">
        <v>0</v>
      </c>
      <c r="Q42">
        <v>15.073399999999999</v>
      </c>
      <c r="R42">
        <v>6.9599999999999995E-2</v>
      </c>
      <c r="T42">
        <v>1.6</v>
      </c>
      <c r="U42">
        <v>0</v>
      </c>
      <c r="V42">
        <v>0.34196599999999999</v>
      </c>
      <c r="W42">
        <v>2.1180000000000001E-3</v>
      </c>
      <c r="X42">
        <v>1.4838E-2</v>
      </c>
      <c r="Y42">
        <v>1.6955999999999999E-2</v>
      </c>
      <c r="Z42">
        <v>0</v>
      </c>
      <c r="AA42">
        <v>0</v>
      </c>
      <c r="AB42">
        <v>-7.9837000000000005E-2</v>
      </c>
      <c r="AC42">
        <v>0</v>
      </c>
      <c r="AD42">
        <v>0</v>
      </c>
      <c r="AE42">
        <v>15.073399999999999</v>
      </c>
      <c r="AF42">
        <v>6.9599999999999995E-2</v>
      </c>
    </row>
    <row r="43" spans="1:32" x14ac:dyDescent="0.2">
      <c r="A43">
        <f t="shared" si="0"/>
        <v>14.8651</v>
      </c>
      <c r="B43">
        <f t="shared" si="1"/>
        <v>0.35161500000000001</v>
      </c>
      <c r="C43">
        <f t="shared" si="2"/>
        <v>1.1740000000000014E-3</v>
      </c>
      <c r="F43">
        <v>1.7</v>
      </c>
      <c r="G43">
        <v>0</v>
      </c>
      <c r="H43">
        <v>0.35161500000000001</v>
      </c>
      <c r="I43">
        <v>2.2390000000000001E-3</v>
      </c>
      <c r="J43">
        <v>1.6108000000000001E-2</v>
      </c>
      <c r="K43">
        <v>1.8346000000000001E-2</v>
      </c>
      <c r="L43">
        <v>0</v>
      </c>
      <c r="M43">
        <v>0</v>
      </c>
      <c r="N43">
        <v>-7.9979999999999996E-2</v>
      </c>
      <c r="O43">
        <v>0</v>
      </c>
      <c r="P43">
        <v>0</v>
      </c>
      <c r="Q43">
        <v>14.8651</v>
      </c>
      <c r="R43">
        <v>6.9000000000000006E-2</v>
      </c>
      <c r="T43">
        <v>1.7</v>
      </c>
      <c r="U43">
        <v>0</v>
      </c>
      <c r="V43">
        <v>0.35161500000000001</v>
      </c>
      <c r="W43">
        <v>2.2390000000000001E-3</v>
      </c>
      <c r="X43">
        <v>1.4933E-2</v>
      </c>
      <c r="Y43">
        <v>1.7172E-2</v>
      </c>
      <c r="Z43">
        <v>0</v>
      </c>
      <c r="AA43">
        <v>0</v>
      </c>
      <c r="AB43">
        <v>-8.0546000000000006E-2</v>
      </c>
      <c r="AC43">
        <v>0</v>
      </c>
      <c r="AD43">
        <v>0</v>
      </c>
      <c r="AE43">
        <v>14.8651</v>
      </c>
      <c r="AF43">
        <v>6.9000000000000006E-2</v>
      </c>
    </row>
    <row r="44" spans="1:32" x14ac:dyDescent="0.2">
      <c r="A44">
        <f t="shared" si="0"/>
        <v>14.6653</v>
      </c>
      <c r="B44">
        <f t="shared" si="1"/>
        <v>0.36126399999999997</v>
      </c>
      <c r="C44">
        <f t="shared" si="2"/>
        <v>1.1789999999999995E-3</v>
      </c>
      <c r="F44">
        <v>1.8</v>
      </c>
      <c r="G44">
        <v>0</v>
      </c>
      <c r="H44">
        <v>0.36126399999999997</v>
      </c>
      <c r="I44">
        <v>2.3630000000000001E-3</v>
      </c>
      <c r="J44">
        <v>1.6215E-2</v>
      </c>
      <c r="K44">
        <v>1.8578000000000001E-2</v>
      </c>
      <c r="L44">
        <v>0</v>
      </c>
      <c r="M44">
        <v>0</v>
      </c>
      <c r="N44">
        <v>-8.0696000000000004E-2</v>
      </c>
      <c r="O44">
        <v>0</v>
      </c>
      <c r="P44">
        <v>0</v>
      </c>
      <c r="Q44">
        <v>14.6653</v>
      </c>
      <c r="R44">
        <v>6.8400000000000002E-2</v>
      </c>
      <c r="T44">
        <v>1.8</v>
      </c>
      <c r="U44">
        <v>0</v>
      </c>
      <c r="V44">
        <v>0.36126399999999997</v>
      </c>
      <c r="W44">
        <v>2.3630000000000001E-3</v>
      </c>
      <c r="X44">
        <v>1.5036000000000001E-2</v>
      </c>
      <c r="Y44">
        <v>1.7399000000000001E-2</v>
      </c>
      <c r="Z44">
        <v>0</v>
      </c>
      <c r="AA44">
        <v>0</v>
      </c>
      <c r="AB44">
        <v>-8.1255999999999995E-2</v>
      </c>
      <c r="AC44">
        <v>0</v>
      </c>
      <c r="AD44">
        <v>0</v>
      </c>
      <c r="AE44">
        <v>14.6653</v>
      </c>
      <c r="AF44">
        <v>6.8400000000000002E-2</v>
      </c>
    </row>
    <row r="45" spans="1:32" x14ac:dyDescent="0.2">
      <c r="A45">
        <f t="shared" si="0"/>
        <v>14.4733</v>
      </c>
      <c r="B45">
        <f t="shared" si="1"/>
        <v>0.37091000000000002</v>
      </c>
      <c r="C45">
        <f t="shared" si="2"/>
        <v>1.183E-3</v>
      </c>
      <c r="F45">
        <v>1.9</v>
      </c>
      <c r="G45">
        <v>0</v>
      </c>
      <c r="H45">
        <v>0.37091000000000002</v>
      </c>
      <c r="I45">
        <v>2.49E-3</v>
      </c>
      <c r="J45">
        <v>1.6330000000000001E-2</v>
      </c>
      <c r="K45">
        <v>1.882E-2</v>
      </c>
      <c r="L45">
        <v>0</v>
      </c>
      <c r="M45">
        <v>0</v>
      </c>
      <c r="N45">
        <v>-8.1412999999999999E-2</v>
      </c>
      <c r="O45">
        <v>0</v>
      </c>
      <c r="P45">
        <v>0</v>
      </c>
      <c r="Q45">
        <v>14.4733</v>
      </c>
      <c r="R45">
        <v>6.7799999999999999E-2</v>
      </c>
      <c r="T45">
        <v>1.9</v>
      </c>
      <c r="U45">
        <v>0</v>
      </c>
      <c r="V45">
        <v>0.37091000000000002</v>
      </c>
      <c r="W45">
        <v>2.49E-3</v>
      </c>
      <c r="X45">
        <v>1.5147000000000001E-2</v>
      </c>
      <c r="Y45">
        <v>1.7637E-2</v>
      </c>
      <c r="Z45">
        <v>0</v>
      </c>
      <c r="AA45">
        <v>0</v>
      </c>
      <c r="AB45">
        <v>-8.1964999999999996E-2</v>
      </c>
      <c r="AC45">
        <v>0</v>
      </c>
      <c r="AD45">
        <v>0</v>
      </c>
      <c r="AE45">
        <v>14.4733</v>
      </c>
      <c r="AF45">
        <v>6.7799999999999999E-2</v>
      </c>
    </row>
    <row r="46" spans="1:32" x14ac:dyDescent="0.2">
      <c r="A46">
        <f t="shared" si="0"/>
        <v>14.2887</v>
      </c>
      <c r="B46">
        <f t="shared" si="1"/>
        <v>0.38055499999999998</v>
      </c>
      <c r="C46">
        <f t="shared" si="2"/>
        <v>1.1870000000000006E-3</v>
      </c>
      <c r="F46">
        <v>2</v>
      </c>
      <c r="G46">
        <v>0</v>
      </c>
      <c r="H46">
        <v>0.38055499999999998</v>
      </c>
      <c r="I46">
        <v>2.6210000000000001E-3</v>
      </c>
      <c r="J46">
        <v>1.6445999999999999E-2</v>
      </c>
      <c r="K46">
        <v>1.9067000000000001E-2</v>
      </c>
      <c r="L46">
        <v>0</v>
      </c>
      <c r="M46">
        <v>0</v>
      </c>
      <c r="N46">
        <v>-8.2128999999999994E-2</v>
      </c>
      <c r="O46">
        <v>0</v>
      </c>
      <c r="P46">
        <v>0</v>
      </c>
      <c r="Q46">
        <v>14.2887</v>
      </c>
      <c r="R46">
        <v>6.7199999999999996E-2</v>
      </c>
      <c r="T46">
        <v>2</v>
      </c>
      <c r="U46">
        <v>0</v>
      </c>
      <c r="V46">
        <v>0.38055499999999998</v>
      </c>
      <c r="W46">
        <v>2.6210000000000001E-3</v>
      </c>
      <c r="X46">
        <v>1.5258000000000001E-2</v>
      </c>
      <c r="Y46">
        <v>1.788E-2</v>
      </c>
      <c r="Z46">
        <v>0</v>
      </c>
      <c r="AA46">
        <v>0</v>
      </c>
      <c r="AB46">
        <v>-8.2673999999999997E-2</v>
      </c>
      <c r="AC46">
        <v>0</v>
      </c>
      <c r="AD46">
        <v>0</v>
      </c>
      <c r="AE46">
        <v>14.2887</v>
      </c>
      <c r="AF46">
        <v>6.7199999999999996E-2</v>
      </c>
    </row>
    <row r="47" spans="1:32" x14ac:dyDescent="0.2">
      <c r="A47">
        <f t="shared" si="0"/>
        <v>14.1111</v>
      </c>
      <c r="B47">
        <f t="shared" si="1"/>
        <v>0.39019799999999999</v>
      </c>
      <c r="C47">
        <f t="shared" si="2"/>
        <v>1.1919999999999986E-3</v>
      </c>
      <c r="F47">
        <v>2.1</v>
      </c>
      <c r="G47">
        <v>0</v>
      </c>
      <c r="H47">
        <v>0.39019799999999999</v>
      </c>
      <c r="I47">
        <v>2.7550000000000001E-3</v>
      </c>
      <c r="J47">
        <v>1.6562E-2</v>
      </c>
      <c r="K47">
        <v>1.9317999999999998E-2</v>
      </c>
      <c r="L47">
        <v>0</v>
      </c>
      <c r="M47">
        <v>0</v>
      </c>
      <c r="N47">
        <v>-8.2845000000000002E-2</v>
      </c>
      <c r="O47">
        <v>0</v>
      </c>
      <c r="P47">
        <v>0</v>
      </c>
      <c r="Q47">
        <v>14.1111</v>
      </c>
      <c r="R47">
        <v>6.6699999999999995E-2</v>
      </c>
      <c r="T47">
        <v>2.1</v>
      </c>
      <c r="U47">
        <v>0</v>
      </c>
      <c r="V47">
        <v>0.39019799999999999</v>
      </c>
      <c r="W47">
        <v>2.7550000000000001E-3</v>
      </c>
      <c r="X47">
        <v>1.5370999999999999E-2</v>
      </c>
      <c r="Y47">
        <v>1.8126E-2</v>
      </c>
      <c r="Z47">
        <v>0</v>
      </c>
      <c r="AA47">
        <v>0</v>
      </c>
      <c r="AB47">
        <v>-8.3382999999999999E-2</v>
      </c>
      <c r="AC47">
        <v>0</v>
      </c>
      <c r="AD47">
        <v>0</v>
      </c>
      <c r="AE47">
        <v>14.1111</v>
      </c>
      <c r="AF47">
        <v>6.6699999999999995E-2</v>
      </c>
    </row>
    <row r="48" spans="1:32" x14ac:dyDescent="0.2">
      <c r="A48">
        <f t="shared" si="0"/>
        <v>13.9399</v>
      </c>
      <c r="B48">
        <f t="shared" si="1"/>
        <v>0.399839</v>
      </c>
      <c r="C48">
        <f t="shared" si="2"/>
        <v>1.1950000000000016E-3</v>
      </c>
      <c r="F48">
        <v>2.2000000000000002</v>
      </c>
      <c r="G48">
        <v>0</v>
      </c>
      <c r="H48">
        <v>0.399839</v>
      </c>
      <c r="I48">
        <v>2.8930000000000002E-3</v>
      </c>
      <c r="J48">
        <v>1.6681000000000001E-2</v>
      </c>
      <c r="K48">
        <v>1.9574000000000001E-2</v>
      </c>
      <c r="L48">
        <v>0</v>
      </c>
      <c r="M48">
        <v>0</v>
      </c>
      <c r="N48">
        <v>-8.3560999999999996E-2</v>
      </c>
      <c r="O48">
        <v>0</v>
      </c>
      <c r="P48">
        <v>0</v>
      </c>
      <c r="Q48">
        <v>13.9399</v>
      </c>
      <c r="R48">
        <v>6.6199999999999995E-2</v>
      </c>
      <c r="T48">
        <v>2.2000000000000002</v>
      </c>
      <c r="U48">
        <v>0</v>
      </c>
      <c r="V48">
        <v>0.399839</v>
      </c>
      <c r="W48">
        <v>2.8930000000000002E-3</v>
      </c>
      <c r="X48">
        <v>1.5486E-2</v>
      </c>
      <c r="Y48">
        <v>1.8379E-2</v>
      </c>
      <c r="Z48">
        <v>0</v>
      </c>
      <c r="AA48">
        <v>0</v>
      </c>
      <c r="AB48">
        <v>-8.4092E-2</v>
      </c>
      <c r="AC48">
        <v>0</v>
      </c>
      <c r="AD48">
        <v>0</v>
      </c>
      <c r="AE48">
        <v>13.9399</v>
      </c>
      <c r="AF48">
        <v>6.6199999999999995E-2</v>
      </c>
    </row>
    <row r="49" spans="1:32" x14ac:dyDescent="0.2">
      <c r="A49">
        <f t="shared" si="0"/>
        <v>13.774800000000001</v>
      </c>
      <c r="B49">
        <f t="shared" si="1"/>
        <v>0.40947899999999998</v>
      </c>
      <c r="C49">
        <f t="shared" si="2"/>
        <v>1.1999999999999997E-3</v>
      </c>
      <c r="F49">
        <v>2.2999999999999998</v>
      </c>
      <c r="G49">
        <v>0</v>
      </c>
      <c r="H49">
        <v>0.40947899999999998</v>
      </c>
      <c r="I49">
        <v>3.0339999999999998E-3</v>
      </c>
      <c r="J49">
        <v>1.6806999999999999E-2</v>
      </c>
      <c r="K49">
        <v>1.9841000000000001E-2</v>
      </c>
      <c r="L49">
        <v>0</v>
      </c>
      <c r="M49">
        <v>0</v>
      </c>
      <c r="N49">
        <v>-8.4277000000000005E-2</v>
      </c>
      <c r="O49">
        <v>0</v>
      </c>
      <c r="P49">
        <v>0</v>
      </c>
      <c r="Q49">
        <v>13.774800000000001</v>
      </c>
      <c r="R49">
        <v>6.5699999999999995E-2</v>
      </c>
      <c r="T49">
        <v>2.2999999999999998</v>
      </c>
      <c r="U49">
        <v>0</v>
      </c>
      <c r="V49">
        <v>0.40947899999999998</v>
      </c>
      <c r="W49">
        <v>3.0339999999999998E-3</v>
      </c>
      <c r="X49">
        <v>1.5608E-2</v>
      </c>
      <c r="Y49">
        <v>1.8641000000000001E-2</v>
      </c>
      <c r="Z49">
        <v>0</v>
      </c>
      <c r="AA49">
        <v>0</v>
      </c>
      <c r="AB49">
        <v>-8.48E-2</v>
      </c>
      <c r="AC49">
        <v>0</v>
      </c>
      <c r="AD49">
        <v>0</v>
      </c>
      <c r="AE49">
        <v>13.774800000000001</v>
      </c>
      <c r="AF49">
        <v>6.5699999999999995E-2</v>
      </c>
    </row>
    <row r="50" spans="1:32" x14ac:dyDescent="0.2">
      <c r="A50">
        <f t="shared" si="0"/>
        <v>13.615500000000001</v>
      </c>
      <c r="B50">
        <f t="shared" si="1"/>
        <v>0.41911599999999999</v>
      </c>
      <c r="C50">
        <f t="shared" si="2"/>
        <v>1.2029999999999992E-3</v>
      </c>
      <c r="F50">
        <v>2.4</v>
      </c>
      <c r="G50">
        <v>0</v>
      </c>
      <c r="H50">
        <v>0.41911599999999999</v>
      </c>
      <c r="I50">
        <v>3.1779999999999998E-3</v>
      </c>
      <c r="J50">
        <v>1.6934000000000001E-2</v>
      </c>
      <c r="K50">
        <v>2.0111E-2</v>
      </c>
      <c r="L50">
        <v>0</v>
      </c>
      <c r="M50">
        <v>0</v>
      </c>
      <c r="N50">
        <v>-8.4992999999999999E-2</v>
      </c>
      <c r="O50">
        <v>0</v>
      </c>
      <c r="P50">
        <v>0</v>
      </c>
      <c r="Q50">
        <v>13.615500000000001</v>
      </c>
      <c r="R50">
        <v>6.5199999999999994E-2</v>
      </c>
      <c r="T50">
        <v>2.4</v>
      </c>
      <c r="U50">
        <v>0</v>
      </c>
      <c r="V50">
        <v>0.41911599999999999</v>
      </c>
      <c r="W50">
        <v>3.1779999999999998E-3</v>
      </c>
      <c r="X50">
        <v>1.5730000000000001E-2</v>
      </c>
      <c r="Y50">
        <v>1.8908000000000001E-2</v>
      </c>
      <c r="Z50">
        <v>0</v>
      </c>
      <c r="AA50">
        <v>0</v>
      </c>
      <c r="AB50">
        <v>-8.5508000000000001E-2</v>
      </c>
      <c r="AC50">
        <v>0</v>
      </c>
      <c r="AD50">
        <v>0</v>
      </c>
      <c r="AE50">
        <v>13.615500000000001</v>
      </c>
      <c r="AF50">
        <v>6.5199999999999994E-2</v>
      </c>
    </row>
    <row r="51" spans="1:32" x14ac:dyDescent="0.2">
      <c r="A51">
        <f t="shared" si="0"/>
        <v>13.4617</v>
      </c>
      <c r="B51">
        <f t="shared" si="1"/>
        <v>0.42875200000000002</v>
      </c>
      <c r="C51">
        <f t="shared" si="2"/>
        <v>1.2059999999999987E-3</v>
      </c>
      <c r="F51">
        <v>2.5</v>
      </c>
      <c r="G51">
        <v>0</v>
      </c>
      <c r="H51">
        <v>0.42875200000000002</v>
      </c>
      <c r="I51">
        <v>3.3249999999999998E-3</v>
      </c>
      <c r="J51">
        <v>1.7059000000000001E-2</v>
      </c>
      <c r="K51">
        <v>2.0383999999999999E-2</v>
      </c>
      <c r="L51">
        <v>0</v>
      </c>
      <c r="M51">
        <v>0</v>
      </c>
      <c r="N51">
        <v>-8.5708999999999994E-2</v>
      </c>
      <c r="O51">
        <v>0</v>
      </c>
      <c r="P51">
        <v>0</v>
      </c>
      <c r="Q51">
        <v>13.4617</v>
      </c>
      <c r="R51">
        <v>6.4799999999999996E-2</v>
      </c>
      <c r="T51">
        <v>2.5</v>
      </c>
      <c r="U51">
        <v>0</v>
      </c>
      <c r="V51">
        <v>0.42875200000000002</v>
      </c>
      <c r="W51">
        <v>3.3249999999999998E-3</v>
      </c>
      <c r="X51">
        <v>1.5852000000000002E-2</v>
      </c>
      <c r="Y51">
        <v>1.9178000000000001E-2</v>
      </c>
      <c r="Z51">
        <v>0</v>
      </c>
      <c r="AA51">
        <v>0</v>
      </c>
      <c r="AB51">
        <v>-8.6216000000000001E-2</v>
      </c>
      <c r="AC51">
        <v>0</v>
      </c>
      <c r="AD51">
        <v>0</v>
      </c>
      <c r="AE51">
        <v>13.4617</v>
      </c>
      <c r="AF51">
        <v>6.4799999999999996E-2</v>
      </c>
    </row>
    <row r="52" spans="1:32" x14ac:dyDescent="0.2">
      <c r="A52">
        <f t="shared" si="0"/>
        <v>13.312900000000001</v>
      </c>
      <c r="B52">
        <f t="shared" si="1"/>
        <v>0.438386</v>
      </c>
      <c r="C52">
        <f t="shared" si="2"/>
        <v>1.2110000000000003E-3</v>
      </c>
      <c r="F52">
        <v>2.6</v>
      </c>
      <c r="G52">
        <v>0</v>
      </c>
      <c r="H52">
        <v>0.438386</v>
      </c>
      <c r="I52">
        <v>3.4759999999999999E-3</v>
      </c>
      <c r="J52">
        <v>1.7184000000000001E-2</v>
      </c>
      <c r="K52">
        <v>2.0660000000000001E-2</v>
      </c>
      <c r="L52">
        <v>0</v>
      </c>
      <c r="M52">
        <v>0</v>
      </c>
      <c r="N52">
        <v>-8.6424000000000001E-2</v>
      </c>
      <c r="O52">
        <v>0</v>
      </c>
      <c r="P52">
        <v>0</v>
      </c>
      <c r="Q52">
        <v>13.312900000000001</v>
      </c>
      <c r="R52">
        <v>6.4399999999999999E-2</v>
      </c>
      <c r="T52">
        <v>2.6</v>
      </c>
      <c r="U52">
        <v>0</v>
      </c>
      <c r="V52">
        <v>0.438386</v>
      </c>
      <c r="W52">
        <v>3.4759999999999999E-3</v>
      </c>
      <c r="X52">
        <v>1.5973000000000001E-2</v>
      </c>
      <c r="Y52">
        <v>1.9449000000000001E-2</v>
      </c>
      <c r="Z52">
        <v>0</v>
      </c>
      <c r="AA52">
        <v>0</v>
      </c>
      <c r="AB52">
        <v>-8.6924000000000001E-2</v>
      </c>
      <c r="AC52">
        <v>0</v>
      </c>
      <c r="AD52">
        <v>0</v>
      </c>
      <c r="AE52">
        <v>13.312900000000001</v>
      </c>
      <c r="AF52">
        <v>6.4399999999999999E-2</v>
      </c>
    </row>
    <row r="53" spans="1:32" x14ac:dyDescent="0.2">
      <c r="A53">
        <f t="shared" si="0"/>
        <v>13.1691</v>
      </c>
      <c r="B53">
        <f t="shared" si="1"/>
        <v>0.448017</v>
      </c>
      <c r="C53">
        <f t="shared" si="2"/>
        <v>1.2139999999999998E-3</v>
      </c>
      <c r="F53">
        <v>2.7</v>
      </c>
      <c r="G53">
        <v>0</v>
      </c>
      <c r="H53">
        <v>0.448017</v>
      </c>
      <c r="I53">
        <v>3.63E-3</v>
      </c>
      <c r="J53">
        <v>1.7314E-2</v>
      </c>
      <c r="K53">
        <v>2.0944000000000001E-2</v>
      </c>
      <c r="L53">
        <v>0</v>
      </c>
      <c r="M53">
        <v>0</v>
      </c>
      <c r="N53">
        <v>-8.7138999999999994E-2</v>
      </c>
      <c r="O53">
        <v>0</v>
      </c>
      <c r="P53">
        <v>0</v>
      </c>
      <c r="Q53">
        <v>13.1691</v>
      </c>
      <c r="R53">
        <v>6.4000000000000001E-2</v>
      </c>
      <c r="T53">
        <v>2.7</v>
      </c>
      <c r="U53">
        <v>0</v>
      </c>
      <c r="V53">
        <v>0.448017</v>
      </c>
      <c r="W53">
        <v>3.63E-3</v>
      </c>
      <c r="X53">
        <v>1.61E-2</v>
      </c>
      <c r="Y53">
        <v>1.9730000000000001E-2</v>
      </c>
      <c r="Z53">
        <v>0</v>
      </c>
      <c r="AA53">
        <v>0</v>
      </c>
      <c r="AB53">
        <v>-8.7631000000000001E-2</v>
      </c>
      <c r="AC53">
        <v>0</v>
      </c>
      <c r="AD53">
        <v>0</v>
      </c>
      <c r="AE53">
        <v>13.1691</v>
      </c>
      <c r="AF53">
        <v>6.4000000000000001E-2</v>
      </c>
    </row>
    <row r="54" spans="1:32" x14ac:dyDescent="0.2">
      <c r="A54">
        <f t="shared" si="0"/>
        <v>13.0298</v>
      </c>
      <c r="B54">
        <f t="shared" si="1"/>
        <v>0.45764700000000003</v>
      </c>
      <c r="C54">
        <f t="shared" si="2"/>
        <v>1.2180000000000003E-3</v>
      </c>
      <c r="F54">
        <v>2.8</v>
      </c>
      <c r="G54">
        <v>0</v>
      </c>
      <c r="H54">
        <v>0.45764700000000003</v>
      </c>
      <c r="I54">
        <v>3.787E-3</v>
      </c>
      <c r="J54">
        <v>1.7447000000000001E-2</v>
      </c>
      <c r="K54">
        <v>2.1233999999999999E-2</v>
      </c>
      <c r="L54">
        <v>0</v>
      </c>
      <c r="M54">
        <v>0</v>
      </c>
      <c r="N54">
        <v>-8.7854000000000002E-2</v>
      </c>
      <c r="O54">
        <v>0</v>
      </c>
      <c r="P54">
        <v>0</v>
      </c>
      <c r="Q54">
        <v>13.0298</v>
      </c>
      <c r="R54">
        <v>6.3600000000000004E-2</v>
      </c>
      <c r="T54">
        <v>2.8</v>
      </c>
      <c r="U54">
        <v>0</v>
      </c>
      <c r="V54">
        <v>0.45764700000000003</v>
      </c>
      <c r="W54">
        <v>3.787E-3</v>
      </c>
      <c r="X54">
        <v>1.6229E-2</v>
      </c>
      <c r="Y54">
        <v>2.0015999999999999E-2</v>
      </c>
      <c r="Z54">
        <v>0</v>
      </c>
      <c r="AA54">
        <v>0</v>
      </c>
      <c r="AB54">
        <v>-8.8338E-2</v>
      </c>
      <c r="AC54">
        <v>0</v>
      </c>
      <c r="AD54">
        <v>0</v>
      </c>
      <c r="AE54">
        <v>13.0298</v>
      </c>
      <c r="AF54">
        <v>6.3600000000000004E-2</v>
      </c>
    </row>
    <row r="55" spans="1:32" x14ac:dyDescent="0.2">
      <c r="A55">
        <f t="shared" si="0"/>
        <v>12.8948</v>
      </c>
      <c r="B55">
        <f t="shared" si="1"/>
        <v>0.467275</v>
      </c>
      <c r="C55">
        <f t="shared" si="2"/>
        <v>1.2219999999999974E-3</v>
      </c>
      <c r="F55">
        <v>2.9</v>
      </c>
      <c r="G55">
        <v>0</v>
      </c>
      <c r="H55">
        <v>0.467275</v>
      </c>
      <c r="I55">
        <v>3.9480000000000001E-3</v>
      </c>
      <c r="J55">
        <v>1.7579999999999998E-2</v>
      </c>
      <c r="K55">
        <v>2.1527999999999999E-2</v>
      </c>
      <c r="L55">
        <v>0</v>
      </c>
      <c r="M55">
        <v>0</v>
      </c>
      <c r="N55">
        <v>-8.8568999999999995E-2</v>
      </c>
      <c r="O55">
        <v>0</v>
      </c>
      <c r="P55">
        <v>0</v>
      </c>
      <c r="Q55">
        <v>12.8948</v>
      </c>
      <c r="R55">
        <v>6.3200000000000006E-2</v>
      </c>
      <c r="T55">
        <v>2.9</v>
      </c>
      <c r="U55">
        <v>0</v>
      </c>
      <c r="V55">
        <v>0.467275</v>
      </c>
      <c r="W55">
        <v>3.9480000000000001E-3</v>
      </c>
      <c r="X55">
        <v>1.6358999999999999E-2</v>
      </c>
      <c r="Y55">
        <v>2.0306000000000001E-2</v>
      </c>
      <c r="Z55">
        <v>0</v>
      </c>
      <c r="AA55">
        <v>0</v>
      </c>
      <c r="AB55">
        <v>-8.9044999999999999E-2</v>
      </c>
      <c r="AC55">
        <v>0</v>
      </c>
      <c r="AD55">
        <v>0</v>
      </c>
      <c r="AE55">
        <v>12.8948</v>
      </c>
      <c r="AF55">
        <v>6.3200000000000006E-2</v>
      </c>
    </row>
    <row r="56" spans="1:32" x14ac:dyDescent="0.2">
      <c r="A56">
        <f t="shared" si="0"/>
        <v>12.764099999999999</v>
      </c>
      <c r="B56">
        <f t="shared" si="1"/>
        <v>0.47689999999999999</v>
      </c>
      <c r="C56">
        <f t="shared" si="2"/>
        <v>1.2250000000000004E-3</v>
      </c>
      <c r="F56">
        <v>3</v>
      </c>
      <c r="G56">
        <v>0</v>
      </c>
      <c r="H56">
        <v>0.47689999999999999</v>
      </c>
      <c r="I56">
        <v>4.1120000000000002E-3</v>
      </c>
      <c r="J56">
        <v>1.7715000000000002E-2</v>
      </c>
      <c r="K56">
        <v>2.1826000000000002E-2</v>
      </c>
      <c r="L56">
        <v>0</v>
      </c>
      <c r="M56">
        <v>0</v>
      </c>
      <c r="N56">
        <v>-8.9283000000000001E-2</v>
      </c>
      <c r="O56">
        <v>0</v>
      </c>
      <c r="P56">
        <v>0</v>
      </c>
      <c r="Q56">
        <v>12.764099999999999</v>
      </c>
      <c r="R56">
        <v>6.2899999999999998E-2</v>
      </c>
      <c r="T56">
        <v>3</v>
      </c>
      <c r="U56">
        <v>0</v>
      </c>
      <c r="V56">
        <v>0.47689999999999999</v>
      </c>
      <c r="W56">
        <v>4.1120000000000002E-3</v>
      </c>
      <c r="X56">
        <v>1.6489E-2</v>
      </c>
      <c r="Y56">
        <v>2.0601000000000001E-2</v>
      </c>
      <c r="Z56">
        <v>0</v>
      </c>
      <c r="AA56">
        <v>0</v>
      </c>
      <c r="AB56">
        <v>-8.9750999999999997E-2</v>
      </c>
      <c r="AC56">
        <v>0</v>
      </c>
      <c r="AD56">
        <v>0</v>
      </c>
      <c r="AE56">
        <v>12.764099999999999</v>
      </c>
      <c r="AF56">
        <v>6.2899999999999998E-2</v>
      </c>
    </row>
    <row r="57" spans="1:32" x14ac:dyDescent="0.2">
      <c r="A57">
        <f t="shared" si="0"/>
        <v>12.6372</v>
      </c>
      <c r="B57">
        <f t="shared" si="1"/>
        <v>0.48652299999999998</v>
      </c>
      <c r="C57">
        <f t="shared" si="2"/>
        <v>1.2290000000000009E-3</v>
      </c>
      <c r="F57">
        <v>3.1</v>
      </c>
      <c r="G57">
        <v>0</v>
      </c>
      <c r="H57">
        <v>0.48652299999999998</v>
      </c>
      <c r="I57">
        <v>4.2789999999999998E-3</v>
      </c>
      <c r="J57">
        <v>1.7852E-2</v>
      </c>
      <c r="K57">
        <v>2.2131000000000001E-2</v>
      </c>
      <c r="L57">
        <v>0</v>
      </c>
      <c r="M57">
        <v>0</v>
      </c>
      <c r="N57">
        <v>-8.9996999999999994E-2</v>
      </c>
      <c r="O57">
        <v>0</v>
      </c>
      <c r="P57">
        <v>0</v>
      </c>
      <c r="Q57">
        <v>12.6372</v>
      </c>
      <c r="R57">
        <v>6.2600000000000003E-2</v>
      </c>
      <c r="T57">
        <v>3.1</v>
      </c>
      <c r="U57">
        <v>0</v>
      </c>
      <c r="V57">
        <v>0.48652299999999998</v>
      </c>
      <c r="W57">
        <v>4.2789999999999998E-3</v>
      </c>
      <c r="X57">
        <v>1.6622999999999999E-2</v>
      </c>
      <c r="Y57">
        <v>2.0902E-2</v>
      </c>
      <c r="Z57">
        <v>0</v>
      </c>
      <c r="AA57">
        <v>0</v>
      </c>
      <c r="AB57">
        <v>-9.0456999999999996E-2</v>
      </c>
      <c r="AC57">
        <v>0</v>
      </c>
      <c r="AD57">
        <v>0</v>
      </c>
      <c r="AE57">
        <v>12.6372</v>
      </c>
      <c r="AF57">
        <v>6.2600000000000003E-2</v>
      </c>
    </row>
    <row r="58" spans="1:32" x14ac:dyDescent="0.2">
      <c r="A58">
        <f t="shared" si="0"/>
        <v>12.514099999999999</v>
      </c>
      <c r="B58">
        <f t="shared" si="1"/>
        <v>0.49614399999999997</v>
      </c>
      <c r="C58">
        <f t="shared" si="2"/>
        <v>1.2320000000000005E-3</v>
      </c>
      <c r="F58">
        <v>3.2</v>
      </c>
      <c r="G58">
        <v>0</v>
      </c>
      <c r="H58">
        <v>0.49614399999999997</v>
      </c>
      <c r="I58">
        <v>4.4489999999999998E-3</v>
      </c>
      <c r="J58">
        <v>1.7994E-2</v>
      </c>
      <c r="K58">
        <v>2.2443000000000001E-2</v>
      </c>
      <c r="L58">
        <v>0</v>
      </c>
      <c r="M58">
        <v>0</v>
      </c>
      <c r="N58">
        <v>-9.0712000000000001E-2</v>
      </c>
      <c r="O58">
        <v>0</v>
      </c>
      <c r="P58">
        <v>0</v>
      </c>
      <c r="Q58">
        <v>12.514099999999999</v>
      </c>
      <c r="R58">
        <v>6.2199999999999998E-2</v>
      </c>
      <c r="T58">
        <v>3.2</v>
      </c>
      <c r="U58">
        <v>0</v>
      </c>
      <c r="V58">
        <v>0.49614399999999997</v>
      </c>
      <c r="W58">
        <v>4.4489999999999998E-3</v>
      </c>
      <c r="X58">
        <v>1.6761000000000002E-2</v>
      </c>
      <c r="Y58">
        <v>2.1211000000000001E-2</v>
      </c>
      <c r="Z58">
        <v>0</v>
      </c>
      <c r="AA58">
        <v>0</v>
      </c>
      <c r="AB58">
        <v>-9.1162999999999994E-2</v>
      </c>
      <c r="AC58">
        <v>0</v>
      </c>
      <c r="AD58">
        <v>0</v>
      </c>
      <c r="AE58">
        <v>12.514099999999999</v>
      </c>
      <c r="AF58">
        <v>6.2199999999999998E-2</v>
      </c>
    </row>
    <row r="59" spans="1:32" x14ac:dyDescent="0.2">
      <c r="A59">
        <f t="shared" si="0"/>
        <v>12.394500000000001</v>
      </c>
      <c r="B59">
        <f t="shared" si="1"/>
        <v>0.50576299999999996</v>
      </c>
      <c r="C59">
        <f t="shared" si="2"/>
        <v>1.2359999999999975E-3</v>
      </c>
      <c r="F59">
        <v>3.3</v>
      </c>
      <c r="G59">
        <v>0</v>
      </c>
      <c r="H59">
        <v>0.50576299999999996</v>
      </c>
      <c r="I59">
        <v>4.6230000000000004E-3</v>
      </c>
      <c r="J59">
        <v>1.8137E-2</v>
      </c>
      <c r="K59">
        <v>2.2759999999999999E-2</v>
      </c>
      <c r="L59">
        <v>0</v>
      </c>
      <c r="M59">
        <v>0</v>
      </c>
      <c r="N59">
        <v>-9.1425000000000006E-2</v>
      </c>
      <c r="O59">
        <v>0</v>
      </c>
      <c r="P59">
        <v>0</v>
      </c>
      <c r="Q59">
        <v>12.394500000000001</v>
      </c>
      <c r="R59">
        <v>6.1899999999999997E-2</v>
      </c>
      <c r="T59">
        <v>3.3</v>
      </c>
      <c r="U59">
        <v>0</v>
      </c>
      <c r="V59">
        <v>0.50576299999999996</v>
      </c>
      <c r="W59">
        <v>4.6230000000000004E-3</v>
      </c>
      <c r="X59">
        <v>1.6900999999999999E-2</v>
      </c>
      <c r="Y59">
        <v>2.1524000000000001E-2</v>
      </c>
      <c r="Z59">
        <v>0</v>
      </c>
      <c r="AA59">
        <v>0</v>
      </c>
      <c r="AB59">
        <v>-9.1868000000000005E-2</v>
      </c>
      <c r="AC59">
        <v>0</v>
      </c>
      <c r="AD59">
        <v>0</v>
      </c>
      <c r="AE59">
        <v>12.394500000000001</v>
      </c>
      <c r="AF59">
        <v>6.1899999999999997E-2</v>
      </c>
    </row>
    <row r="60" spans="1:32" x14ac:dyDescent="0.2">
      <c r="A60">
        <f t="shared" si="0"/>
        <v>12.2783</v>
      </c>
      <c r="B60">
        <f t="shared" si="1"/>
        <v>0.51537900000000003</v>
      </c>
      <c r="C60">
        <f t="shared" si="2"/>
        <v>1.2390000000000005E-3</v>
      </c>
      <c r="F60">
        <v>3.4</v>
      </c>
      <c r="G60">
        <v>0</v>
      </c>
      <c r="H60">
        <v>0.51537900000000003</v>
      </c>
      <c r="I60">
        <v>4.7999999999999996E-3</v>
      </c>
      <c r="J60">
        <v>1.8280999999999999E-2</v>
      </c>
      <c r="K60">
        <v>2.3081000000000001E-2</v>
      </c>
      <c r="L60">
        <v>0</v>
      </c>
      <c r="M60">
        <v>0</v>
      </c>
      <c r="N60">
        <v>-9.2138999999999999E-2</v>
      </c>
      <c r="O60">
        <v>0</v>
      </c>
      <c r="P60">
        <v>0</v>
      </c>
      <c r="Q60">
        <v>12.2783</v>
      </c>
      <c r="R60">
        <v>6.1600000000000002E-2</v>
      </c>
      <c r="T60">
        <v>3.4</v>
      </c>
      <c r="U60">
        <v>0</v>
      </c>
      <c r="V60">
        <v>0.51537900000000003</v>
      </c>
      <c r="W60">
        <v>4.7999999999999996E-3</v>
      </c>
      <c r="X60">
        <v>1.7042000000000002E-2</v>
      </c>
      <c r="Y60">
        <v>2.1842E-2</v>
      </c>
      <c r="Z60">
        <v>0</v>
      </c>
      <c r="AA60">
        <v>0</v>
      </c>
      <c r="AB60">
        <v>-9.2573000000000003E-2</v>
      </c>
      <c r="AC60">
        <v>0</v>
      </c>
      <c r="AD60">
        <v>0</v>
      </c>
      <c r="AE60">
        <v>12.2783</v>
      </c>
      <c r="AF60">
        <v>6.1600000000000002E-2</v>
      </c>
    </row>
    <row r="61" spans="1:32" x14ac:dyDescent="0.2">
      <c r="A61">
        <f t="shared" si="0"/>
        <v>12.1654</v>
      </c>
      <c r="B61">
        <f t="shared" si="1"/>
        <v>0.52499300000000004</v>
      </c>
      <c r="C61">
        <f t="shared" si="2"/>
        <v>1.242E-3</v>
      </c>
      <c r="F61">
        <v>3.5</v>
      </c>
      <c r="G61">
        <v>0</v>
      </c>
      <c r="H61">
        <v>0.52499300000000004</v>
      </c>
      <c r="I61">
        <v>4.9800000000000001E-3</v>
      </c>
      <c r="J61">
        <v>1.8423999999999999E-2</v>
      </c>
      <c r="K61">
        <v>2.3404000000000001E-2</v>
      </c>
      <c r="L61">
        <v>0</v>
      </c>
      <c r="M61">
        <v>0</v>
      </c>
      <c r="N61">
        <v>-9.2852000000000004E-2</v>
      </c>
      <c r="O61">
        <v>0</v>
      </c>
      <c r="P61">
        <v>0</v>
      </c>
      <c r="Q61">
        <v>12.1654</v>
      </c>
      <c r="R61">
        <v>6.13E-2</v>
      </c>
      <c r="T61">
        <v>3.5</v>
      </c>
      <c r="U61">
        <v>0</v>
      </c>
      <c r="V61">
        <v>0.52499300000000004</v>
      </c>
      <c r="W61">
        <v>4.9800000000000001E-3</v>
      </c>
      <c r="X61">
        <v>1.7181999999999999E-2</v>
      </c>
      <c r="Y61">
        <v>2.2162000000000001E-2</v>
      </c>
      <c r="Z61">
        <v>0</v>
      </c>
      <c r="AA61">
        <v>0</v>
      </c>
      <c r="AB61">
        <v>-9.3278E-2</v>
      </c>
      <c r="AC61">
        <v>0</v>
      </c>
      <c r="AD61">
        <v>0</v>
      </c>
      <c r="AE61">
        <v>12.1654</v>
      </c>
      <c r="AF61">
        <v>6.13E-2</v>
      </c>
    </row>
    <row r="62" spans="1:32" x14ac:dyDescent="0.2">
      <c r="A62">
        <f t="shared" si="0"/>
        <v>12.0555</v>
      </c>
      <c r="B62">
        <f t="shared" si="1"/>
        <v>0.53460399999999997</v>
      </c>
      <c r="C62">
        <f t="shared" si="2"/>
        <v>1.2460000000000006E-3</v>
      </c>
      <c r="F62">
        <v>3.6</v>
      </c>
      <c r="G62">
        <v>0</v>
      </c>
      <c r="H62">
        <v>0.53460399999999997</v>
      </c>
      <c r="I62">
        <v>5.1640000000000002E-3</v>
      </c>
      <c r="J62">
        <v>1.8571000000000001E-2</v>
      </c>
      <c r="K62">
        <v>2.3734999999999999E-2</v>
      </c>
      <c r="L62">
        <v>0</v>
      </c>
      <c r="M62">
        <v>0</v>
      </c>
      <c r="N62">
        <v>-9.3564999999999995E-2</v>
      </c>
      <c r="O62">
        <v>0</v>
      </c>
      <c r="P62">
        <v>0</v>
      </c>
      <c r="Q62">
        <v>12.0555</v>
      </c>
      <c r="R62">
        <v>6.1100000000000002E-2</v>
      </c>
      <c r="T62">
        <v>3.6</v>
      </c>
      <c r="U62">
        <v>0</v>
      </c>
      <c r="V62">
        <v>0.53460399999999997</v>
      </c>
      <c r="W62">
        <v>5.1640000000000002E-3</v>
      </c>
      <c r="X62">
        <v>1.7326000000000001E-2</v>
      </c>
      <c r="Y62">
        <v>2.2488999999999999E-2</v>
      </c>
      <c r="Z62">
        <v>0</v>
      </c>
      <c r="AA62">
        <v>0</v>
      </c>
      <c r="AB62">
        <v>-9.3982999999999997E-2</v>
      </c>
      <c r="AC62">
        <v>0</v>
      </c>
      <c r="AD62">
        <v>0</v>
      </c>
      <c r="AE62">
        <v>12.0555</v>
      </c>
      <c r="AF62">
        <v>6.1100000000000002E-2</v>
      </c>
    </row>
    <row r="63" spans="1:32" x14ac:dyDescent="0.2">
      <c r="A63">
        <f t="shared" si="0"/>
        <v>11.948600000000001</v>
      </c>
      <c r="B63">
        <f t="shared" si="1"/>
        <v>0.54421299999999995</v>
      </c>
      <c r="C63">
        <f t="shared" si="2"/>
        <v>1.2479999999999991E-3</v>
      </c>
      <c r="F63">
        <v>3.7</v>
      </c>
      <c r="G63">
        <v>0</v>
      </c>
      <c r="H63">
        <v>0.54421299999999995</v>
      </c>
      <c r="I63">
        <v>5.3499999999999997E-3</v>
      </c>
      <c r="J63">
        <v>1.8721000000000002E-2</v>
      </c>
      <c r="K63">
        <v>2.4070999999999999E-2</v>
      </c>
      <c r="L63">
        <v>0</v>
      </c>
      <c r="M63">
        <v>0</v>
      </c>
      <c r="N63">
        <v>-9.4278000000000001E-2</v>
      </c>
      <c r="O63">
        <v>0</v>
      </c>
      <c r="P63">
        <v>0</v>
      </c>
      <c r="Q63">
        <v>11.948600000000001</v>
      </c>
      <c r="R63">
        <v>6.08E-2</v>
      </c>
      <c r="T63">
        <v>3.7</v>
      </c>
      <c r="U63">
        <v>0</v>
      </c>
      <c r="V63">
        <v>0.54421299999999995</v>
      </c>
      <c r="W63">
        <v>5.3499999999999997E-3</v>
      </c>
      <c r="X63">
        <v>1.7472000000000001E-2</v>
      </c>
      <c r="Y63">
        <v>2.2823E-2</v>
      </c>
      <c r="Z63">
        <v>0</v>
      </c>
      <c r="AA63">
        <v>0</v>
      </c>
      <c r="AB63">
        <v>-9.4686999999999993E-2</v>
      </c>
      <c r="AC63">
        <v>0</v>
      </c>
      <c r="AD63">
        <v>0</v>
      </c>
      <c r="AE63">
        <v>11.948600000000001</v>
      </c>
      <c r="AF63">
        <v>6.08E-2</v>
      </c>
    </row>
    <row r="64" spans="1:32" x14ac:dyDescent="0.2">
      <c r="A64">
        <f t="shared" si="0"/>
        <v>11.8445</v>
      </c>
      <c r="B64">
        <f t="shared" si="1"/>
        <v>0.55381899999999995</v>
      </c>
      <c r="C64">
        <f t="shared" si="2"/>
        <v>1.2519999999999996E-3</v>
      </c>
      <c r="F64">
        <v>3.8</v>
      </c>
      <c r="G64">
        <v>0</v>
      </c>
      <c r="H64">
        <v>0.55381899999999995</v>
      </c>
      <c r="I64">
        <v>5.5399999999999998E-3</v>
      </c>
      <c r="J64">
        <v>1.8870999999999999E-2</v>
      </c>
      <c r="K64">
        <v>2.4410999999999999E-2</v>
      </c>
      <c r="L64">
        <v>0</v>
      </c>
      <c r="M64">
        <v>0</v>
      </c>
      <c r="N64">
        <v>-9.4990000000000005E-2</v>
      </c>
      <c r="O64">
        <v>0</v>
      </c>
      <c r="P64">
        <v>0</v>
      </c>
      <c r="Q64">
        <v>11.8445</v>
      </c>
      <c r="R64">
        <v>6.0499999999999998E-2</v>
      </c>
      <c r="T64">
        <v>3.8</v>
      </c>
      <c r="U64">
        <v>0</v>
      </c>
      <c r="V64">
        <v>0.55381899999999995</v>
      </c>
      <c r="W64">
        <v>5.5399999999999998E-3</v>
      </c>
      <c r="X64">
        <v>1.7618999999999999E-2</v>
      </c>
      <c r="Y64">
        <v>2.3158999999999999E-2</v>
      </c>
      <c r="Z64">
        <v>0</v>
      </c>
      <c r="AA64">
        <v>0</v>
      </c>
      <c r="AB64">
        <v>-9.5390000000000003E-2</v>
      </c>
      <c r="AC64">
        <v>0</v>
      </c>
      <c r="AD64">
        <v>0</v>
      </c>
      <c r="AE64">
        <v>11.8445</v>
      </c>
      <c r="AF64">
        <v>6.0499999999999998E-2</v>
      </c>
    </row>
    <row r="65" spans="1:32" x14ac:dyDescent="0.2">
      <c r="A65">
        <f t="shared" si="0"/>
        <v>11.7432</v>
      </c>
      <c r="B65">
        <f t="shared" si="1"/>
        <v>0.56342300000000001</v>
      </c>
      <c r="C65">
        <f t="shared" si="2"/>
        <v>1.2550000000000026E-3</v>
      </c>
      <c r="F65">
        <v>3.9</v>
      </c>
      <c r="G65">
        <v>0</v>
      </c>
      <c r="H65">
        <v>0.56342300000000001</v>
      </c>
      <c r="I65">
        <v>5.7340000000000004E-3</v>
      </c>
      <c r="J65">
        <v>1.9019999999999999E-2</v>
      </c>
      <c r="K65">
        <v>2.4754000000000002E-2</v>
      </c>
      <c r="L65">
        <v>0</v>
      </c>
      <c r="M65">
        <v>0</v>
      </c>
      <c r="N65">
        <v>-9.5701999999999995E-2</v>
      </c>
      <c r="O65">
        <v>0</v>
      </c>
      <c r="P65">
        <v>0</v>
      </c>
      <c r="Q65">
        <v>11.7432</v>
      </c>
      <c r="R65">
        <v>6.0299999999999999E-2</v>
      </c>
      <c r="T65">
        <v>3.9</v>
      </c>
      <c r="U65">
        <v>0</v>
      </c>
      <c r="V65">
        <v>0.56342300000000001</v>
      </c>
      <c r="W65">
        <v>5.7340000000000004E-3</v>
      </c>
      <c r="X65">
        <v>1.7765E-2</v>
      </c>
      <c r="Y65">
        <v>2.3498999999999999E-2</v>
      </c>
      <c r="Z65">
        <v>0</v>
      </c>
      <c r="AA65">
        <v>0</v>
      </c>
      <c r="AB65">
        <v>-9.6093999999999999E-2</v>
      </c>
      <c r="AC65">
        <v>0</v>
      </c>
      <c r="AD65">
        <v>0</v>
      </c>
      <c r="AE65">
        <v>11.7432</v>
      </c>
      <c r="AF65">
        <v>6.0299999999999999E-2</v>
      </c>
    </row>
    <row r="66" spans="1:32" x14ac:dyDescent="0.2">
      <c r="A66">
        <f t="shared" si="0"/>
        <v>11.644399999999999</v>
      </c>
      <c r="B66">
        <f t="shared" si="1"/>
        <v>0.57302399999999998</v>
      </c>
      <c r="C66">
        <f t="shared" si="2"/>
        <v>1.2579999999999987E-3</v>
      </c>
      <c r="F66">
        <v>4</v>
      </c>
      <c r="G66">
        <v>0</v>
      </c>
      <c r="H66">
        <v>0.57302399999999998</v>
      </c>
      <c r="I66">
        <v>5.9300000000000004E-3</v>
      </c>
      <c r="J66">
        <v>1.9171000000000001E-2</v>
      </c>
      <c r="K66">
        <v>2.5100999999999998E-2</v>
      </c>
      <c r="L66">
        <v>0</v>
      </c>
      <c r="M66">
        <v>0</v>
      </c>
      <c r="N66">
        <v>-9.6414E-2</v>
      </c>
      <c r="O66">
        <v>0</v>
      </c>
      <c r="P66">
        <v>0</v>
      </c>
      <c r="Q66">
        <v>11.644399999999999</v>
      </c>
      <c r="R66">
        <v>0.06</v>
      </c>
      <c r="T66">
        <v>4</v>
      </c>
      <c r="U66">
        <v>0</v>
      </c>
      <c r="V66">
        <v>0.57302399999999998</v>
      </c>
      <c r="W66">
        <v>5.9300000000000004E-3</v>
      </c>
      <c r="X66">
        <v>1.7912999999999998E-2</v>
      </c>
      <c r="Y66">
        <v>2.3843E-2</v>
      </c>
      <c r="Z66">
        <v>0</v>
      </c>
      <c r="AA66">
        <v>0</v>
      </c>
      <c r="AB66">
        <v>-9.6795999999999993E-2</v>
      </c>
      <c r="AC66">
        <v>0</v>
      </c>
      <c r="AD66">
        <v>0</v>
      </c>
      <c r="AE66">
        <v>11.644399999999999</v>
      </c>
      <c r="AF66">
        <v>0.06</v>
      </c>
    </row>
    <row r="67" spans="1:32" x14ac:dyDescent="0.2">
      <c r="A67">
        <f t="shared" si="0"/>
        <v>11.548</v>
      </c>
      <c r="B67">
        <f t="shared" si="1"/>
        <v>0.582623</v>
      </c>
      <c r="C67">
        <f t="shared" si="2"/>
        <v>1.2609999999999982E-3</v>
      </c>
      <c r="F67">
        <v>4.0999999999999996</v>
      </c>
      <c r="G67">
        <v>0</v>
      </c>
      <c r="H67">
        <v>0.582623</v>
      </c>
      <c r="I67">
        <v>6.13E-3</v>
      </c>
      <c r="J67">
        <v>1.9325999999999999E-2</v>
      </c>
      <c r="K67">
        <v>2.5454999999999998E-2</v>
      </c>
      <c r="L67">
        <v>0</v>
      </c>
      <c r="M67">
        <v>0</v>
      </c>
      <c r="N67">
        <v>-9.7125000000000003E-2</v>
      </c>
      <c r="O67">
        <v>0</v>
      </c>
      <c r="P67">
        <v>0</v>
      </c>
      <c r="Q67">
        <v>11.548</v>
      </c>
      <c r="R67">
        <v>5.9799999999999999E-2</v>
      </c>
      <c r="T67">
        <v>4.0999999999999996</v>
      </c>
      <c r="U67">
        <v>0</v>
      </c>
      <c r="V67">
        <v>0.582623</v>
      </c>
      <c r="W67">
        <v>6.13E-3</v>
      </c>
      <c r="X67">
        <v>1.8065000000000001E-2</v>
      </c>
      <c r="Y67">
        <v>2.4194E-2</v>
      </c>
      <c r="Z67">
        <v>0</v>
      </c>
      <c r="AA67">
        <v>0</v>
      </c>
      <c r="AB67">
        <v>-9.7499000000000002E-2</v>
      </c>
      <c r="AC67">
        <v>0</v>
      </c>
      <c r="AD67">
        <v>0</v>
      </c>
      <c r="AE67">
        <v>11.548</v>
      </c>
      <c r="AF67">
        <v>5.9799999999999999E-2</v>
      </c>
    </row>
    <row r="68" spans="1:32" x14ac:dyDescent="0.2">
      <c r="A68">
        <f t="shared" si="0"/>
        <v>11.4541</v>
      </c>
      <c r="B68">
        <f t="shared" si="1"/>
        <v>0.59221900000000005</v>
      </c>
      <c r="C68">
        <f t="shared" si="2"/>
        <v>1.2640000000000012E-3</v>
      </c>
      <c r="F68">
        <v>4.2</v>
      </c>
      <c r="G68">
        <v>0</v>
      </c>
      <c r="H68">
        <v>0.59221900000000005</v>
      </c>
      <c r="I68">
        <v>6.3330000000000001E-3</v>
      </c>
      <c r="J68">
        <v>1.9481999999999999E-2</v>
      </c>
      <c r="K68">
        <v>2.5815000000000001E-2</v>
      </c>
      <c r="L68">
        <v>0</v>
      </c>
      <c r="M68">
        <v>0</v>
      </c>
      <c r="N68">
        <v>-9.7836000000000006E-2</v>
      </c>
      <c r="O68">
        <v>0</v>
      </c>
      <c r="P68">
        <v>0</v>
      </c>
      <c r="Q68">
        <v>11.4541</v>
      </c>
      <c r="R68">
        <v>5.96E-2</v>
      </c>
      <c r="T68">
        <v>4.2</v>
      </c>
      <c r="U68">
        <v>0</v>
      </c>
      <c r="V68">
        <v>0.59221900000000005</v>
      </c>
      <c r="W68">
        <v>6.3330000000000001E-3</v>
      </c>
      <c r="X68">
        <v>1.8218000000000002E-2</v>
      </c>
      <c r="Y68">
        <v>2.4551E-2</v>
      </c>
      <c r="Z68">
        <v>0</v>
      </c>
      <c r="AA68">
        <v>0</v>
      </c>
      <c r="AB68">
        <v>-9.8200999999999997E-2</v>
      </c>
      <c r="AC68">
        <v>0</v>
      </c>
      <c r="AD68">
        <v>0</v>
      </c>
      <c r="AE68">
        <v>11.4541</v>
      </c>
      <c r="AF68">
        <v>5.96E-2</v>
      </c>
    </row>
    <row r="69" spans="1:32" x14ac:dyDescent="0.2">
      <c r="A69">
        <f t="shared" si="0"/>
        <v>11.362399999999999</v>
      </c>
      <c r="B69">
        <f t="shared" si="1"/>
        <v>0.60181200000000001</v>
      </c>
      <c r="C69">
        <f t="shared" si="2"/>
        <v>1.2670000000000008E-3</v>
      </c>
      <c r="F69">
        <v>4.3</v>
      </c>
      <c r="G69">
        <v>0</v>
      </c>
      <c r="H69">
        <v>0.60181200000000001</v>
      </c>
      <c r="I69">
        <v>6.5389999999999997E-3</v>
      </c>
      <c r="J69">
        <v>1.9640999999999999E-2</v>
      </c>
      <c r="K69">
        <v>2.6179000000000001E-2</v>
      </c>
      <c r="L69">
        <v>0</v>
      </c>
      <c r="M69">
        <v>0</v>
      </c>
      <c r="N69">
        <v>-9.8546999999999996E-2</v>
      </c>
      <c r="O69">
        <v>0</v>
      </c>
      <c r="P69">
        <v>0</v>
      </c>
      <c r="Q69">
        <v>11.362399999999999</v>
      </c>
      <c r="R69">
        <v>5.9400000000000001E-2</v>
      </c>
      <c r="T69">
        <v>4.3</v>
      </c>
      <c r="U69">
        <v>0</v>
      </c>
      <c r="V69">
        <v>0.60181200000000001</v>
      </c>
      <c r="W69">
        <v>6.5389999999999997E-3</v>
      </c>
      <c r="X69">
        <v>1.8374000000000001E-2</v>
      </c>
      <c r="Y69">
        <v>2.4912E-2</v>
      </c>
      <c r="Z69">
        <v>0</v>
      </c>
      <c r="AA69">
        <v>0</v>
      </c>
      <c r="AB69">
        <v>-9.8903000000000005E-2</v>
      </c>
      <c r="AC69">
        <v>0</v>
      </c>
      <c r="AD69">
        <v>0</v>
      </c>
      <c r="AE69">
        <v>11.362399999999999</v>
      </c>
      <c r="AF69">
        <v>5.9400000000000001E-2</v>
      </c>
    </row>
    <row r="70" spans="1:32" x14ac:dyDescent="0.2">
      <c r="A70">
        <f t="shared" si="0"/>
        <v>11.273</v>
      </c>
      <c r="B70">
        <f t="shared" si="1"/>
        <v>0.611402</v>
      </c>
      <c r="C70">
        <f t="shared" si="2"/>
        <v>1.2690000000000028E-3</v>
      </c>
      <c r="F70">
        <v>4.4000000000000004</v>
      </c>
      <c r="G70">
        <v>0</v>
      </c>
      <c r="H70">
        <v>0.611402</v>
      </c>
      <c r="I70">
        <v>6.7479999999999997E-3</v>
      </c>
      <c r="J70">
        <v>1.9799000000000001E-2</v>
      </c>
      <c r="K70">
        <v>2.6547000000000001E-2</v>
      </c>
      <c r="L70">
        <v>0</v>
      </c>
      <c r="M70">
        <v>0</v>
      </c>
      <c r="N70">
        <v>-9.9256999999999998E-2</v>
      </c>
      <c r="O70">
        <v>0</v>
      </c>
      <c r="P70">
        <v>0</v>
      </c>
      <c r="Q70">
        <v>11.273</v>
      </c>
      <c r="R70">
        <v>5.91E-2</v>
      </c>
      <c r="T70">
        <v>4.4000000000000004</v>
      </c>
      <c r="U70">
        <v>0</v>
      </c>
      <c r="V70">
        <v>0.611402</v>
      </c>
      <c r="W70">
        <v>6.7479999999999997E-3</v>
      </c>
      <c r="X70">
        <v>1.8530000000000001E-2</v>
      </c>
      <c r="Y70">
        <v>2.5277999999999998E-2</v>
      </c>
      <c r="Z70">
        <v>0</v>
      </c>
      <c r="AA70">
        <v>0</v>
      </c>
      <c r="AB70">
        <v>-9.9603999999999998E-2</v>
      </c>
      <c r="AC70">
        <v>0</v>
      </c>
      <c r="AD70">
        <v>0</v>
      </c>
      <c r="AE70">
        <v>11.273</v>
      </c>
      <c r="AF70">
        <v>5.91E-2</v>
      </c>
    </row>
    <row r="71" spans="1:32" x14ac:dyDescent="0.2">
      <c r="A71">
        <f t="shared" si="0"/>
        <v>11.185600000000001</v>
      </c>
      <c r="B71">
        <f t="shared" si="1"/>
        <v>0.62098900000000001</v>
      </c>
      <c r="C71">
        <f t="shared" si="2"/>
        <v>1.2729999999999998E-3</v>
      </c>
      <c r="F71">
        <v>4.5</v>
      </c>
      <c r="G71">
        <v>0</v>
      </c>
      <c r="H71">
        <v>0.62098900000000001</v>
      </c>
      <c r="I71">
        <v>6.9610000000000002E-3</v>
      </c>
      <c r="J71">
        <v>1.9961E-2</v>
      </c>
      <c r="K71">
        <v>2.6921E-2</v>
      </c>
      <c r="L71">
        <v>0</v>
      </c>
      <c r="M71">
        <v>0</v>
      </c>
      <c r="N71">
        <v>-9.9967E-2</v>
      </c>
      <c r="O71">
        <v>0</v>
      </c>
      <c r="P71">
        <v>0</v>
      </c>
      <c r="Q71">
        <v>11.185600000000001</v>
      </c>
      <c r="R71">
        <v>5.8900000000000001E-2</v>
      </c>
      <c r="T71">
        <v>4.5</v>
      </c>
      <c r="U71">
        <v>0</v>
      </c>
      <c r="V71">
        <v>0.62098900000000001</v>
      </c>
      <c r="W71">
        <v>6.9610000000000002E-3</v>
      </c>
      <c r="X71">
        <v>1.8688E-2</v>
      </c>
      <c r="Y71">
        <v>2.5648000000000001E-2</v>
      </c>
      <c r="Z71">
        <v>0</v>
      </c>
      <c r="AA71">
        <v>0</v>
      </c>
      <c r="AB71">
        <v>-0.10030500000000001</v>
      </c>
      <c r="AC71">
        <v>0</v>
      </c>
      <c r="AD71">
        <v>0</v>
      </c>
      <c r="AE71">
        <v>11.185600000000001</v>
      </c>
      <c r="AF71">
        <v>5.8900000000000001E-2</v>
      </c>
    </row>
    <row r="72" spans="1:32" x14ac:dyDescent="0.2">
      <c r="A72">
        <f t="shared" si="0"/>
        <v>11.100300000000001</v>
      </c>
      <c r="B72">
        <f t="shared" si="1"/>
        <v>0.63057399999999997</v>
      </c>
      <c r="C72">
        <f t="shared" si="2"/>
        <v>1.2759999999999994E-3</v>
      </c>
      <c r="F72">
        <v>4.5999999999999996</v>
      </c>
      <c r="G72">
        <v>0</v>
      </c>
      <c r="H72">
        <v>0.63057399999999997</v>
      </c>
      <c r="I72">
        <v>7.1760000000000001E-3</v>
      </c>
      <c r="J72">
        <v>2.0126999999999999E-2</v>
      </c>
      <c r="K72">
        <v>2.7303999999999998E-2</v>
      </c>
      <c r="L72">
        <v>0</v>
      </c>
      <c r="M72">
        <v>0</v>
      </c>
      <c r="N72">
        <v>-0.100677</v>
      </c>
      <c r="O72">
        <v>0</v>
      </c>
      <c r="P72">
        <v>0</v>
      </c>
      <c r="Q72">
        <v>11.100300000000001</v>
      </c>
      <c r="R72">
        <v>5.8700000000000002E-2</v>
      </c>
      <c r="T72">
        <v>4.5999999999999996</v>
      </c>
      <c r="U72">
        <v>0</v>
      </c>
      <c r="V72">
        <v>0.63057399999999997</v>
      </c>
      <c r="W72">
        <v>7.1760000000000001E-3</v>
      </c>
      <c r="X72">
        <v>1.8852000000000001E-2</v>
      </c>
      <c r="Y72">
        <v>2.6027999999999999E-2</v>
      </c>
      <c r="Z72">
        <v>0</v>
      </c>
      <c r="AA72">
        <v>0</v>
      </c>
      <c r="AB72">
        <v>-0.101005</v>
      </c>
      <c r="AC72">
        <v>0</v>
      </c>
      <c r="AD72">
        <v>0</v>
      </c>
      <c r="AE72">
        <v>11.100300000000001</v>
      </c>
      <c r="AF72">
        <v>5.8700000000000002E-2</v>
      </c>
    </row>
    <row r="73" spans="1:32" x14ac:dyDescent="0.2">
      <c r="A73">
        <f t="shared" ref="A73:A118" si="3">Q73</f>
        <v>11.0169</v>
      </c>
      <c r="B73">
        <f t="shared" ref="B73:B118" si="4">H73</f>
        <v>0.64015500000000003</v>
      </c>
      <c r="C73">
        <f t="shared" ref="C73:C118" si="5">K73-Y73</f>
        <v>1.2789999999999989E-3</v>
      </c>
      <c r="F73">
        <v>4.7</v>
      </c>
      <c r="G73">
        <v>0</v>
      </c>
      <c r="H73">
        <v>0.64015500000000003</v>
      </c>
      <c r="I73">
        <v>7.3949999999999997E-3</v>
      </c>
      <c r="J73">
        <v>2.0296000000000002E-2</v>
      </c>
      <c r="K73">
        <v>2.7691E-2</v>
      </c>
      <c r="L73">
        <v>0</v>
      </c>
      <c r="M73">
        <v>0</v>
      </c>
      <c r="N73">
        <v>-0.101386</v>
      </c>
      <c r="O73">
        <v>0</v>
      </c>
      <c r="P73">
        <v>0</v>
      </c>
      <c r="Q73">
        <v>11.0169</v>
      </c>
      <c r="R73">
        <v>5.8500000000000003E-2</v>
      </c>
      <c r="T73">
        <v>4.7</v>
      </c>
      <c r="U73">
        <v>0</v>
      </c>
      <c r="V73">
        <v>0.64015500000000003</v>
      </c>
      <c r="W73">
        <v>7.3949999999999997E-3</v>
      </c>
      <c r="X73">
        <v>1.9016999999999999E-2</v>
      </c>
      <c r="Y73">
        <v>2.6412000000000001E-2</v>
      </c>
      <c r="Z73">
        <v>0</v>
      </c>
      <c r="AA73">
        <v>0</v>
      </c>
      <c r="AB73">
        <v>-0.101705</v>
      </c>
      <c r="AC73">
        <v>0</v>
      </c>
      <c r="AD73">
        <v>0</v>
      </c>
      <c r="AE73">
        <v>11.0169</v>
      </c>
      <c r="AF73">
        <v>5.8500000000000003E-2</v>
      </c>
    </row>
    <row r="74" spans="1:32" x14ac:dyDescent="0.2">
      <c r="A74">
        <f t="shared" si="3"/>
        <v>10.9354</v>
      </c>
      <c r="B74">
        <f t="shared" si="4"/>
        <v>0.64973400000000003</v>
      </c>
      <c r="C74">
        <f t="shared" si="5"/>
        <v>1.2819999999999984E-3</v>
      </c>
      <c r="F74">
        <v>4.8</v>
      </c>
      <c r="G74">
        <v>0</v>
      </c>
      <c r="H74">
        <v>0.64973400000000003</v>
      </c>
      <c r="I74">
        <v>7.6169999999999996E-3</v>
      </c>
      <c r="J74">
        <v>2.0465000000000001E-2</v>
      </c>
      <c r="K74">
        <v>2.8081999999999999E-2</v>
      </c>
      <c r="L74">
        <v>0</v>
      </c>
      <c r="M74">
        <v>0</v>
      </c>
      <c r="N74">
        <v>-0.10209500000000001</v>
      </c>
      <c r="O74">
        <v>0</v>
      </c>
      <c r="P74">
        <v>0</v>
      </c>
      <c r="Q74">
        <v>10.9354</v>
      </c>
      <c r="R74">
        <v>5.8400000000000001E-2</v>
      </c>
      <c r="T74">
        <v>4.8</v>
      </c>
      <c r="U74">
        <v>0</v>
      </c>
      <c r="V74">
        <v>0.64973400000000003</v>
      </c>
      <c r="W74">
        <v>7.6169999999999996E-3</v>
      </c>
      <c r="X74">
        <v>1.9182999999999999E-2</v>
      </c>
      <c r="Y74">
        <v>2.6800000000000001E-2</v>
      </c>
      <c r="Z74">
        <v>0</v>
      </c>
      <c r="AA74">
        <v>0</v>
      </c>
      <c r="AB74">
        <v>-0.102405</v>
      </c>
      <c r="AC74">
        <v>0</v>
      </c>
      <c r="AD74">
        <v>0</v>
      </c>
      <c r="AE74">
        <v>10.9354</v>
      </c>
      <c r="AF74">
        <v>5.8400000000000001E-2</v>
      </c>
    </row>
    <row r="75" spans="1:32" x14ac:dyDescent="0.2">
      <c r="A75">
        <f t="shared" si="3"/>
        <v>10.855700000000001</v>
      </c>
      <c r="B75">
        <f t="shared" si="4"/>
        <v>0.65930900000000003</v>
      </c>
      <c r="C75">
        <f t="shared" si="5"/>
        <v>1.2850000000000014E-3</v>
      </c>
      <c r="F75">
        <v>4.9000000000000004</v>
      </c>
      <c r="G75">
        <v>0</v>
      </c>
      <c r="H75">
        <v>0.65930900000000003</v>
      </c>
      <c r="I75">
        <v>7.8429999999999993E-3</v>
      </c>
      <c r="J75">
        <v>2.0635000000000001E-2</v>
      </c>
      <c r="K75">
        <v>2.8478E-2</v>
      </c>
      <c r="L75">
        <v>0</v>
      </c>
      <c r="M75">
        <v>0</v>
      </c>
      <c r="N75">
        <v>-0.10280300000000001</v>
      </c>
      <c r="O75">
        <v>0</v>
      </c>
      <c r="P75">
        <v>0</v>
      </c>
      <c r="Q75">
        <v>10.855700000000001</v>
      </c>
      <c r="R75">
        <v>5.8200000000000002E-2</v>
      </c>
      <c r="T75">
        <v>4.9000000000000004</v>
      </c>
      <c r="U75">
        <v>0</v>
      </c>
      <c r="V75">
        <v>0.65930900000000003</v>
      </c>
      <c r="W75">
        <v>7.8429999999999993E-3</v>
      </c>
      <c r="X75">
        <v>1.9351E-2</v>
      </c>
      <c r="Y75">
        <v>2.7192999999999998E-2</v>
      </c>
      <c r="Z75">
        <v>0</v>
      </c>
      <c r="AA75">
        <v>0</v>
      </c>
      <c r="AB75">
        <v>-0.103104</v>
      </c>
      <c r="AC75">
        <v>0</v>
      </c>
      <c r="AD75">
        <v>0</v>
      </c>
      <c r="AE75">
        <v>10.855700000000001</v>
      </c>
      <c r="AF75">
        <v>5.8200000000000002E-2</v>
      </c>
    </row>
    <row r="76" spans="1:32" x14ac:dyDescent="0.2">
      <c r="A76">
        <f t="shared" si="3"/>
        <v>10.777699999999999</v>
      </c>
      <c r="B76">
        <f t="shared" si="4"/>
        <v>0.66888199999999998</v>
      </c>
      <c r="C76">
        <f t="shared" si="5"/>
        <v>1.2880000000000009E-3</v>
      </c>
      <c r="F76">
        <v>5</v>
      </c>
      <c r="G76">
        <v>0</v>
      </c>
      <c r="H76">
        <v>0.66888199999999998</v>
      </c>
      <c r="I76">
        <v>8.071E-3</v>
      </c>
      <c r="J76">
        <v>2.0809999999999999E-2</v>
      </c>
      <c r="K76">
        <v>2.8881E-2</v>
      </c>
      <c r="L76">
        <v>0</v>
      </c>
      <c r="M76">
        <v>0</v>
      </c>
      <c r="N76">
        <v>-0.10351100000000001</v>
      </c>
      <c r="O76">
        <v>0</v>
      </c>
      <c r="P76">
        <v>0</v>
      </c>
      <c r="Q76">
        <v>10.777699999999999</v>
      </c>
      <c r="R76">
        <v>5.8000000000000003E-2</v>
      </c>
      <c r="T76">
        <v>5</v>
      </c>
      <c r="U76">
        <v>0</v>
      </c>
      <c r="V76">
        <v>0.66888199999999998</v>
      </c>
      <c r="W76">
        <v>8.071E-3</v>
      </c>
      <c r="X76">
        <v>1.9522000000000001E-2</v>
      </c>
      <c r="Y76">
        <v>2.7592999999999999E-2</v>
      </c>
      <c r="Z76">
        <v>0</v>
      </c>
      <c r="AA76">
        <v>0</v>
      </c>
      <c r="AB76">
        <v>-0.10380200000000001</v>
      </c>
      <c r="AC76">
        <v>0</v>
      </c>
      <c r="AD76">
        <v>0</v>
      </c>
      <c r="AE76">
        <v>10.777699999999999</v>
      </c>
      <c r="AF76">
        <v>5.8000000000000003E-2</v>
      </c>
    </row>
    <row r="77" spans="1:32" x14ac:dyDescent="0.2">
      <c r="A77">
        <f t="shared" si="3"/>
        <v>10.701499999999999</v>
      </c>
      <c r="B77">
        <f t="shared" si="4"/>
        <v>0.67845100000000003</v>
      </c>
      <c r="C77">
        <f t="shared" si="5"/>
        <v>1.2899999999999995E-3</v>
      </c>
      <c r="F77">
        <v>5.0999999999999996</v>
      </c>
      <c r="G77">
        <v>0</v>
      </c>
      <c r="H77">
        <v>0.67845100000000003</v>
      </c>
      <c r="I77">
        <v>8.3029999999999996E-3</v>
      </c>
      <c r="J77">
        <v>2.0990000000000002E-2</v>
      </c>
      <c r="K77">
        <v>2.9293E-2</v>
      </c>
      <c r="L77">
        <v>0</v>
      </c>
      <c r="M77">
        <v>0</v>
      </c>
      <c r="N77">
        <v>-0.10421900000000001</v>
      </c>
      <c r="O77">
        <v>0</v>
      </c>
      <c r="P77">
        <v>0</v>
      </c>
      <c r="Q77">
        <v>10.701499999999999</v>
      </c>
      <c r="R77">
        <v>5.7799999999999997E-2</v>
      </c>
      <c r="T77">
        <v>5.0999999999999996</v>
      </c>
      <c r="U77">
        <v>0</v>
      </c>
      <c r="V77">
        <v>0.67845100000000003</v>
      </c>
      <c r="W77">
        <v>8.3029999999999996E-3</v>
      </c>
      <c r="X77">
        <v>1.9699999999999999E-2</v>
      </c>
      <c r="Y77">
        <v>2.8003E-2</v>
      </c>
      <c r="Z77">
        <v>0</v>
      </c>
      <c r="AA77">
        <v>0</v>
      </c>
      <c r="AB77">
        <v>-0.104501</v>
      </c>
      <c r="AC77">
        <v>0</v>
      </c>
      <c r="AD77">
        <v>0</v>
      </c>
      <c r="AE77">
        <v>10.701499999999999</v>
      </c>
      <c r="AF77">
        <v>5.7799999999999997E-2</v>
      </c>
    </row>
    <row r="78" spans="1:32" x14ac:dyDescent="0.2">
      <c r="A78">
        <f t="shared" si="3"/>
        <v>10.626799999999999</v>
      </c>
      <c r="B78">
        <f t="shared" si="4"/>
        <v>0.68801699999999999</v>
      </c>
      <c r="C78">
        <f t="shared" si="5"/>
        <v>1.292999999999999E-3</v>
      </c>
      <c r="F78">
        <v>5.2</v>
      </c>
      <c r="G78">
        <v>0</v>
      </c>
      <c r="H78">
        <v>0.68801699999999999</v>
      </c>
      <c r="I78">
        <v>8.5380000000000005E-3</v>
      </c>
      <c r="J78">
        <v>2.1173000000000001E-2</v>
      </c>
      <c r="K78">
        <v>2.971E-2</v>
      </c>
      <c r="L78">
        <v>0</v>
      </c>
      <c r="M78">
        <v>0</v>
      </c>
      <c r="N78">
        <v>-0.10492600000000001</v>
      </c>
      <c r="O78">
        <v>0</v>
      </c>
      <c r="P78">
        <v>0</v>
      </c>
      <c r="Q78">
        <v>10.626799999999999</v>
      </c>
      <c r="R78">
        <v>5.7700000000000001E-2</v>
      </c>
      <c r="T78">
        <v>5.2</v>
      </c>
      <c r="U78">
        <v>0</v>
      </c>
      <c r="V78">
        <v>0.68801699999999999</v>
      </c>
      <c r="W78">
        <v>8.5380000000000005E-3</v>
      </c>
      <c r="X78">
        <v>1.9879999999999998E-2</v>
      </c>
      <c r="Y78">
        <v>2.8417000000000001E-2</v>
      </c>
      <c r="Z78">
        <v>0</v>
      </c>
      <c r="AA78">
        <v>0</v>
      </c>
      <c r="AB78">
        <v>-0.105198</v>
      </c>
      <c r="AC78">
        <v>0</v>
      </c>
      <c r="AD78">
        <v>0</v>
      </c>
      <c r="AE78">
        <v>10.626799999999999</v>
      </c>
      <c r="AF78">
        <v>5.7700000000000001E-2</v>
      </c>
    </row>
    <row r="79" spans="1:32" x14ac:dyDescent="0.2">
      <c r="A79">
        <f t="shared" si="3"/>
        <v>10.553699999999999</v>
      </c>
      <c r="B79">
        <f t="shared" si="4"/>
        <v>0.69757999999999998</v>
      </c>
      <c r="C79">
        <f t="shared" si="5"/>
        <v>1.2959999999999985E-3</v>
      </c>
      <c r="F79">
        <v>5.3</v>
      </c>
      <c r="G79">
        <v>0</v>
      </c>
      <c r="H79">
        <v>0.69757999999999998</v>
      </c>
      <c r="I79">
        <v>8.7760000000000008E-3</v>
      </c>
      <c r="J79">
        <v>2.1357000000000001E-2</v>
      </c>
      <c r="K79">
        <v>3.0133E-2</v>
      </c>
      <c r="L79">
        <v>0</v>
      </c>
      <c r="M79">
        <v>0</v>
      </c>
      <c r="N79">
        <v>-0.105632</v>
      </c>
      <c r="O79">
        <v>0</v>
      </c>
      <c r="P79">
        <v>0</v>
      </c>
      <c r="Q79">
        <v>10.553699999999999</v>
      </c>
      <c r="R79">
        <v>5.7500000000000002E-2</v>
      </c>
      <c r="T79">
        <v>5.3</v>
      </c>
      <c r="U79">
        <v>0</v>
      </c>
      <c r="V79">
        <v>0.69757999999999998</v>
      </c>
      <c r="W79">
        <v>8.7760000000000008E-3</v>
      </c>
      <c r="X79">
        <v>2.0060999999999999E-2</v>
      </c>
      <c r="Y79">
        <v>2.8837000000000002E-2</v>
      </c>
      <c r="Z79">
        <v>0</v>
      </c>
      <c r="AA79">
        <v>0</v>
      </c>
      <c r="AB79">
        <v>-0.105896</v>
      </c>
      <c r="AC79">
        <v>0</v>
      </c>
      <c r="AD79">
        <v>0</v>
      </c>
      <c r="AE79">
        <v>10.553699999999999</v>
      </c>
      <c r="AF79">
        <v>5.7500000000000002E-2</v>
      </c>
    </row>
    <row r="80" spans="1:32" x14ac:dyDescent="0.2">
      <c r="A80">
        <f t="shared" si="3"/>
        <v>10.482100000000001</v>
      </c>
      <c r="B80">
        <f t="shared" si="4"/>
        <v>0.70713899999999996</v>
      </c>
      <c r="C80">
        <f t="shared" si="5"/>
        <v>1.2989999999999981E-3</v>
      </c>
      <c r="F80">
        <v>5.4</v>
      </c>
      <c r="G80">
        <v>0</v>
      </c>
      <c r="H80">
        <v>0.70713899999999996</v>
      </c>
      <c r="I80">
        <v>9.0170000000000007E-3</v>
      </c>
      <c r="J80">
        <v>2.1541999999999999E-2</v>
      </c>
      <c r="K80">
        <v>3.0558999999999999E-2</v>
      </c>
      <c r="L80">
        <v>0</v>
      </c>
      <c r="M80">
        <v>0</v>
      </c>
      <c r="N80">
        <v>-0.106339</v>
      </c>
      <c r="O80">
        <v>0</v>
      </c>
      <c r="P80">
        <v>0</v>
      </c>
      <c r="Q80">
        <v>10.482100000000001</v>
      </c>
      <c r="R80">
        <v>5.7299999999999997E-2</v>
      </c>
      <c r="T80">
        <v>5.4</v>
      </c>
      <c r="U80">
        <v>0</v>
      </c>
      <c r="V80">
        <v>0.70713899999999996</v>
      </c>
      <c r="W80">
        <v>9.0170000000000007E-3</v>
      </c>
      <c r="X80">
        <v>2.0244000000000002E-2</v>
      </c>
      <c r="Y80">
        <v>2.9260000000000001E-2</v>
      </c>
      <c r="Z80">
        <v>0</v>
      </c>
      <c r="AA80">
        <v>0</v>
      </c>
      <c r="AB80">
        <v>-0.10659200000000001</v>
      </c>
      <c r="AC80">
        <v>0</v>
      </c>
      <c r="AD80">
        <v>0</v>
      </c>
      <c r="AE80">
        <v>10.482100000000001</v>
      </c>
      <c r="AF80">
        <v>5.7299999999999997E-2</v>
      </c>
    </row>
    <row r="81" spans="1:32" x14ac:dyDescent="0.2">
      <c r="A81">
        <f t="shared" si="3"/>
        <v>10.412000000000001</v>
      </c>
      <c r="B81">
        <f t="shared" si="4"/>
        <v>0.716696</v>
      </c>
      <c r="C81">
        <f t="shared" si="5"/>
        <v>1.3010000000000001E-3</v>
      </c>
      <c r="F81">
        <v>5.5</v>
      </c>
      <c r="G81">
        <v>0</v>
      </c>
      <c r="H81">
        <v>0.716696</v>
      </c>
      <c r="I81">
        <v>9.2610000000000001E-3</v>
      </c>
      <c r="J81">
        <v>2.1734E-2</v>
      </c>
      <c r="K81">
        <v>3.0995000000000002E-2</v>
      </c>
      <c r="L81">
        <v>0</v>
      </c>
      <c r="M81">
        <v>0</v>
      </c>
      <c r="N81">
        <v>-0.107045</v>
      </c>
      <c r="O81">
        <v>0</v>
      </c>
      <c r="P81">
        <v>0</v>
      </c>
      <c r="Q81">
        <v>10.412000000000001</v>
      </c>
      <c r="R81">
        <v>5.7200000000000001E-2</v>
      </c>
      <c r="T81">
        <v>5.5</v>
      </c>
      <c r="U81">
        <v>0</v>
      </c>
      <c r="V81">
        <v>0.716696</v>
      </c>
      <c r="W81">
        <v>9.2610000000000001E-3</v>
      </c>
      <c r="X81">
        <v>2.0433E-2</v>
      </c>
      <c r="Y81">
        <v>2.9694000000000002E-2</v>
      </c>
      <c r="Z81">
        <v>0</v>
      </c>
      <c r="AA81">
        <v>0</v>
      </c>
      <c r="AB81">
        <v>-0.107289</v>
      </c>
      <c r="AC81">
        <v>0</v>
      </c>
      <c r="AD81">
        <v>0</v>
      </c>
      <c r="AE81">
        <v>10.412000000000001</v>
      </c>
      <c r="AF81">
        <v>5.7200000000000001E-2</v>
      </c>
    </row>
    <row r="82" spans="1:32" x14ac:dyDescent="0.2">
      <c r="A82">
        <f t="shared" si="3"/>
        <v>10.343299999999999</v>
      </c>
      <c r="B82">
        <f t="shared" si="4"/>
        <v>0.72624900000000003</v>
      </c>
      <c r="C82">
        <f t="shared" si="5"/>
        <v>1.3039999999999996E-3</v>
      </c>
      <c r="F82">
        <v>5.6</v>
      </c>
      <c r="G82">
        <v>0</v>
      </c>
      <c r="H82">
        <v>0.72624900000000003</v>
      </c>
      <c r="I82">
        <v>9.5080000000000008E-3</v>
      </c>
      <c r="J82">
        <v>2.1930000000000002E-2</v>
      </c>
      <c r="K82">
        <v>3.1438000000000001E-2</v>
      </c>
      <c r="L82">
        <v>0</v>
      </c>
      <c r="M82">
        <v>0</v>
      </c>
      <c r="N82">
        <v>-0.10775</v>
      </c>
      <c r="O82">
        <v>0</v>
      </c>
      <c r="P82">
        <v>0</v>
      </c>
      <c r="Q82">
        <v>10.343299999999999</v>
      </c>
      <c r="R82">
        <v>5.7000000000000002E-2</v>
      </c>
      <c r="T82">
        <v>5.6</v>
      </c>
      <c r="U82">
        <v>0</v>
      </c>
      <c r="V82">
        <v>0.72624900000000003</v>
      </c>
      <c r="W82">
        <v>9.5080000000000008E-3</v>
      </c>
      <c r="X82">
        <v>2.0625999999999999E-2</v>
      </c>
      <c r="Y82">
        <v>3.0134000000000001E-2</v>
      </c>
      <c r="Z82">
        <v>0</v>
      </c>
      <c r="AA82">
        <v>0</v>
      </c>
      <c r="AB82">
        <v>-0.107984</v>
      </c>
      <c r="AC82">
        <v>0</v>
      </c>
      <c r="AD82">
        <v>0</v>
      </c>
      <c r="AE82">
        <v>10.343299999999999</v>
      </c>
      <c r="AF82">
        <v>5.7000000000000002E-2</v>
      </c>
    </row>
    <row r="83" spans="1:32" x14ac:dyDescent="0.2">
      <c r="A83">
        <f t="shared" si="3"/>
        <v>10.276</v>
      </c>
      <c r="B83">
        <f t="shared" si="4"/>
        <v>0.73579799999999995</v>
      </c>
      <c r="C83">
        <f t="shared" si="5"/>
        <v>1.3069999999999991E-3</v>
      </c>
      <c r="F83">
        <v>5.7</v>
      </c>
      <c r="G83">
        <v>0</v>
      </c>
      <c r="H83">
        <v>0.73579799999999995</v>
      </c>
      <c r="I83">
        <v>9.7590000000000003E-3</v>
      </c>
      <c r="J83">
        <v>2.2127999999999998E-2</v>
      </c>
      <c r="K83">
        <v>3.1886999999999999E-2</v>
      </c>
      <c r="L83">
        <v>0</v>
      </c>
      <c r="M83">
        <v>0</v>
      </c>
      <c r="N83">
        <v>-0.108455</v>
      </c>
      <c r="O83">
        <v>0</v>
      </c>
      <c r="P83">
        <v>0</v>
      </c>
      <c r="Q83">
        <v>10.276</v>
      </c>
      <c r="R83">
        <v>5.6899999999999999E-2</v>
      </c>
      <c r="T83">
        <v>5.7</v>
      </c>
      <c r="U83">
        <v>0</v>
      </c>
      <c r="V83">
        <v>0.73579799999999995</v>
      </c>
      <c r="W83">
        <v>9.7590000000000003E-3</v>
      </c>
      <c r="X83">
        <v>2.0822E-2</v>
      </c>
      <c r="Y83">
        <v>3.058E-2</v>
      </c>
      <c r="Z83">
        <v>0</v>
      </c>
      <c r="AA83">
        <v>0</v>
      </c>
      <c r="AB83">
        <v>-0.10868</v>
      </c>
      <c r="AC83">
        <v>0</v>
      </c>
      <c r="AD83">
        <v>0</v>
      </c>
      <c r="AE83">
        <v>10.276</v>
      </c>
      <c r="AF83">
        <v>5.6899999999999999E-2</v>
      </c>
    </row>
    <row r="84" spans="1:32" x14ac:dyDescent="0.2">
      <c r="A84">
        <f t="shared" si="3"/>
        <v>10.210000000000001</v>
      </c>
      <c r="B84">
        <f t="shared" si="4"/>
        <v>0.74534400000000001</v>
      </c>
      <c r="C84">
        <f t="shared" si="5"/>
        <v>1.3090000000000011E-3</v>
      </c>
      <c r="F84">
        <v>5.8</v>
      </c>
      <c r="G84">
        <v>0</v>
      </c>
      <c r="H84">
        <v>0.74534400000000001</v>
      </c>
      <c r="I84">
        <v>1.0012999999999999E-2</v>
      </c>
      <c r="J84">
        <v>2.2327E-2</v>
      </c>
      <c r="K84">
        <v>3.2340000000000001E-2</v>
      </c>
      <c r="L84">
        <v>0</v>
      </c>
      <c r="M84">
        <v>0</v>
      </c>
      <c r="N84">
        <v>-0.10915999999999999</v>
      </c>
      <c r="O84">
        <v>0</v>
      </c>
      <c r="P84">
        <v>0</v>
      </c>
      <c r="Q84">
        <v>10.210000000000001</v>
      </c>
      <c r="R84">
        <v>5.6800000000000003E-2</v>
      </c>
      <c r="T84">
        <v>5.8</v>
      </c>
      <c r="U84">
        <v>0</v>
      </c>
      <c r="V84">
        <v>0.74534400000000001</v>
      </c>
      <c r="W84">
        <v>1.0012999999999999E-2</v>
      </c>
      <c r="X84">
        <v>2.1017999999999998E-2</v>
      </c>
      <c r="Y84">
        <v>3.1031E-2</v>
      </c>
      <c r="Z84">
        <v>0</v>
      </c>
      <c r="AA84">
        <v>0</v>
      </c>
      <c r="AB84">
        <v>-0.109374</v>
      </c>
      <c r="AC84">
        <v>0</v>
      </c>
      <c r="AD84">
        <v>0</v>
      </c>
      <c r="AE84">
        <v>10.210000000000001</v>
      </c>
      <c r="AF84">
        <v>5.6800000000000003E-2</v>
      </c>
    </row>
    <row r="85" spans="1:32" x14ac:dyDescent="0.2">
      <c r="A85">
        <f t="shared" si="3"/>
        <v>10.145200000000001</v>
      </c>
      <c r="B85">
        <f t="shared" si="4"/>
        <v>0.75488699999999997</v>
      </c>
      <c r="C85">
        <f t="shared" si="5"/>
        <v>1.3109999999999997E-3</v>
      </c>
      <c r="F85">
        <v>5.9</v>
      </c>
      <c r="G85">
        <v>0</v>
      </c>
      <c r="H85">
        <v>0.75488699999999997</v>
      </c>
      <c r="I85">
        <v>1.0269E-2</v>
      </c>
      <c r="J85">
        <v>2.2529E-2</v>
      </c>
      <c r="K85">
        <v>3.2798000000000001E-2</v>
      </c>
      <c r="L85">
        <v>0</v>
      </c>
      <c r="M85">
        <v>0</v>
      </c>
      <c r="N85">
        <v>-0.109864</v>
      </c>
      <c r="O85">
        <v>0</v>
      </c>
      <c r="P85">
        <v>0</v>
      </c>
      <c r="Q85">
        <v>10.145200000000001</v>
      </c>
      <c r="R85">
        <v>5.6599999999999998E-2</v>
      </c>
      <c r="T85">
        <v>5.9</v>
      </c>
      <c r="U85">
        <v>0</v>
      </c>
      <c r="V85">
        <v>0.75488699999999997</v>
      </c>
      <c r="W85">
        <v>1.0269E-2</v>
      </c>
      <c r="X85">
        <v>2.1218000000000001E-2</v>
      </c>
      <c r="Y85">
        <v>3.1487000000000001E-2</v>
      </c>
      <c r="Z85">
        <v>0</v>
      </c>
      <c r="AA85">
        <v>0</v>
      </c>
      <c r="AB85">
        <v>-0.110069</v>
      </c>
      <c r="AC85">
        <v>0</v>
      </c>
      <c r="AD85">
        <v>0</v>
      </c>
      <c r="AE85">
        <v>10.145200000000001</v>
      </c>
      <c r="AF85">
        <v>5.6599999999999998E-2</v>
      </c>
    </row>
    <row r="86" spans="1:32" x14ac:dyDescent="0.2">
      <c r="A86">
        <f t="shared" si="3"/>
        <v>10.0817</v>
      </c>
      <c r="B86">
        <f t="shared" si="4"/>
        <v>0.76442600000000005</v>
      </c>
      <c r="C86">
        <f t="shared" si="5"/>
        <v>1.3140000000000027E-3</v>
      </c>
      <c r="F86">
        <v>6</v>
      </c>
      <c r="G86">
        <v>0</v>
      </c>
      <c r="H86">
        <v>0.76442600000000005</v>
      </c>
      <c r="I86">
        <v>1.0529E-2</v>
      </c>
      <c r="J86">
        <v>2.274E-2</v>
      </c>
      <c r="K86">
        <v>3.3269E-2</v>
      </c>
      <c r="L86">
        <v>0</v>
      </c>
      <c r="M86">
        <v>0</v>
      </c>
      <c r="N86">
        <v>-0.110567</v>
      </c>
      <c r="O86">
        <v>0</v>
      </c>
      <c r="P86">
        <v>0</v>
      </c>
      <c r="Q86">
        <v>10.0817</v>
      </c>
      <c r="R86">
        <v>5.6500000000000002E-2</v>
      </c>
      <c r="T86">
        <v>6</v>
      </c>
      <c r="U86">
        <v>0</v>
      </c>
      <c r="V86">
        <v>0.76442600000000005</v>
      </c>
      <c r="W86">
        <v>1.0529E-2</v>
      </c>
      <c r="X86">
        <v>2.1426000000000001E-2</v>
      </c>
      <c r="Y86">
        <v>3.1954999999999997E-2</v>
      </c>
      <c r="Z86">
        <v>0</v>
      </c>
      <c r="AA86">
        <v>0</v>
      </c>
      <c r="AB86">
        <v>-0.110762</v>
      </c>
      <c r="AC86">
        <v>0</v>
      </c>
      <c r="AD86">
        <v>0</v>
      </c>
      <c r="AE86">
        <v>10.0817</v>
      </c>
      <c r="AF86">
        <v>5.6500000000000002E-2</v>
      </c>
    </row>
    <row r="87" spans="1:32" x14ac:dyDescent="0.2">
      <c r="A87">
        <f t="shared" si="3"/>
        <v>10.019399999999999</v>
      </c>
      <c r="B87">
        <f t="shared" si="4"/>
        <v>0.77396100000000001</v>
      </c>
      <c r="C87">
        <f t="shared" si="5"/>
        <v>1.3169999999999987E-3</v>
      </c>
      <c r="F87">
        <v>6.1</v>
      </c>
      <c r="G87">
        <v>0</v>
      </c>
      <c r="H87">
        <v>0.77396100000000001</v>
      </c>
      <c r="I87">
        <v>1.0792E-2</v>
      </c>
      <c r="J87">
        <v>2.2953999999999999E-2</v>
      </c>
      <c r="K87">
        <v>3.3745999999999998E-2</v>
      </c>
      <c r="L87">
        <v>0</v>
      </c>
      <c r="M87">
        <v>0</v>
      </c>
      <c r="N87">
        <v>-0.11126999999999999</v>
      </c>
      <c r="O87">
        <v>0</v>
      </c>
      <c r="P87">
        <v>0</v>
      </c>
      <c r="Q87">
        <v>10.019399999999999</v>
      </c>
      <c r="R87">
        <v>5.6399999999999999E-2</v>
      </c>
      <c r="T87">
        <v>6.1</v>
      </c>
      <c r="U87">
        <v>0</v>
      </c>
      <c r="V87">
        <v>0.77396100000000001</v>
      </c>
      <c r="W87">
        <v>1.0792E-2</v>
      </c>
      <c r="X87">
        <v>2.1637E-2</v>
      </c>
      <c r="Y87">
        <v>3.2428999999999999E-2</v>
      </c>
      <c r="Z87">
        <v>0</v>
      </c>
      <c r="AA87">
        <v>0</v>
      </c>
      <c r="AB87">
        <v>-0.111456</v>
      </c>
      <c r="AC87">
        <v>0</v>
      </c>
      <c r="AD87">
        <v>0</v>
      </c>
      <c r="AE87">
        <v>10.019399999999999</v>
      </c>
      <c r="AF87">
        <v>5.6399999999999999E-2</v>
      </c>
    </row>
    <row r="88" spans="1:32" x14ac:dyDescent="0.2">
      <c r="A88">
        <f t="shared" si="3"/>
        <v>9.9582999999999995</v>
      </c>
      <c r="B88">
        <f t="shared" si="4"/>
        <v>0.78349299999999999</v>
      </c>
      <c r="C88">
        <f t="shared" si="5"/>
        <v>1.3190000000000007E-3</v>
      </c>
      <c r="F88">
        <v>6.2</v>
      </c>
      <c r="G88">
        <v>0</v>
      </c>
      <c r="H88">
        <v>0.78349299999999999</v>
      </c>
      <c r="I88">
        <v>1.1058E-2</v>
      </c>
      <c r="J88">
        <v>2.3168999999999999E-2</v>
      </c>
      <c r="K88">
        <v>3.4227E-2</v>
      </c>
      <c r="L88">
        <v>0</v>
      </c>
      <c r="M88">
        <v>0</v>
      </c>
      <c r="N88">
        <v>-0.111973</v>
      </c>
      <c r="O88">
        <v>0</v>
      </c>
      <c r="P88">
        <v>0</v>
      </c>
      <c r="Q88">
        <v>9.9582999999999995</v>
      </c>
      <c r="R88">
        <v>5.62E-2</v>
      </c>
      <c r="T88">
        <v>6.2</v>
      </c>
      <c r="U88">
        <v>0</v>
      </c>
      <c r="V88">
        <v>0.78349299999999999</v>
      </c>
      <c r="W88">
        <v>1.1058E-2</v>
      </c>
      <c r="X88">
        <v>2.1850000000000001E-2</v>
      </c>
      <c r="Y88">
        <v>3.2908E-2</v>
      </c>
      <c r="Z88">
        <v>0</v>
      </c>
      <c r="AA88">
        <v>0</v>
      </c>
      <c r="AB88">
        <v>-0.112148</v>
      </c>
      <c r="AC88">
        <v>0</v>
      </c>
      <c r="AD88">
        <v>0</v>
      </c>
      <c r="AE88">
        <v>9.9582999999999995</v>
      </c>
      <c r="AF88">
        <v>5.62E-2</v>
      </c>
    </row>
    <row r="89" spans="1:32" x14ac:dyDescent="0.2">
      <c r="A89">
        <f t="shared" si="3"/>
        <v>9.8983000000000008</v>
      </c>
      <c r="B89">
        <f t="shared" si="4"/>
        <v>0.79302099999999998</v>
      </c>
      <c r="C89">
        <f t="shared" si="5"/>
        <v>1.3220000000000037E-3</v>
      </c>
      <c r="F89">
        <v>6.3</v>
      </c>
      <c r="G89">
        <v>0</v>
      </c>
      <c r="H89">
        <v>0.79302099999999998</v>
      </c>
      <c r="I89">
        <v>1.1327E-2</v>
      </c>
      <c r="J89">
        <v>2.3386000000000001E-2</v>
      </c>
      <c r="K89">
        <v>3.4713000000000001E-2</v>
      </c>
      <c r="L89">
        <v>0</v>
      </c>
      <c r="M89">
        <v>0</v>
      </c>
      <c r="N89">
        <v>-0.112675</v>
      </c>
      <c r="O89">
        <v>0</v>
      </c>
      <c r="P89">
        <v>0</v>
      </c>
      <c r="Q89">
        <v>9.8983000000000008</v>
      </c>
      <c r="R89">
        <v>5.6099999999999997E-2</v>
      </c>
      <c r="T89">
        <v>6.3</v>
      </c>
      <c r="U89">
        <v>0</v>
      </c>
      <c r="V89">
        <v>0.79302099999999998</v>
      </c>
      <c r="W89">
        <v>1.1327E-2</v>
      </c>
      <c r="X89">
        <v>2.2064E-2</v>
      </c>
      <c r="Y89">
        <v>3.3390999999999997E-2</v>
      </c>
      <c r="Z89">
        <v>0</v>
      </c>
      <c r="AA89">
        <v>0</v>
      </c>
      <c r="AB89">
        <v>-0.11284</v>
      </c>
      <c r="AC89">
        <v>0</v>
      </c>
      <c r="AD89">
        <v>0</v>
      </c>
      <c r="AE89">
        <v>9.8983000000000008</v>
      </c>
      <c r="AF89">
        <v>5.6099999999999997E-2</v>
      </c>
    </row>
    <row r="90" spans="1:32" x14ac:dyDescent="0.2">
      <c r="A90">
        <f t="shared" si="3"/>
        <v>9.8393999999999995</v>
      </c>
      <c r="B90">
        <f t="shared" si="4"/>
        <v>0.80254599999999998</v>
      </c>
      <c r="C90">
        <f t="shared" si="5"/>
        <v>1.3240000000000057E-3</v>
      </c>
      <c r="F90">
        <v>6.4</v>
      </c>
      <c r="G90">
        <v>0</v>
      </c>
      <c r="H90">
        <v>0.80254599999999998</v>
      </c>
      <c r="I90">
        <v>1.1599999999999999E-2</v>
      </c>
      <c r="J90">
        <v>2.3608000000000001E-2</v>
      </c>
      <c r="K90">
        <v>3.5208000000000003E-2</v>
      </c>
      <c r="L90">
        <v>0</v>
      </c>
      <c r="M90">
        <v>0</v>
      </c>
      <c r="N90">
        <v>-0.11337700000000001</v>
      </c>
      <c r="O90">
        <v>0</v>
      </c>
      <c r="P90">
        <v>0</v>
      </c>
      <c r="Q90">
        <v>9.8393999999999995</v>
      </c>
      <c r="R90">
        <v>5.6000000000000001E-2</v>
      </c>
      <c r="T90">
        <v>6.4</v>
      </c>
      <c r="U90">
        <v>0</v>
      </c>
      <c r="V90">
        <v>0.80254599999999998</v>
      </c>
      <c r="W90">
        <v>1.1599999999999999E-2</v>
      </c>
      <c r="X90">
        <v>2.2284000000000002E-2</v>
      </c>
      <c r="Y90">
        <v>3.3883999999999997E-2</v>
      </c>
      <c r="Z90">
        <v>0</v>
      </c>
      <c r="AA90">
        <v>0</v>
      </c>
      <c r="AB90">
        <v>-0.11353199999999999</v>
      </c>
      <c r="AC90">
        <v>0</v>
      </c>
      <c r="AD90">
        <v>0</v>
      </c>
      <c r="AE90">
        <v>9.8393999999999995</v>
      </c>
      <c r="AF90">
        <v>5.6000000000000001E-2</v>
      </c>
    </row>
    <row r="91" spans="1:32" x14ac:dyDescent="0.2">
      <c r="A91">
        <f t="shared" si="3"/>
        <v>9.7814999999999994</v>
      </c>
      <c r="B91">
        <f t="shared" si="4"/>
        <v>0.81206599999999995</v>
      </c>
      <c r="C91">
        <f t="shared" si="5"/>
        <v>1.3269999999999949E-3</v>
      </c>
      <c r="F91">
        <v>6.5</v>
      </c>
      <c r="G91">
        <v>0</v>
      </c>
      <c r="H91">
        <v>0.81206599999999995</v>
      </c>
      <c r="I91">
        <v>1.1875E-2</v>
      </c>
      <c r="J91">
        <v>2.3841000000000001E-2</v>
      </c>
      <c r="K91">
        <v>3.5715999999999998E-2</v>
      </c>
      <c r="L91">
        <v>0</v>
      </c>
      <c r="M91">
        <v>0</v>
      </c>
      <c r="N91">
        <v>-0.114078</v>
      </c>
      <c r="O91">
        <v>0</v>
      </c>
      <c r="P91">
        <v>0</v>
      </c>
      <c r="Q91">
        <v>9.7814999999999994</v>
      </c>
      <c r="R91">
        <v>5.5899999999999998E-2</v>
      </c>
      <c r="T91">
        <v>6.5</v>
      </c>
      <c r="U91">
        <v>0</v>
      </c>
      <c r="V91">
        <v>0.81206599999999995</v>
      </c>
      <c r="W91">
        <v>1.1875E-2</v>
      </c>
      <c r="X91">
        <v>2.2513999999999999E-2</v>
      </c>
      <c r="Y91">
        <v>3.4389000000000003E-2</v>
      </c>
      <c r="Z91">
        <v>0</v>
      </c>
      <c r="AA91">
        <v>0</v>
      </c>
      <c r="AB91">
        <v>-0.11422300000000001</v>
      </c>
      <c r="AC91">
        <v>0</v>
      </c>
      <c r="AD91">
        <v>0</v>
      </c>
      <c r="AE91">
        <v>9.7814999999999994</v>
      </c>
      <c r="AF91">
        <v>5.5899999999999998E-2</v>
      </c>
    </row>
    <row r="92" spans="1:32" x14ac:dyDescent="0.2">
      <c r="A92">
        <f t="shared" si="3"/>
        <v>9.7247000000000003</v>
      </c>
      <c r="B92">
        <f t="shared" si="4"/>
        <v>0.82158299999999995</v>
      </c>
      <c r="C92">
        <f t="shared" si="5"/>
        <v>1.3289999999999969E-3</v>
      </c>
      <c r="F92">
        <v>6.6</v>
      </c>
      <c r="G92">
        <v>0</v>
      </c>
      <c r="H92">
        <v>0.82158299999999995</v>
      </c>
      <c r="I92">
        <v>1.2153000000000001E-2</v>
      </c>
      <c r="J92">
        <v>2.4074999999999999E-2</v>
      </c>
      <c r="K92">
        <v>3.6228999999999997E-2</v>
      </c>
      <c r="L92">
        <v>0</v>
      </c>
      <c r="M92">
        <v>0</v>
      </c>
      <c r="N92">
        <v>-0.11477800000000001</v>
      </c>
      <c r="O92">
        <v>0</v>
      </c>
      <c r="P92">
        <v>0</v>
      </c>
      <c r="Q92">
        <v>9.7247000000000003</v>
      </c>
      <c r="R92">
        <v>5.5800000000000002E-2</v>
      </c>
      <c r="T92">
        <v>6.6</v>
      </c>
      <c r="U92">
        <v>0</v>
      </c>
      <c r="V92">
        <v>0.82158299999999995</v>
      </c>
      <c r="W92">
        <v>1.2153000000000001E-2</v>
      </c>
      <c r="X92">
        <v>2.2747E-2</v>
      </c>
      <c r="Y92">
        <v>3.49E-2</v>
      </c>
      <c r="Z92">
        <v>0</v>
      </c>
      <c r="AA92">
        <v>0</v>
      </c>
      <c r="AB92">
        <v>-0.114914</v>
      </c>
      <c r="AC92">
        <v>0</v>
      </c>
      <c r="AD92">
        <v>0</v>
      </c>
      <c r="AE92">
        <v>9.7247000000000003</v>
      </c>
      <c r="AF92">
        <v>5.5800000000000002E-2</v>
      </c>
    </row>
    <row r="93" spans="1:32" x14ac:dyDescent="0.2">
      <c r="A93">
        <f t="shared" si="3"/>
        <v>9.6689000000000007</v>
      </c>
      <c r="B93">
        <f t="shared" si="4"/>
        <v>0.83109599999999995</v>
      </c>
      <c r="C93">
        <f t="shared" si="5"/>
        <v>1.3309999999999989E-3</v>
      </c>
      <c r="F93">
        <v>6.7</v>
      </c>
      <c r="G93">
        <v>0</v>
      </c>
      <c r="H93">
        <v>0.83109599999999995</v>
      </c>
      <c r="I93">
        <v>1.2435E-2</v>
      </c>
      <c r="J93">
        <v>2.4312E-2</v>
      </c>
      <c r="K93">
        <v>3.6747000000000002E-2</v>
      </c>
      <c r="L93">
        <v>0</v>
      </c>
      <c r="M93">
        <v>0</v>
      </c>
      <c r="N93">
        <v>-0.115478</v>
      </c>
      <c r="O93">
        <v>0</v>
      </c>
      <c r="P93">
        <v>0</v>
      </c>
      <c r="Q93">
        <v>9.6689000000000007</v>
      </c>
      <c r="R93">
        <v>5.5599999999999997E-2</v>
      </c>
      <c r="T93">
        <v>6.7</v>
      </c>
      <c r="U93">
        <v>0</v>
      </c>
      <c r="V93">
        <v>0.83109599999999995</v>
      </c>
      <c r="W93">
        <v>1.2435E-2</v>
      </c>
      <c r="X93">
        <v>2.2981000000000001E-2</v>
      </c>
      <c r="Y93">
        <v>3.5416000000000003E-2</v>
      </c>
      <c r="Z93">
        <v>0</v>
      </c>
      <c r="AA93">
        <v>0</v>
      </c>
      <c r="AB93">
        <v>-0.115604</v>
      </c>
      <c r="AC93">
        <v>0</v>
      </c>
      <c r="AD93">
        <v>0</v>
      </c>
      <c r="AE93">
        <v>9.6689000000000007</v>
      </c>
      <c r="AF93">
        <v>5.5599999999999997E-2</v>
      </c>
    </row>
    <row r="94" spans="1:32" x14ac:dyDescent="0.2">
      <c r="A94">
        <f t="shared" si="3"/>
        <v>9.6140000000000008</v>
      </c>
      <c r="B94">
        <f t="shared" si="4"/>
        <v>0.84060500000000005</v>
      </c>
      <c r="C94">
        <f t="shared" si="5"/>
        <v>1.3330000000000009E-3</v>
      </c>
      <c r="F94">
        <v>6.8</v>
      </c>
      <c r="G94">
        <v>0</v>
      </c>
      <c r="H94">
        <v>0.84060500000000005</v>
      </c>
      <c r="I94">
        <v>1.2718999999999999E-2</v>
      </c>
      <c r="J94">
        <v>2.4552999999999998E-2</v>
      </c>
      <c r="K94">
        <v>3.7272E-2</v>
      </c>
      <c r="L94">
        <v>0</v>
      </c>
      <c r="M94">
        <v>0</v>
      </c>
      <c r="N94">
        <v>-0.116178</v>
      </c>
      <c r="O94">
        <v>0</v>
      </c>
      <c r="P94">
        <v>0</v>
      </c>
      <c r="Q94">
        <v>9.6140000000000008</v>
      </c>
      <c r="R94">
        <v>5.5500000000000001E-2</v>
      </c>
      <c r="T94">
        <v>6.8</v>
      </c>
      <c r="U94">
        <v>0</v>
      </c>
      <c r="V94">
        <v>0.84060500000000005</v>
      </c>
      <c r="W94">
        <v>1.2718999999999999E-2</v>
      </c>
      <c r="X94">
        <v>2.3220000000000001E-2</v>
      </c>
      <c r="Y94">
        <v>3.5938999999999999E-2</v>
      </c>
      <c r="Z94">
        <v>0</v>
      </c>
      <c r="AA94">
        <v>0</v>
      </c>
      <c r="AB94">
        <v>-0.11629299999999999</v>
      </c>
      <c r="AC94">
        <v>0</v>
      </c>
      <c r="AD94">
        <v>0</v>
      </c>
      <c r="AE94">
        <v>9.6140000000000008</v>
      </c>
      <c r="AF94">
        <v>5.5500000000000001E-2</v>
      </c>
    </row>
    <row r="95" spans="1:32" x14ac:dyDescent="0.2">
      <c r="A95">
        <f t="shared" si="3"/>
        <v>9.5601000000000003</v>
      </c>
      <c r="B95">
        <f t="shared" si="4"/>
        <v>0.85011000000000003</v>
      </c>
      <c r="C95">
        <f t="shared" si="5"/>
        <v>1.3349999999999959E-3</v>
      </c>
      <c r="F95">
        <v>6.9</v>
      </c>
      <c r="G95">
        <v>0</v>
      </c>
      <c r="H95">
        <v>0.85011000000000003</v>
      </c>
      <c r="I95">
        <v>1.3006999999999999E-2</v>
      </c>
      <c r="J95">
        <v>2.4805000000000001E-2</v>
      </c>
      <c r="K95">
        <v>3.7810999999999997E-2</v>
      </c>
      <c r="L95">
        <v>0</v>
      </c>
      <c r="M95">
        <v>0</v>
      </c>
      <c r="N95">
        <v>-0.11687699999999999</v>
      </c>
      <c r="O95">
        <v>0</v>
      </c>
      <c r="P95">
        <v>0</v>
      </c>
      <c r="Q95">
        <v>9.5601000000000003</v>
      </c>
      <c r="R95">
        <v>5.5399999999999998E-2</v>
      </c>
      <c r="T95">
        <v>6.9</v>
      </c>
      <c r="U95">
        <v>0</v>
      </c>
      <c r="V95">
        <v>0.85011000000000003</v>
      </c>
      <c r="W95">
        <v>1.3006999999999999E-2</v>
      </c>
      <c r="X95">
        <v>2.3469E-2</v>
      </c>
      <c r="Y95">
        <v>3.6476000000000001E-2</v>
      </c>
      <c r="Z95">
        <v>0</v>
      </c>
      <c r="AA95">
        <v>0</v>
      </c>
      <c r="AB95">
        <v>-0.116982</v>
      </c>
      <c r="AC95">
        <v>0</v>
      </c>
      <c r="AD95">
        <v>0</v>
      </c>
      <c r="AE95">
        <v>9.5601000000000003</v>
      </c>
      <c r="AF95">
        <v>5.5399999999999998E-2</v>
      </c>
    </row>
    <row r="96" spans="1:32" x14ac:dyDescent="0.2">
      <c r="A96">
        <f t="shared" si="3"/>
        <v>9.5071999999999992</v>
      </c>
      <c r="B96">
        <f t="shared" si="4"/>
        <v>0.85961200000000004</v>
      </c>
      <c r="C96">
        <f t="shared" si="5"/>
        <v>1.3379999999999989E-3</v>
      </c>
      <c r="F96">
        <v>7</v>
      </c>
      <c r="G96">
        <v>0</v>
      </c>
      <c r="H96">
        <v>0.85961200000000004</v>
      </c>
      <c r="I96">
        <v>1.3297E-2</v>
      </c>
      <c r="J96">
        <v>2.5065E-2</v>
      </c>
      <c r="K96">
        <v>3.8362E-2</v>
      </c>
      <c r="L96">
        <v>0</v>
      </c>
      <c r="M96">
        <v>0</v>
      </c>
      <c r="N96">
        <v>-0.117576</v>
      </c>
      <c r="O96">
        <v>0</v>
      </c>
      <c r="P96">
        <v>0</v>
      </c>
      <c r="Q96">
        <v>9.5071999999999992</v>
      </c>
      <c r="R96">
        <v>5.5300000000000002E-2</v>
      </c>
      <c r="T96">
        <v>7</v>
      </c>
      <c r="U96">
        <v>0</v>
      </c>
      <c r="V96">
        <v>0.85961200000000004</v>
      </c>
      <c r="W96">
        <v>1.3297E-2</v>
      </c>
      <c r="X96">
        <v>2.3727000000000002E-2</v>
      </c>
      <c r="Y96">
        <v>3.7024000000000001E-2</v>
      </c>
      <c r="Z96">
        <v>0</v>
      </c>
      <c r="AA96">
        <v>0</v>
      </c>
      <c r="AB96">
        <v>-0.11767</v>
      </c>
      <c r="AC96">
        <v>0</v>
      </c>
      <c r="AD96">
        <v>0</v>
      </c>
      <c r="AE96">
        <v>9.5071999999999992</v>
      </c>
      <c r="AF96">
        <v>5.5300000000000002E-2</v>
      </c>
    </row>
    <row r="97" spans="1:32" x14ac:dyDescent="0.2">
      <c r="A97">
        <f t="shared" si="3"/>
        <v>9.4550999999999998</v>
      </c>
      <c r="B97">
        <f t="shared" si="4"/>
        <v>0.86910900000000002</v>
      </c>
      <c r="C97">
        <f t="shared" si="5"/>
        <v>1.3410000000000019E-3</v>
      </c>
      <c r="F97">
        <v>7.1</v>
      </c>
      <c r="G97">
        <v>0</v>
      </c>
      <c r="H97">
        <v>0.86910900000000002</v>
      </c>
      <c r="I97">
        <v>1.3591000000000001E-2</v>
      </c>
      <c r="J97">
        <v>2.5326999999999999E-2</v>
      </c>
      <c r="K97">
        <v>3.8918000000000001E-2</v>
      </c>
      <c r="L97">
        <v>0</v>
      </c>
      <c r="M97">
        <v>0</v>
      </c>
      <c r="N97">
        <v>-0.118274</v>
      </c>
      <c r="O97">
        <v>0</v>
      </c>
      <c r="P97">
        <v>0</v>
      </c>
      <c r="Q97">
        <v>9.4550999999999998</v>
      </c>
      <c r="R97">
        <v>5.5199999999999999E-2</v>
      </c>
      <c r="T97">
        <v>7.1</v>
      </c>
      <c r="U97">
        <v>0</v>
      </c>
      <c r="V97">
        <v>0.86910900000000002</v>
      </c>
      <c r="W97">
        <v>1.3591000000000001E-2</v>
      </c>
      <c r="X97">
        <v>2.3987000000000001E-2</v>
      </c>
      <c r="Y97">
        <v>3.7576999999999999E-2</v>
      </c>
      <c r="Z97">
        <v>0</v>
      </c>
      <c r="AA97">
        <v>0</v>
      </c>
      <c r="AB97">
        <v>-0.118358</v>
      </c>
      <c r="AC97">
        <v>0</v>
      </c>
      <c r="AD97">
        <v>0</v>
      </c>
      <c r="AE97">
        <v>9.4550999999999998</v>
      </c>
      <c r="AF97">
        <v>5.5199999999999999E-2</v>
      </c>
    </row>
    <row r="98" spans="1:32" x14ac:dyDescent="0.2">
      <c r="A98">
        <f t="shared" si="3"/>
        <v>9.4039000000000001</v>
      </c>
      <c r="B98">
        <f t="shared" si="4"/>
        <v>0.87860199999999999</v>
      </c>
      <c r="C98">
        <f t="shared" si="5"/>
        <v>1.3420000000000029E-3</v>
      </c>
      <c r="F98">
        <v>7.2</v>
      </c>
      <c r="G98">
        <v>0</v>
      </c>
      <c r="H98">
        <v>0.87860199999999999</v>
      </c>
      <c r="I98">
        <v>1.3887E-2</v>
      </c>
      <c r="J98">
        <v>2.5592E-2</v>
      </c>
      <c r="K98">
        <v>3.9479E-2</v>
      </c>
      <c r="L98">
        <v>0</v>
      </c>
      <c r="M98">
        <v>0</v>
      </c>
      <c r="N98">
        <v>-0.11897099999999999</v>
      </c>
      <c r="O98">
        <v>0</v>
      </c>
      <c r="P98">
        <v>0</v>
      </c>
      <c r="Q98">
        <v>9.4039000000000001</v>
      </c>
      <c r="R98">
        <v>5.5100000000000003E-2</v>
      </c>
      <c r="T98">
        <v>7.2</v>
      </c>
      <c r="U98">
        <v>0</v>
      </c>
      <c r="V98">
        <v>0.87860199999999999</v>
      </c>
      <c r="W98">
        <v>1.3887E-2</v>
      </c>
      <c r="X98">
        <v>2.4250000000000001E-2</v>
      </c>
      <c r="Y98">
        <v>3.8136999999999997E-2</v>
      </c>
      <c r="Z98">
        <v>0</v>
      </c>
      <c r="AA98">
        <v>0</v>
      </c>
      <c r="AB98">
        <v>-0.119045</v>
      </c>
      <c r="AC98">
        <v>0</v>
      </c>
      <c r="AD98">
        <v>0</v>
      </c>
      <c r="AE98">
        <v>9.4039000000000001</v>
      </c>
      <c r="AF98">
        <v>5.5100000000000003E-2</v>
      </c>
    </row>
    <row r="99" spans="1:32" x14ac:dyDescent="0.2">
      <c r="A99">
        <f t="shared" si="3"/>
        <v>9.3535000000000004</v>
      </c>
      <c r="B99">
        <f t="shared" si="4"/>
        <v>0.88809099999999996</v>
      </c>
      <c r="C99">
        <f t="shared" si="5"/>
        <v>1.344999999999999E-3</v>
      </c>
      <c r="F99">
        <v>7.3</v>
      </c>
      <c r="G99">
        <v>0</v>
      </c>
      <c r="H99">
        <v>0.88809099999999996</v>
      </c>
      <c r="I99">
        <v>1.4187E-2</v>
      </c>
      <c r="J99">
        <v>2.5870000000000001E-2</v>
      </c>
      <c r="K99">
        <v>4.0057000000000002E-2</v>
      </c>
      <c r="L99">
        <v>0</v>
      </c>
      <c r="M99">
        <v>0</v>
      </c>
      <c r="N99">
        <v>-0.119668</v>
      </c>
      <c r="O99">
        <v>0</v>
      </c>
      <c r="P99">
        <v>0</v>
      </c>
      <c r="Q99">
        <v>9.3535000000000004</v>
      </c>
      <c r="R99">
        <v>5.5E-2</v>
      </c>
      <c r="T99">
        <v>7.3</v>
      </c>
      <c r="U99">
        <v>0</v>
      </c>
      <c r="V99">
        <v>0.88809099999999996</v>
      </c>
      <c r="W99">
        <v>1.4187E-2</v>
      </c>
      <c r="X99">
        <v>2.4525000000000002E-2</v>
      </c>
      <c r="Y99">
        <v>3.8712000000000003E-2</v>
      </c>
      <c r="Z99">
        <v>0</v>
      </c>
      <c r="AA99">
        <v>0</v>
      </c>
      <c r="AB99">
        <v>-0.11973200000000001</v>
      </c>
      <c r="AC99">
        <v>0</v>
      </c>
      <c r="AD99">
        <v>0</v>
      </c>
      <c r="AE99">
        <v>9.3535000000000004</v>
      </c>
      <c r="AF99">
        <v>5.5E-2</v>
      </c>
    </row>
    <row r="100" spans="1:32" x14ac:dyDescent="0.2">
      <c r="A100">
        <f t="shared" si="3"/>
        <v>9.3039000000000005</v>
      </c>
      <c r="B100">
        <f t="shared" si="4"/>
        <v>0.89757500000000001</v>
      </c>
      <c r="C100">
        <f t="shared" si="5"/>
        <v>1.347000000000001E-3</v>
      </c>
      <c r="F100">
        <v>7.4</v>
      </c>
      <c r="G100">
        <v>0</v>
      </c>
      <c r="H100">
        <v>0.89757500000000001</v>
      </c>
      <c r="I100">
        <v>1.4489E-2</v>
      </c>
      <c r="J100">
        <v>2.6159999999999999E-2</v>
      </c>
      <c r="K100">
        <v>4.0649999999999999E-2</v>
      </c>
      <c r="L100">
        <v>0</v>
      </c>
      <c r="M100">
        <v>0</v>
      </c>
      <c r="N100">
        <v>-0.120365</v>
      </c>
      <c r="O100">
        <v>0</v>
      </c>
      <c r="P100">
        <v>0</v>
      </c>
      <c r="Q100">
        <v>9.3039000000000005</v>
      </c>
      <c r="R100">
        <v>5.4899999999999997E-2</v>
      </c>
      <c r="T100">
        <v>7.4</v>
      </c>
      <c r="U100">
        <v>0</v>
      </c>
      <c r="V100">
        <v>0.89757500000000001</v>
      </c>
      <c r="W100">
        <v>1.4489E-2</v>
      </c>
      <c r="X100">
        <v>2.4813999999999999E-2</v>
      </c>
      <c r="Y100">
        <v>3.9302999999999998E-2</v>
      </c>
      <c r="Z100">
        <v>0</v>
      </c>
      <c r="AA100">
        <v>0</v>
      </c>
      <c r="AB100">
        <v>-0.120418</v>
      </c>
      <c r="AC100">
        <v>0</v>
      </c>
      <c r="AD100">
        <v>0</v>
      </c>
      <c r="AE100">
        <v>9.3039000000000005</v>
      </c>
      <c r="AF100">
        <v>5.4899999999999997E-2</v>
      </c>
    </row>
    <row r="101" spans="1:32" x14ac:dyDescent="0.2">
      <c r="A101">
        <f t="shared" si="3"/>
        <v>9.2552000000000003</v>
      </c>
      <c r="B101">
        <f t="shared" si="4"/>
        <v>0.90705599999999997</v>
      </c>
      <c r="C101">
        <f t="shared" si="5"/>
        <v>1.349000000000003E-3</v>
      </c>
      <c r="F101">
        <v>7.5</v>
      </c>
      <c r="G101">
        <v>0</v>
      </c>
      <c r="H101">
        <v>0.90705599999999997</v>
      </c>
      <c r="I101">
        <v>1.4795000000000001E-2</v>
      </c>
      <c r="J101">
        <v>2.6454999999999999E-2</v>
      </c>
      <c r="K101">
        <v>4.1250000000000002E-2</v>
      </c>
      <c r="L101">
        <v>0</v>
      </c>
      <c r="M101">
        <v>0</v>
      </c>
      <c r="N101">
        <v>-0.121061</v>
      </c>
      <c r="O101">
        <v>0</v>
      </c>
      <c r="P101">
        <v>0</v>
      </c>
      <c r="Q101">
        <v>9.2552000000000003</v>
      </c>
      <c r="R101">
        <v>5.4800000000000001E-2</v>
      </c>
      <c r="T101">
        <v>7.5</v>
      </c>
      <c r="U101">
        <v>0</v>
      </c>
      <c r="V101">
        <v>0.90705599999999997</v>
      </c>
      <c r="W101">
        <v>1.4795000000000001E-2</v>
      </c>
      <c r="X101">
        <v>2.5106E-2</v>
      </c>
      <c r="Y101">
        <v>3.9900999999999999E-2</v>
      </c>
      <c r="Z101">
        <v>0</v>
      </c>
      <c r="AA101">
        <v>0</v>
      </c>
      <c r="AB101">
        <v>-0.121103</v>
      </c>
      <c r="AC101">
        <v>0</v>
      </c>
      <c r="AD101">
        <v>0</v>
      </c>
      <c r="AE101">
        <v>9.2552000000000003</v>
      </c>
      <c r="AF101">
        <v>5.4800000000000001E-2</v>
      </c>
    </row>
    <row r="102" spans="1:32" x14ac:dyDescent="0.2">
      <c r="A102">
        <f t="shared" si="3"/>
        <v>9.2072000000000003</v>
      </c>
      <c r="B102">
        <f t="shared" si="4"/>
        <v>0.91653200000000001</v>
      </c>
      <c r="C102">
        <f t="shared" si="5"/>
        <v>1.350999999999998E-3</v>
      </c>
      <c r="F102">
        <v>7.6</v>
      </c>
      <c r="G102">
        <v>0</v>
      </c>
      <c r="H102">
        <v>0.91653200000000001</v>
      </c>
      <c r="I102">
        <v>1.5103999999999999E-2</v>
      </c>
      <c r="J102">
        <v>2.6755000000000001E-2</v>
      </c>
      <c r="K102">
        <v>4.1857999999999999E-2</v>
      </c>
      <c r="L102">
        <v>0</v>
      </c>
      <c r="M102">
        <v>0</v>
      </c>
      <c r="N102">
        <v>-0.121756</v>
      </c>
      <c r="O102">
        <v>0</v>
      </c>
      <c r="P102">
        <v>0</v>
      </c>
      <c r="Q102">
        <v>9.2072000000000003</v>
      </c>
      <c r="R102">
        <v>5.4699999999999999E-2</v>
      </c>
      <c r="T102">
        <v>7.6</v>
      </c>
      <c r="U102">
        <v>0</v>
      </c>
      <c r="V102">
        <v>0.91653200000000001</v>
      </c>
      <c r="W102">
        <v>1.5103999999999999E-2</v>
      </c>
      <c r="X102">
        <v>2.5403999999999999E-2</v>
      </c>
      <c r="Y102">
        <v>4.0507000000000001E-2</v>
      </c>
      <c r="Z102">
        <v>0</v>
      </c>
      <c r="AA102">
        <v>0</v>
      </c>
      <c r="AB102">
        <v>-0.12178799999999999</v>
      </c>
      <c r="AC102">
        <v>0</v>
      </c>
      <c r="AD102">
        <v>0</v>
      </c>
      <c r="AE102">
        <v>9.2072000000000003</v>
      </c>
      <c r="AF102">
        <v>5.4699999999999999E-2</v>
      </c>
    </row>
    <row r="103" spans="1:32" x14ac:dyDescent="0.2">
      <c r="A103">
        <f t="shared" si="3"/>
        <v>9.16</v>
      </c>
      <c r="B103">
        <f t="shared" si="4"/>
        <v>0.92600400000000005</v>
      </c>
      <c r="C103">
        <f t="shared" si="5"/>
        <v>1.353E-3</v>
      </c>
      <c r="F103">
        <v>7.7</v>
      </c>
      <c r="G103">
        <v>0</v>
      </c>
      <c r="H103">
        <v>0.92600400000000005</v>
      </c>
      <c r="I103">
        <v>1.5415E-2</v>
      </c>
      <c r="J103">
        <v>2.7067999999999998E-2</v>
      </c>
      <c r="K103">
        <v>4.2483E-2</v>
      </c>
      <c r="L103">
        <v>0</v>
      </c>
      <c r="M103">
        <v>0</v>
      </c>
      <c r="N103">
        <v>-0.122451</v>
      </c>
      <c r="O103">
        <v>0</v>
      </c>
      <c r="P103">
        <v>0</v>
      </c>
      <c r="Q103">
        <v>9.16</v>
      </c>
      <c r="R103">
        <v>5.4600000000000003E-2</v>
      </c>
      <c r="T103">
        <v>7.7</v>
      </c>
      <c r="U103">
        <v>0</v>
      </c>
      <c r="V103">
        <v>0.92600400000000005</v>
      </c>
      <c r="W103">
        <v>1.5415E-2</v>
      </c>
      <c r="X103">
        <v>2.5714000000000001E-2</v>
      </c>
      <c r="Y103">
        <v>4.113E-2</v>
      </c>
      <c r="Z103">
        <v>0</v>
      </c>
      <c r="AA103">
        <v>0</v>
      </c>
      <c r="AB103">
        <v>-0.122473</v>
      </c>
      <c r="AC103">
        <v>0</v>
      </c>
      <c r="AD103">
        <v>0</v>
      </c>
      <c r="AE103">
        <v>9.16</v>
      </c>
      <c r="AF103">
        <v>5.4600000000000003E-2</v>
      </c>
    </row>
    <row r="104" spans="1:32" x14ac:dyDescent="0.2">
      <c r="A104">
        <f t="shared" si="3"/>
        <v>9.1135000000000002</v>
      </c>
      <c r="B104">
        <f t="shared" si="4"/>
        <v>0.93547100000000005</v>
      </c>
      <c r="C104">
        <f t="shared" si="5"/>
        <v>1.355000000000002E-3</v>
      </c>
      <c r="F104">
        <v>7.8</v>
      </c>
      <c r="G104">
        <v>0</v>
      </c>
      <c r="H104">
        <v>0.93547100000000005</v>
      </c>
      <c r="I104">
        <v>1.5730000000000001E-2</v>
      </c>
      <c r="J104">
        <v>2.7397000000000001E-2</v>
      </c>
      <c r="K104">
        <v>4.3126999999999999E-2</v>
      </c>
      <c r="L104">
        <v>0</v>
      </c>
      <c r="M104">
        <v>0</v>
      </c>
      <c r="N104">
        <v>-0.12314600000000001</v>
      </c>
      <c r="O104">
        <v>0</v>
      </c>
      <c r="P104">
        <v>0</v>
      </c>
      <c r="Q104">
        <v>9.1135000000000002</v>
      </c>
      <c r="R104">
        <v>5.4600000000000003E-2</v>
      </c>
      <c r="T104">
        <v>7.8</v>
      </c>
      <c r="U104">
        <v>0</v>
      </c>
      <c r="V104">
        <v>0.93547100000000005</v>
      </c>
      <c r="W104">
        <v>1.5730000000000001E-2</v>
      </c>
      <c r="X104">
        <v>2.6041999999999999E-2</v>
      </c>
      <c r="Y104">
        <v>4.1771999999999997E-2</v>
      </c>
      <c r="Z104">
        <v>0</v>
      </c>
      <c r="AA104">
        <v>0</v>
      </c>
      <c r="AB104">
        <v>-0.123156</v>
      </c>
      <c r="AC104">
        <v>0</v>
      </c>
      <c r="AD104">
        <v>0</v>
      </c>
      <c r="AE104">
        <v>9.1135000000000002</v>
      </c>
      <c r="AF104">
        <v>5.4600000000000003E-2</v>
      </c>
    </row>
    <row r="105" spans="1:32" x14ac:dyDescent="0.2">
      <c r="A105">
        <f t="shared" si="3"/>
        <v>9.0678000000000001</v>
      </c>
      <c r="B105">
        <f t="shared" si="4"/>
        <v>0.94493499999999997</v>
      </c>
      <c r="C105">
        <f t="shared" si="5"/>
        <v>1.3579999999999981E-3</v>
      </c>
      <c r="F105">
        <v>7.9</v>
      </c>
      <c r="G105">
        <v>0</v>
      </c>
      <c r="H105">
        <v>0.94493499999999997</v>
      </c>
      <c r="I105">
        <v>1.6046999999999999E-2</v>
      </c>
      <c r="J105">
        <v>2.7734999999999999E-2</v>
      </c>
      <c r="K105">
        <v>4.3782000000000001E-2</v>
      </c>
      <c r="L105">
        <v>0</v>
      </c>
      <c r="M105">
        <v>0</v>
      </c>
      <c r="N105">
        <v>-0.12384000000000001</v>
      </c>
      <c r="O105">
        <v>0</v>
      </c>
      <c r="P105">
        <v>0</v>
      </c>
      <c r="Q105">
        <v>9.0678000000000001</v>
      </c>
      <c r="R105">
        <v>5.45E-2</v>
      </c>
      <c r="T105">
        <v>7.9</v>
      </c>
      <c r="U105">
        <v>0</v>
      </c>
      <c r="V105">
        <v>0.94493499999999997</v>
      </c>
      <c r="W105">
        <v>1.6046999999999999E-2</v>
      </c>
      <c r="X105">
        <v>2.6377000000000001E-2</v>
      </c>
      <c r="Y105">
        <v>4.2424000000000003E-2</v>
      </c>
      <c r="Z105">
        <v>0</v>
      </c>
      <c r="AA105">
        <v>0</v>
      </c>
      <c r="AB105">
        <v>-0.12384000000000001</v>
      </c>
      <c r="AC105">
        <v>0</v>
      </c>
      <c r="AD105">
        <v>0</v>
      </c>
      <c r="AE105">
        <v>9.0678000000000001</v>
      </c>
      <c r="AF105">
        <v>5.45E-2</v>
      </c>
    </row>
    <row r="106" spans="1:32" x14ac:dyDescent="0.2">
      <c r="A106">
        <f t="shared" si="3"/>
        <v>9.0227000000000004</v>
      </c>
      <c r="B106">
        <f t="shared" si="4"/>
        <v>0.95439300000000005</v>
      </c>
      <c r="C106">
        <f t="shared" si="5"/>
        <v>1.3589999999999991E-3</v>
      </c>
      <c r="F106">
        <v>8</v>
      </c>
      <c r="G106">
        <v>0</v>
      </c>
      <c r="H106">
        <v>0.95439300000000005</v>
      </c>
      <c r="I106">
        <v>1.6367E-2</v>
      </c>
      <c r="J106">
        <v>2.8079E-2</v>
      </c>
      <c r="K106">
        <v>4.4445999999999999E-2</v>
      </c>
      <c r="L106">
        <v>0</v>
      </c>
      <c r="M106">
        <v>0</v>
      </c>
      <c r="N106">
        <v>-0.124533</v>
      </c>
      <c r="O106">
        <v>0</v>
      </c>
      <c r="P106">
        <v>0</v>
      </c>
      <c r="Q106">
        <v>9.0227000000000004</v>
      </c>
      <c r="R106">
        <v>5.4399999999999997E-2</v>
      </c>
      <c r="T106">
        <v>8</v>
      </c>
      <c r="U106">
        <v>0</v>
      </c>
      <c r="V106">
        <v>0.95439300000000005</v>
      </c>
      <c r="W106">
        <v>1.6367E-2</v>
      </c>
      <c r="X106">
        <v>2.6719E-2</v>
      </c>
      <c r="Y106">
        <v>4.3087E-2</v>
      </c>
      <c r="Z106">
        <v>0</v>
      </c>
      <c r="AA106">
        <v>0</v>
      </c>
      <c r="AB106">
        <v>-0.12452199999999999</v>
      </c>
      <c r="AC106">
        <v>0</v>
      </c>
      <c r="AD106">
        <v>0</v>
      </c>
      <c r="AE106">
        <v>9.0227000000000004</v>
      </c>
      <c r="AF106">
        <v>5.4399999999999997E-2</v>
      </c>
    </row>
    <row r="107" spans="1:32" x14ac:dyDescent="0.2">
      <c r="A107">
        <f t="shared" si="3"/>
        <v>8.9784000000000006</v>
      </c>
      <c r="B107">
        <f t="shared" si="4"/>
        <v>0.96384700000000001</v>
      </c>
      <c r="C107">
        <f t="shared" si="5"/>
        <v>1.3620000000000021E-3</v>
      </c>
      <c r="F107">
        <v>8.1</v>
      </c>
      <c r="G107">
        <v>0</v>
      </c>
      <c r="H107">
        <v>0.96384700000000001</v>
      </c>
      <c r="I107">
        <v>1.6691000000000001E-2</v>
      </c>
      <c r="J107">
        <v>2.8441999999999999E-2</v>
      </c>
      <c r="K107">
        <v>4.5133E-2</v>
      </c>
      <c r="L107">
        <v>0</v>
      </c>
      <c r="M107">
        <v>0</v>
      </c>
      <c r="N107">
        <v>-0.125226</v>
      </c>
      <c r="O107">
        <v>0</v>
      </c>
      <c r="P107">
        <v>0</v>
      </c>
      <c r="Q107">
        <v>8.9784000000000006</v>
      </c>
      <c r="R107">
        <v>5.4300000000000001E-2</v>
      </c>
      <c r="T107">
        <v>8.1</v>
      </c>
      <c r="U107">
        <v>0</v>
      </c>
      <c r="V107">
        <v>0.96384700000000001</v>
      </c>
      <c r="W107">
        <v>1.6691000000000001E-2</v>
      </c>
      <c r="X107">
        <v>2.708E-2</v>
      </c>
      <c r="Y107">
        <v>4.3770999999999997E-2</v>
      </c>
      <c r="Z107">
        <v>0</v>
      </c>
      <c r="AA107">
        <v>0</v>
      </c>
      <c r="AB107">
        <v>-0.12520500000000001</v>
      </c>
      <c r="AC107">
        <v>0</v>
      </c>
      <c r="AD107">
        <v>0</v>
      </c>
      <c r="AE107">
        <v>8.9784000000000006</v>
      </c>
      <c r="AF107">
        <v>5.4300000000000001E-2</v>
      </c>
    </row>
    <row r="108" spans="1:32" x14ac:dyDescent="0.2">
      <c r="A108">
        <f t="shared" si="3"/>
        <v>8.9346999999999994</v>
      </c>
      <c r="B108">
        <f t="shared" si="4"/>
        <v>0.97329699999999997</v>
      </c>
      <c r="C108">
        <f t="shared" si="5"/>
        <v>1.3629999999999962E-3</v>
      </c>
      <c r="F108">
        <v>8.1999999999999993</v>
      </c>
      <c r="G108">
        <v>0</v>
      </c>
      <c r="H108">
        <v>0.97329699999999997</v>
      </c>
      <c r="I108">
        <v>1.7017000000000001E-2</v>
      </c>
      <c r="J108">
        <v>2.8827999999999999E-2</v>
      </c>
      <c r="K108">
        <v>4.5844999999999997E-2</v>
      </c>
      <c r="L108">
        <v>0</v>
      </c>
      <c r="M108">
        <v>0</v>
      </c>
      <c r="N108">
        <v>-0.125918</v>
      </c>
      <c r="O108">
        <v>0</v>
      </c>
      <c r="P108">
        <v>0</v>
      </c>
      <c r="Q108">
        <v>8.9346999999999994</v>
      </c>
      <c r="R108">
        <v>5.4199999999999998E-2</v>
      </c>
      <c r="T108">
        <v>8.1999999999999993</v>
      </c>
      <c r="U108">
        <v>0</v>
      </c>
      <c r="V108">
        <v>0.97329699999999997</v>
      </c>
      <c r="W108">
        <v>1.7017000000000001E-2</v>
      </c>
      <c r="X108">
        <v>2.7465E-2</v>
      </c>
      <c r="Y108">
        <v>4.4482000000000001E-2</v>
      </c>
      <c r="Z108">
        <v>0</v>
      </c>
      <c r="AA108">
        <v>0</v>
      </c>
      <c r="AB108">
        <v>-0.125887</v>
      </c>
      <c r="AC108">
        <v>0</v>
      </c>
      <c r="AD108">
        <v>0</v>
      </c>
      <c r="AE108">
        <v>8.9346999999999994</v>
      </c>
      <c r="AF108">
        <v>5.4199999999999998E-2</v>
      </c>
    </row>
    <row r="109" spans="1:32" x14ac:dyDescent="0.2">
      <c r="A109">
        <f t="shared" si="3"/>
        <v>8.8917000000000002</v>
      </c>
      <c r="B109">
        <f t="shared" si="4"/>
        <v>0.982742</v>
      </c>
      <c r="C109">
        <f t="shared" si="5"/>
        <v>1.3659999999999992E-3</v>
      </c>
      <c r="F109">
        <v>8.3000000000000007</v>
      </c>
      <c r="G109">
        <v>0</v>
      </c>
      <c r="H109">
        <v>0.982742</v>
      </c>
      <c r="I109">
        <v>1.7346E-2</v>
      </c>
      <c r="J109">
        <v>2.9228000000000001E-2</v>
      </c>
      <c r="K109">
        <v>4.6573999999999997E-2</v>
      </c>
      <c r="L109">
        <v>0</v>
      </c>
      <c r="M109">
        <v>0</v>
      </c>
      <c r="N109">
        <v>-0.12661</v>
      </c>
      <c r="O109">
        <v>0</v>
      </c>
      <c r="P109">
        <v>0</v>
      </c>
      <c r="Q109">
        <v>8.8917000000000002</v>
      </c>
      <c r="R109">
        <v>5.4100000000000002E-2</v>
      </c>
      <c r="T109">
        <v>8.3000000000000007</v>
      </c>
      <c r="U109">
        <v>0</v>
      </c>
      <c r="V109">
        <v>0.982742</v>
      </c>
      <c r="W109">
        <v>1.7346E-2</v>
      </c>
      <c r="X109">
        <v>2.7862000000000001E-2</v>
      </c>
      <c r="Y109">
        <v>4.5207999999999998E-2</v>
      </c>
      <c r="Z109">
        <v>0</v>
      </c>
      <c r="AA109">
        <v>0</v>
      </c>
      <c r="AB109">
        <v>-0.12656800000000001</v>
      </c>
      <c r="AC109">
        <v>0</v>
      </c>
      <c r="AD109">
        <v>0</v>
      </c>
      <c r="AE109">
        <v>8.8917000000000002</v>
      </c>
      <c r="AF109">
        <v>5.4100000000000002E-2</v>
      </c>
    </row>
    <row r="110" spans="1:32" x14ac:dyDescent="0.2">
      <c r="A110">
        <f t="shared" si="3"/>
        <v>8.8491999999999997</v>
      </c>
      <c r="B110">
        <f t="shared" si="4"/>
        <v>0.99218300000000004</v>
      </c>
      <c r="C110">
        <f t="shared" si="5"/>
        <v>1.3680000000000012E-3</v>
      </c>
      <c r="F110">
        <v>8.4</v>
      </c>
      <c r="G110">
        <v>0</v>
      </c>
      <c r="H110">
        <v>0.99218300000000004</v>
      </c>
      <c r="I110">
        <v>1.7677999999999999E-2</v>
      </c>
      <c r="J110">
        <v>2.9641000000000001E-2</v>
      </c>
      <c r="K110">
        <v>4.7319E-2</v>
      </c>
      <c r="L110">
        <v>0</v>
      </c>
      <c r="M110">
        <v>0</v>
      </c>
      <c r="N110">
        <v>-0.127302</v>
      </c>
      <c r="O110">
        <v>0</v>
      </c>
      <c r="P110">
        <v>0</v>
      </c>
      <c r="Q110">
        <v>8.8491999999999997</v>
      </c>
      <c r="R110">
        <v>5.4100000000000002E-2</v>
      </c>
      <c r="T110">
        <v>8.4</v>
      </c>
      <c r="U110">
        <v>0</v>
      </c>
      <c r="V110">
        <v>0.99218300000000004</v>
      </c>
      <c r="W110">
        <v>1.7677999999999999E-2</v>
      </c>
      <c r="X110">
        <v>2.8273E-2</v>
      </c>
      <c r="Y110">
        <v>4.5950999999999999E-2</v>
      </c>
      <c r="Z110">
        <v>0</v>
      </c>
      <c r="AA110">
        <v>0</v>
      </c>
      <c r="AB110">
        <v>-0.127249</v>
      </c>
      <c r="AC110">
        <v>0</v>
      </c>
      <c r="AD110">
        <v>0</v>
      </c>
      <c r="AE110">
        <v>8.8491999999999997</v>
      </c>
      <c r="AF110">
        <v>5.4100000000000002E-2</v>
      </c>
    </row>
    <row r="111" spans="1:32" x14ac:dyDescent="0.2">
      <c r="A111">
        <f t="shared" si="3"/>
        <v>8.8074999999999992</v>
      </c>
      <c r="B111">
        <f t="shared" si="4"/>
        <v>1.001619</v>
      </c>
      <c r="C111">
        <f t="shared" si="5"/>
        <v>1.3700000000000032E-3</v>
      </c>
      <c r="F111">
        <v>8.5</v>
      </c>
      <c r="G111">
        <v>0</v>
      </c>
      <c r="H111">
        <v>1.001619</v>
      </c>
      <c r="I111">
        <v>1.8013000000000001E-2</v>
      </c>
      <c r="J111">
        <v>3.0086000000000002E-2</v>
      </c>
      <c r="K111">
        <v>4.8099000000000003E-2</v>
      </c>
      <c r="L111">
        <v>0</v>
      </c>
      <c r="M111">
        <v>0</v>
      </c>
      <c r="N111">
        <v>-0.127993</v>
      </c>
      <c r="O111">
        <v>0</v>
      </c>
      <c r="P111">
        <v>0</v>
      </c>
      <c r="Q111">
        <v>8.8074999999999992</v>
      </c>
      <c r="R111">
        <v>5.3999999999999999E-2</v>
      </c>
      <c r="T111">
        <v>8.5</v>
      </c>
      <c r="U111">
        <v>0</v>
      </c>
      <c r="V111">
        <v>1.001619</v>
      </c>
      <c r="W111">
        <v>1.8013000000000001E-2</v>
      </c>
      <c r="X111">
        <v>2.8715999999999998E-2</v>
      </c>
      <c r="Y111">
        <v>4.6729E-2</v>
      </c>
      <c r="Z111">
        <v>0</v>
      </c>
      <c r="AA111">
        <v>0</v>
      </c>
      <c r="AB111">
        <v>-0.12792899999999999</v>
      </c>
      <c r="AC111">
        <v>0</v>
      </c>
      <c r="AD111">
        <v>0</v>
      </c>
      <c r="AE111">
        <v>8.8074999999999992</v>
      </c>
      <c r="AF111">
        <v>5.3999999999999999E-2</v>
      </c>
    </row>
    <row r="112" spans="1:32" x14ac:dyDescent="0.2">
      <c r="A112">
        <f t="shared" si="3"/>
        <v>8.7662999999999993</v>
      </c>
      <c r="B112">
        <f t="shared" si="4"/>
        <v>1.01105</v>
      </c>
      <c r="C112">
        <f t="shared" si="5"/>
        <v>1.3709999999999972E-3</v>
      </c>
      <c r="F112">
        <v>8.6</v>
      </c>
      <c r="G112">
        <v>0</v>
      </c>
      <c r="H112">
        <v>1.01105</v>
      </c>
      <c r="I112">
        <v>1.8350999999999999E-2</v>
      </c>
      <c r="J112">
        <v>3.0561000000000001E-2</v>
      </c>
      <c r="K112">
        <v>4.8911999999999997E-2</v>
      </c>
      <c r="L112">
        <v>0</v>
      </c>
      <c r="M112">
        <v>0</v>
      </c>
      <c r="N112">
        <v>-0.12868399999999999</v>
      </c>
      <c r="O112">
        <v>0</v>
      </c>
      <c r="P112">
        <v>0</v>
      </c>
      <c r="Q112">
        <v>8.7662999999999993</v>
      </c>
      <c r="R112">
        <v>5.3900000000000003E-2</v>
      </c>
      <c r="T112">
        <v>8.6</v>
      </c>
      <c r="U112">
        <v>0</v>
      </c>
      <c r="V112">
        <v>1.01105</v>
      </c>
      <c r="W112">
        <v>1.8350999999999999E-2</v>
      </c>
      <c r="X112">
        <v>2.9190000000000001E-2</v>
      </c>
      <c r="Y112">
        <v>4.7541E-2</v>
      </c>
      <c r="Z112">
        <v>0</v>
      </c>
      <c r="AA112">
        <v>0</v>
      </c>
      <c r="AB112">
        <v>-0.128609</v>
      </c>
      <c r="AC112">
        <v>0</v>
      </c>
      <c r="AD112">
        <v>0</v>
      </c>
      <c r="AE112">
        <v>8.7662999999999993</v>
      </c>
      <c r="AF112">
        <v>5.3900000000000003E-2</v>
      </c>
    </row>
    <row r="113" spans="1:32" x14ac:dyDescent="0.2">
      <c r="A113">
        <f t="shared" si="3"/>
        <v>8.7256999999999998</v>
      </c>
      <c r="B113">
        <f t="shared" si="4"/>
        <v>1.0204759999999999</v>
      </c>
      <c r="C113">
        <f t="shared" si="5"/>
        <v>1.3729999999999992E-3</v>
      </c>
      <c r="F113">
        <v>8.6999999999999993</v>
      </c>
      <c r="G113">
        <v>0</v>
      </c>
      <c r="H113">
        <v>1.0204759999999999</v>
      </c>
      <c r="I113">
        <v>1.8692E-2</v>
      </c>
      <c r="J113">
        <v>3.1063E-2</v>
      </c>
      <c r="K113">
        <v>4.9755000000000001E-2</v>
      </c>
      <c r="L113">
        <v>0</v>
      </c>
      <c r="M113">
        <v>0</v>
      </c>
      <c r="N113">
        <v>-0.12937499999999999</v>
      </c>
      <c r="O113">
        <v>0</v>
      </c>
      <c r="P113">
        <v>0</v>
      </c>
      <c r="Q113">
        <v>8.7256999999999998</v>
      </c>
      <c r="R113">
        <v>5.3800000000000001E-2</v>
      </c>
      <c r="T113">
        <v>8.6999999999999993</v>
      </c>
      <c r="U113">
        <v>0</v>
      </c>
      <c r="V113">
        <v>1.0204759999999999</v>
      </c>
      <c r="W113">
        <v>1.8692E-2</v>
      </c>
      <c r="X113">
        <v>2.9690000000000001E-2</v>
      </c>
      <c r="Y113">
        <v>4.8382000000000001E-2</v>
      </c>
      <c r="Z113">
        <v>0</v>
      </c>
      <c r="AA113">
        <v>0</v>
      </c>
      <c r="AB113">
        <v>-0.12928899999999999</v>
      </c>
      <c r="AC113">
        <v>0</v>
      </c>
      <c r="AD113">
        <v>0</v>
      </c>
      <c r="AE113">
        <v>8.7256999999999998</v>
      </c>
      <c r="AF113">
        <v>5.3800000000000001E-2</v>
      </c>
    </row>
    <row r="114" spans="1:32" x14ac:dyDescent="0.2">
      <c r="A114">
        <f t="shared" si="3"/>
        <v>8.6857000000000006</v>
      </c>
      <c r="B114">
        <f t="shared" si="4"/>
        <v>1.029898</v>
      </c>
      <c r="C114">
        <f t="shared" si="5"/>
        <v>1.3759999999999953E-3</v>
      </c>
      <c r="F114">
        <v>8.8000000000000007</v>
      </c>
      <c r="G114">
        <v>0</v>
      </c>
      <c r="H114">
        <v>1.029898</v>
      </c>
      <c r="I114">
        <v>1.9035E-2</v>
      </c>
      <c r="J114">
        <v>3.1611E-2</v>
      </c>
      <c r="K114">
        <v>5.0645999999999997E-2</v>
      </c>
      <c r="L114">
        <v>0</v>
      </c>
      <c r="M114">
        <v>0</v>
      </c>
      <c r="N114">
        <v>-0.13006599999999999</v>
      </c>
      <c r="O114">
        <v>0</v>
      </c>
      <c r="P114">
        <v>0</v>
      </c>
      <c r="Q114">
        <v>8.6857000000000006</v>
      </c>
      <c r="R114">
        <v>5.3800000000000001E-2</v>
      </c>
      <c r="T114">
        <v>8.8000000000000007</v>
      </c>
      <c r="U114">
        <v>0</v>
      </c>
      <c r="V114">
        <v>1.029898</v>
      </c>
      <c r="W114">
        <v>1.9035E-2</v>
      </c>
      <c r="X114">
        <v>3.0235000000000001E-2</v>
      </c>
      <c r="Y114">
        <v>4.9270000000000001E-2</v>
      </c>
      <c r="Z114">
        <v>0</v>
      </c>
      <c r="AA114">
        <v>0</v>
      </c>
      <c r="AB114">
        <v>-0.129969</v>
      </c>
      <c r="AC114">
        <v>0</v>
      </c>
      <c r="AD114">
        <v>0</v>
      </c>
      <c r="AE114">
        <v>8.6857000000000006</v>
      </c>
      <c r="AF114">
        <v>5.3800000000000001E-2</v>
      </c>
    </row>
    <row r="115" spans="1:32" x14ac:dyDescent="0.2">
      <c r="A115">
        <f t="shared" si="3"/>
        <v>8.6463000000000001</v>
      </c>
      <c r="B115">
        <f t="shared" si="4"/>
        <v>1.0393140000000001</v>
      </c>
      <c r="C115">
        <f t="shared" si="5"/>
        <v>1.3770000000000032E-3</v>
      </c>
      <c r="F115">
        <v>8.9</v>
      </c>
      <c r="G115">
        <v>0</v>
      </c>
      <c r="H115">
        <v>1.0393140000000001</v>
      </c>
      <c r="I115">
        <v>1.9382E-2</v>
      </c>
      <c r="J115">
        <v>3.2211999999999998E-2</v>
      </c>
      <c r="K115">
        <v>5.1594000000000001E-2</v>
      </c>
      <c r="L115">
        <v>0</v>
      </c>
      <c r="M115">
        <v>0</v>
      </c>
      <c r="N115">
        <v>-0.13075600000000001</v>
      </c>
      <c r="O115">
        <v>0</v>
      </c>
      <c r="P115">
        <v>0</v>
      </c>
      <c r="Q115">
        <v>8.6463000000000001</v>
      </c>
      <c r="R115">
        <v>5.3699999999999998E-2</v>
      </c>
      <c r="T115">
        <v>8.9</v>
      </c>
      <c r="U115">
        <v>0</v>
      </c>
      <c r="V115">
        <v>1.0393140000000001</v>
      </c>
      <c r="W115">
        <v>1.9382E-2</v>
      </c>
      <c r="X115">
        <v>3.0835000000000001E-2</v>
      </c>
      <c r="Y115">
        <v>5.0216999999999998E-2</v>
      </c>
      <c r="Z115">
        <v>0</v>
      </c>
      <c r="AA115">
        <v>0</v>
      </c>
      <c r="AB115">
        <v>-0.13064799999999999</v>
      </c>
      <c r="AC115">
        <v>0</v>
      </c>
      <c r="AD115">
        <v>0</v>
      </c>
      <c r="AE115">
        <v>8.6463000000000001</v>
      </c>
      <c r="AF115">
        <v>5.3699999999999998E-2</v>
      </c>
    </row>
    <row r="116" spans="1:32" x14ac:dyDescent="0.2">
      <c r="A116">
        <f t="shared" si="3"/>
        <v>8.6074000000000002</v>
      </c>
      <c r="B116">
        <f t="shared" si="4"/>
        <v>1.048726</v>
      </c>
      <c r="C116">
        <f t="shared" si="5"/>
        <v>1.3789999999999983E-3</v>
      </c>
      <c r="F116">
        <v>9</v>
      </c>
      <c r="G116">
        <v>0</v>
      </c>
      <c r="H116">
        <v>1.048726</v>
      </c>
      <c r="I116">
        <v>1.9730999999999999E-2</v>
      </c>
      <c r="J116">
        <v>3.2868000000000001E-2</v>
      </c>
      <c r="K116">
        <v>5.2599E-2</v>
      </c>
      <c r="L116">
        <v>0</v>
      </c>
      <c r="M116">
        <v>0</v>
      </c>
      <c r="N116">
        <v>-0.13144700000000001</v>
      </c>
      <c r="O116">
        <v>0</v>
      </c>
      <c r="P116">
        <v>0</v>
      </c>
      <c r="Q116">
        <v>8.6074000000000002</v>
      </c>
      <c r="R116">
        <v>5.3600000000000002E-2</v>
      </c>
      <c r="T116">
        <v>9</v>
      </c>
      <c r="U116">
        <v>0</v>
      </c>
      <c r="V116">
        <v>1.048726</v>
      </c>
      <c r="W116">
        <v>1.9730999999999999E-2</v>
      </c>
      <c r="X116">
        <v>3.1489000000000003E-2</v>
      </c>
      <c r="Y116">
        <v>5.1220000000000002E-2</v>
      </c>
      <c r="Z116">
        <v>0</v>
      </c>
      <c r="AA116">
        <v>0</v>
      </c>
      <c r="AB116">
        <v>-0.131328</v>
      </c>
      <c r="AC116">
        <v>0</v>
      </c>
      <c r="AD116">
        <v>0</v>
      </c>
      <c r="AE116">
        <v>8.6074000000000002</v>
      </c>
      <c r="AF116">
        <v>5.3600000000000002E-2</v>
      </c>
    </row>
    <row r="117" spans="1:32" x14ac:dyDescent="0.2">
      <c r="A117">
        <f t="shared" si="3"/>
        <v>8.5690000000000008</v>
      </c>
      <c r="B117">
        <f t="shared" si="4"/>
        <v>1.058133</v>
      </c>
      <c r="C117">
        <f t="shared" si="5"/>
        <v>1.3810000000000003E-3</v>
      </c>
      <c r="F117">
        <v>9.1</v>
      </c>
      <c r="G117">
        <v>0</v>
      </c>
      <c r="H117">
        <v>1.058133</v>
      </c>
      <c r="I117">
        <v>2.0083E-2</v>
      </c>
      <c r="J117">
        <v>3.3598000000000003E-2</v>
      </c>
      <c r="K117">
        <v>5.3681E-2</v>
      </c>
      <c r="L117">
        <v>0</v>
      </c>
      <c r="M117">
        <v>0</v>
      </c>
      <c r="N117">
        <v>-0.13213800000000001</v>
      </c>
      <c r="O117">
        <v>0</v>
      </c>
      <c r="P117">
        <v>0</v>
      </c>
      <c r="Q117">
        <v>8.5690000000000008</v>
      </c>
      <c r="R117">
        <v>5.3600000000000002E-2</v>
      </c>
      <c r="T117">
        <v>9.1</v>
      </c>
      <c r="U117">
        <v>0</v>
      </c>
      <c r="V117">
        <v>1.058133</v>
      </c>
      <c r="W117">
        <v>2.0083E-2</v>
      </c>
      <c r="X117">
        <v>3.2217000000000003E-2</v>
      </c>
      <c r="Y117">
        <v>5.2299999999999999E-2</v>
      </c>
      <c r="Z117">
        <v>0</v>
      </c>
      <c r="AA117">
        <v>0</v>
      </c>
      <c r="AB117">
        <v>-0.13200799999999999</v>
      </c>
      <c r="AC117">
        <v>0</v>
      </c>
      <c r="AD117">
        <v>0</v>
      </c>
      <c r="AE117">
        <v>8.5690000000000008</v>
      </c>
      <c r="AF117">
        <v>5.3600000000000002E-2</v>
      </c>
    </row>
    <row r="118" spans="1:32" x14ac:dyDescent="0.2">
      <c r="A118">
        <f t="shared" si="3"/>
        <v>8.5312000000000001</v>
      </c>
      <c r="B118">
        <f t="shared" si="4"/>
        <v>1.0675349999999999</v>
      </c>
      <c r="C118">
        <f t="shared" si="5"/>
        <v>1.3829999999999953E-3</v>
      </c>
      <c r="F118">
        <v>9.1999999999999993</v>
      </c>
      <c r="G118">
        <v>0</v>
      </c>
      <c r="H118">
        <v>1.0675349999999999</v>
      </c>
      <c r="I118">
        <v>2.0438000000000001E-2</v>
      </c>
      <c r="J118">
        <v>3.4414E-2</v>
      </c>
      <c r="K118">
        <v>5.4851999999999998E-2</v>
      </c>
      <c r="L118">
        <v>0</v>
      </c>
      <c r="M118">
        <v>0</v>
      </c>
      <c r="N118">
        <v>-0.13283</v>
      </c>
      <c r="O118">
        <v>0</v>
      </c>
      <c r="P118">
        <v>0</v>
      </c>
      <c r="Q118">
        <v>8.5312000000000001</v>
      </c>
      <c r="R118">
        <v>5.3499999999999999E-2</v>
      </c>
      <c r="T118">
        <v>9.1999999999999993</v>
      </c>
      <c r="U118">
        <v>0</v>
      </c>
      <c r="V118">
        <v>1.0675349999999999</v>
      </c>
      <c r="W118">
        <v>2.0438000000000001E-2</v>
      </c>
      <c r="X118">
        <v>3.3030999999999998E-2</v>
      </c>
      <c r="Y118">
        <v>5.3469000000000003E-2</v>
      </c>
      <c r="Z118">
        <v>0</v>
      </c>
      <c r="AA118">
        <v>0</v>
      </c>
      <c r="AB118">
        <v>-0.132689</v>
      </c>
      <c r="AC118">
        <v>0</v>
      </c>
      <c r="AD118">
        <v>0</v>
      </c>
      <c r="AE118">
        <v>8.5312000000000001</v>
      </c>
      <c r="AF118">
        <v>5.3499999999999999E-2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C6FC-E3F3-8744-99F2-8582D312F70B}">
  <dimension ref="A1:M112"/>
  <sheetViews>
    <sheetView tabSelected="1" workbookViewId="0">
      <selection activeCell="J4" sqref="J4"/>
    </sheetView>
  </sheetViews>
  <sheetFormatPr baseColWidth="10" defaultRowHeight="16" x14ac:dyDescent="0.2"/>
  <cols>
    <col min="6" max="6" width="11.1640625" bestFit="1" customWidth="1"/>
    <col min="9" max="9" width="12.1640625" bestFit="1" customWidth="1"/>
    <col min="10" max="10" width="12.1640625" customWidth="1"/>
    <col min="11" max="11" width="14.33203125" bestFit="1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58</v>
      </c>
      <c r="F1" s="3" t="s">
        <v>59</v>
      </c>
      <c r="G1" s="3" t="s">
        <v>4</v>
      </c>
      <c r="H1" s="3" t="s">
        <v>109</v>
      </c>
      <c r="I1" s="3" t="s">
        <v>60</v>
      </c>
      <c r="J1" s="3"/>
    </row>
    <row r="2" spans="1:13" x14ac:dyDescent="0.2">
      <c r="A2">
        <f>WingXFLR5!A8</f>
        <v>-1.8</v>
      </c>
      <c r="B2">
        <f>A2*PI()/180</f>
        <v>-3.1415926535897934E-2</v>
      </c>
      <c r="C2">
        <f>WingXFLR5!L8</f>
        <v>76.553600000000003</v>
      </c>
      <c r="D2">
        <f t="shared" ref="D2:D33" si="0">0.5*1.225*C2^2</f>
        <v>3589.5278746880003</v>
      </c>
      <c r="E2">
        <f t="shared" ref="E2:E33" si="1">$L$12*1.802*10^-5*(1.225*C2)^-1</f>
        <v>9.6077807455381942E-2</v>
      </c>
      <c r="F2">
        <f>1.225*C2/(1.802*10^-5)</f>
        <v>5204115.4273029976</v>
      </c>
      <c r="G2">
        <f>(0.027*(7/6)*F2^(-1/7))*($L$8^(-1/7))</f>
        <v>3.4261702031715417E-3</v>
      </c>
      <c r="H2">
        <f>F2*$L$8</f>
        <v>5552791.1609322978</v>
      </c>
      <c r="I2">
        <f>G2*D2*$L$3</f>
        <v>2.5729392599287251</v>
      </c>
      <c r="K2" t="s">
        <v>61</v>
      </c>
    </row>
    <row r="3" spans="1:13" x14ac:dyDescent="0.2">
      <c r="A3">
        <f>WingXFLR5!A9</f>
        <v>-1.7</v>
      </c>
      <c r="B3">
        <f t="shared" ref="B3:B66" si="2">A3*PI()/180</f>
        <v>-2.9670597283903602E-2</v>
      </c>
      <c r="C3">
        <f>WingXFLR5!L9</f>
        <v>58.205199999999998</v>
      </c>
      <c r="D3">
        <f t="shared" si="0"/>
        <v>2075.0552505619999</v>
      </c>
      <c r="E3">
        <f t="shared" si="1"/>
        <v>0.12636503337874153</v>
      </c>
      <c r="F3">
        <f t="shared" ref="F3:F33" si="3">1.225*C3/(1.802*10^-5)</f>
        <v>3956790.788013319</v>
      </c>
      <c r="G3">
        <f t="shared" ref="G3:G66" si="4">(0.027*(7/6)*F3^(-1/7))*($L$8^(-1/7))</f>
        <v>3.5629479777953563E-3</v>
      </c>
      <c r="H3">
        <f t="shared" ref="H3:H66" si="5">F3*$L$8</f>
        <v>4221895.7708102111</v>
      </c>
      <c r="I3">
        <f t="shared" ref="I3:I66" si="6">G3*D3*$L$3</f>
        <v>1.5467581601863465</v>
      </c>
      <c r="K3" t="s">
        <v>78</v>
      </c>
      <c r="L3">
        <f>(2*SUM(L4:L6))/(1000^2)</f>
        <v>0.20921039999999999</v>
      </c>
      <c r="M3" t="s">
        <v>11</v>
      </c>
    </row>
    <row r="4" spans="1:13" x14ac:dyDescent="0.2">
      <c r="A4">
        <f>WingXFLR5!A10</f>
        <v>-1.6</v>
      </c>
      <c r="B4">
        <f t="shared" si="2"/>
        <v>-2.7925268031909273E-2</v>
      </c>
      <c r="C4">
        <f>WingXFLR5!L10</f>
        <v>48.811900000000001</v>
      </c>
      <c r="D4">
        <f t="shared" si="0"/>
        <v>1459.3434687361253</v>
      </c>
      <c r="E4">
        <f t="shared" si="1"/>
        <v>0.15068255980234999</v>
      </c>
      <c r="F4">
        <f t="shared" si="3"/>
        <v>3318234.0455049947</v>
      </c>
      <c r="G4">
        <f t="shared" si="4"/>
        <v>3.6536666437902493E-3</v>
      </c>
      <c r="H4">
        <f t="shared" si="5"/>
        <v>3540555.7265538294</v>
      </c>
      <c r="I4">
        <f t="shared" si="6"/>
        <v>1.1155003449309249</v>
      </c>
      <c r="K4" t="s">
        <v>101</v>
      </c>
      <c r="L4">
        <v>78068.2</v>
      </c>
      <c r="M4" t="s">
        <v>104</v>
      </c>
    </row>
    <row r="5" spans="1:13" x14ac:dyDescent="0.2">
      <c r="A5">
        <f>WingXFLR5!A11</f>
        <v>-1.5</v>
      </c>
      <c r="B5">
        <f t="shared" si="2"/>
        <v>-2.6179938779914941E-2</v>
      </c>
      <c r="C5">
        <f>WingXFLR5!L11</f>
        <v>42.865000000000002</v>
      </c>
      <c r="D5">
        <f t="shared" si="0"/>
        <v>1125.4125378125002</v>
      </c>
      <c r="E5">
        <f t="shared" si="1"/>
        <v>0.1715875898942337</v>
      </c>
      <c r="F5">
        <f t="shared" si="3"/>
        <v>2913963.6514983354</v>
      </c>
      <c r="G5">
        <f t="shared" si="4"/>
        <v>3.7221111028528484E-3</v>
      </c>
      <c r="H5">
        <f t="shared" si="5"/>
        <v>3109199.2161487238</v>
      </c>
      <c r="I5">
        <f t="shared" si="6"/>
        <v>0.8763636417465569</v>
      </c>
      <c r="K5" t="s">
        <v>102</v>
      </c>
      <c r="L5">
        <v>21543</v>
      </c>
      <c r="M5" t="s">
        <v>104</v>
      </c>
    </row>
    <row r="6" spans="1:13" x14ac:dyDescent="0.2">
      <c r="A6">
        <f>WingXFLR5!A12</f>
        <v>-1.4</v>
      </c>
      <c r="B6">
        <f t="shared" si="2"/>
        <v>-2.4434609527920613E-2</v>
      </c>
      <c r="C6">
        <f>WingXFLR5!L12</f>
        <v>38.668599999999998</v>
      </c>
      <c r="D6">
        <f t="shared" si="0"/>
        <v>915.84713340049996</v>
      </c>
      <c r="E6">
        <f t="shared" si="1"/>
        <v>0.19020864579571867</v>
      </c>
      <c r="F6">
        <f t="shared" si="3"/>
        <v>2628692.2863485017</v>
      </c>
      <c r="G6">
        <f t="shared" si="4"/>
        <v>3.7772991995778226E-3</v>
      </c>
      <c r="H6">
        <f t="shared" si="5"/>
        <v>2804814.6695338511</v>
      </c>
      <c r="I6">
        <f t="shared" si="6"/>
        <v>0.72374845036791724</v>
      </c>
      <c r="K6" t="s">
        <v>103</v>
      </c>
      <c r="L6">
        <v>4994</v>
      </c>
      <c r="M6" t="s">
        <v>104</v>
      </c>
    </row>
    <row r="7" spans="1:13" x14ac:dyDescent="0.2">
      <c r="A7">
        <f>WingXFLR5!A13</f>
        <v>-1.3</v>
      </c>
      <c r="B7">
        <f t="shared" si="2"/>
        <v>-2.2689280275926284E-2</v>
      </c>
      <c r="C7">
        <f>WingXFLR5!L13</f>
        <v>35.503999999999998</v>
      </c>
      <c r="D7">
        <f t="shared" si="0"/>
        <v>772.07708479999997</v>
      </c>
      <c r="E7">
        <f t="shared" si="1"/>
        <v>0.20716263071249233</v>
      </c>
      <c r="F7">
        <f t="shared" si="3"/>
        <v>2413562.7081021089</v>
      </c>
      <c r="G7">
        <f t="shared" si="4"/>
        <v>3.8236549630490603E-3</v>
      </c>
      <c r="H7">
        <f t="shared" si="5"/>
        <v>2575271.4095449499</v>
      </c>
      <c r="I7">
        <f t="shared" si="6"/>
        <v>0.61762181652651449</v>
      </c>
      <c r="K7" t="s">
        <v>62</v>
      </c>
    </row>
    <row r="8" spans="1:13" x14ac:dyDescent="0.2">
      <c r="A8">
        <f>WingXFLR5!A14</f>
        <v>-1.2</v>
      </c>
      <c r="B8">
        <f t="shared" si="2"/>
        <v>-2.0943951023931952E-2</v>
      </c>
      <c r="C8">
        <f>WingXFLR5!L14</f>
        <v>33.0077</v>
      </c>
      <c r="D8">
        <f t="shared" si="0"/>
        <v>667.32380881512506</v>
      </c>
      <c r="E8">
        <f t="shared" si="1"/>
        <v>0.22282988638458079</v>
      </c>
      <c r="F8">
        <f t="shared" si="3"/>
        <v>2243864.1786903441</v>
      </c>
      <c r="G8">
        <f t="shared" si="4"/>
        <v>3.8636861547576219E-3</v>
      </c>
      <c r="H8">
        <f t="shared" si="5"/>
        <v>2394203.0786625971</v>
      </c>
      <c r="I8">
        <f t="shared" si="6"/>
        <v>0.5394134006012411</v>
      </c>
      <c r="K8" t="s">
        <v>63</v>
      </c>
      <c r="L8">
        <v>1.0669999999999999</v>
      </c>
      <c r="M8" t="s">
        <v>8</v>
      </c>
    </row>
    <row r="9" spans="1:13" x14ac:dyDescent="0.2">
      <c r="A9">
        <f>WingXFLR5!A15</f>
        <v>-1.1000000000000001</v>
      </c>
      <c r="B9">
        <f t="shared" si="2"/>
        <v>-1.9198621771937627E-2</v>
      </c>
      <c r="C9">
        <f>WingXFLR5!L15</f>
        <v>30.973400000000002</v>
      </c>
      <c r="D9">
        <f t="shared" si="0"/>
        <v>587.60279838050008</v>
      </c>
      <c r="E9">
        <f t="shared" si="1"/>
        <v>0.23746511654569169</v>
      </c>
      <c r="F9">
        <f t="shared" si="3"/>
        <v>2105572.4195338516</v>
      </c>
      <c r="G9">
        <f t="shared" si="4"/>
        <v>3.8989571987377149E-3</v>
      </c>
      <c r="H9">
        <f t="shared" si="5"/>
        <v>2246645.7716426193</v>
      </c>
      <c r="I9">
        <f t="shared" si="6"/>
        <v>0.47930901002453252</v>
      </c>
      <c r="K9" t="s">
        <v>77</v>
      </c>
      <c r="L9">
        <f>L3/L8</f>
        <v>0.19607347703842548</v>
      </c>
      <c r="M9" t="s">
        <v>8</v>
      </c>
    </row>
    <row r="10" spans="1:13" x14ac:dyDescent="0.2">
      <c r="A10">
        <f>WingXFLR5!A16</f>
        <v>-1</v>
      </c>
      <c r="B10">
        <f t="shared" si="2"/>
        <v>-1.7453292519943295E-2</v>
      </c>
      <c r="C10">
        <f>WingXFLR5!L16</f>
        <v>29.274100000000001</v>
      </c>
      <c r="D10">
        <f t="shared" si="0"/>
        <v>524.89592012112507</v>
      </c>
      <c r="E10">
        <f t="shared" si="1"/>
        <v>0.25124946764601908</v>
      </c>
      <c r="F10">
        <f t="shared" si="3"/>
        <v>1990053.9678135407</v>
      </c>
      <c r="G10">
        <f t="shared" si="4"/>
        <v>3.9305129273810328E-3</v>
      </c>
      <c r="H10">
        <f t="shared" si="5"/>
        <v>2123387.5836570477</v>
      </c>
      <c r="I10">
        <f t="shared" si="6"/>
        <v>0.43162411009520818</v>
      </c>
    </row>
    <row r="11" spans="1:13" x14ac:dyDescent="0.2">
      <c r="A11">
        <f>WingXFLR5!A17</f>
        <v>-0.9</v>
      </c>
      <c r="B11">
        <f t="shared" si="2"/>
        <v>-1.5707963267948967E-2</v>
      </c>
      <c r="C11">
        <f>WingXFLR5!L17</f>
        <v>27.827000000000002</v>
      </c>
      <c r="D11">
        <f t="shared" si="0"/>
        <v>474.28443151250008</v>
      </c>
      <c r="E11">
        <f t="shared" si="1"/>
        <v>0.26431530674583414</v>
      </c>
      <c r="F11">
        <f t="shared" si="3"/>
        <v>1891680.0776914542</v>
      </c>
      <c r="G11">
        <f t="shared" si="4"/>
        <v>3.9590823760338491E-3</v>
      </c>
      <c r="H11">
        <f t="shared" si="5"/>
        <v>2018422.6428967814</v>
      </c>
      <c r="I11">
        <f t="shared" si="6"/>
        <v>0.39284088164252934</v>
      </c>
    </row>
    <row r="12" spans="1:13" x14ac:dyDescent="0.2">
      <c r="A12">
        <f>WingXFLR5!A18</f>
        <v>-0.8</v>
      </c>
      <c r="B12">
        <f t="shared" si="2"/>
        <v>-1.3962634015954637E-2</v>
      </c>
      <c r="C12">
        <f>WingXFLR5!L18</f>
        <v>26.575299999999999</v>
      </c>
      <c r="D12">
        <f t="shared" si="0"/>
        <v>432.57602418012505</v>
      </c>
      <c r="E12">
        <f t="shared" si="1"/>
        <v>0.2767645912112498</v>
      </c>
      <c r="F12">
        <f t="shared" si="3"/>
        <v>1806589.4839067704</v>
      </c>
      <c r="G12">
        <f t="shared" si="4"/>
        <v>3.9851988564932597E-3</v>
      </c>
      <c r="H12">
        <f t="shared" si="5"/>
        <v>1927630.9793285239</v>
      </c>
      <c r="I12">
        <f t="shared" si="6"/>
        <v>0.36065811754472998</v>
      </c>
      <c r="K12" t="s">
        <v>64</v>
      </c>
      <c r="L12">
        <f>5*10^5</f>
        <v>500000</v>
      </c>
    </row>
    <row r="13" spans="1:13" x14ac:dyDescent="0.2">
      <c r="A13">
        <f>WingXFLR5!A19</f>
        <v>-0.7</v>
      </c>
      <c r="B13">
        <f t="shared" si="2"/>
        <v>-1.2217304763960306E-2</v>
      </c>
      <c r="C13">
        <f>WingXFLR5!L19</f>
        <v>25.4787</v>
      </c>
      <c r="D13">
        <f t="shared" si="0"/>
        <v>397.61304413512505</v>
      </c>
      <c r="E13">
        <f t="shared" si="1"/>
        <v>0.28867650393529992</v>
      </c>
      <c r="F13">
        <f t="shared" si="3"/>
        <v>1732042.5915649279</v>
      </c>
      <c r="G13">
        <f t="shared" si="4"/>
        <v>4.0092617699604973E-3</v>
      </c>
      <c r="H13">
        <f t="shared" si="5"/>
        <v>1848089.4451997781</v>
      </c>
      <c r="I13">
        <f t="shared" si="6"/>
        <v>0.33350957436861112</v>
      </c>
    </row>
    <row r="14" spans="1:13" x14ac:dyDescent="0.2">
      <c r="A14">
        <f>WingXFLR5!A20</f>
        <v>-0.6</v>
      </c>
      <c r="B14">
        <f t="shared" si="2"/>
        <v>-1.0471975511965976E-2</v>
      </c>
      <c r="C14">
        <f>WingXFLR5!L20</f>
        <v>24.5075</v>
      </c>
      <c r="D14">
        <f t="shared" si="0"/>
        <v>367.87825320312504</v>
      </c>
      <c r="E14">
        <f t="shared" si="1"/>
        <v>0.3001163742044814</v>
      </c>
      <c r="F14">
        <f t="shared" si="3"/>
        <v>1666020.3940066593</v>
      </c>
      <c r="G14">
        <f t="shared" si="4"/>
        <v>4.0315828767235563E-3</v>
      </c>
      <c r="H14">
        <f t="shared" si="5"/>
        <v>1777643.7604051053</v>
      </c>
      <c r="I14">
        <f t="shared" si="6"/>
        <v>0.31028656916612896</v>
      </c>
      <c r="K14" t="s">
        <v>65</v>
      </c>
      <c r="L14" t="s">
        <v>66</v>
      </c>
    </row>
    <row r="15" spans="1:13" x14ac:dyDescent="0.2">
      <c r="A15">
        <f>WingXFLR5!A21</f>
        <v>-0.5</v>
      </c>
      <c r="B15">
        <f t="shared" si="2"/>
        <v>-8.7266462599716477E-3</v>
      </c>
      <c r="C15">
        <f>WingXFLR5!L21</f>
        <v>23.639600000000002</v>
      </c>
      <c r="D15">
        <f t="shared" si="0"/>
        <v>342.28379649800002</v>
      </c>
      <c r="E15">
        <f t="shared" si="1"/>
        <v>0.31113479250140974</v>
      </c>
      <c r="F15">
        <f t="shared" si="3"/>
        <v>1607020.5327413986</v>
      </c>
      <c r="G15">
        <f t="shared" si="4"/>
        <v>4.0524025121518826E-3</v>
      </c>
      <c r="H15">
        <f t="shared" si="5"/>
        <v>1714690.9084350723</v>
      </c>
      <c r="I15">
        <f t="shared" si="6"/>
        <v>0.29018982869986637</v>
      </c>
      <c r="K15" t="s">
        <v>67</v>
      </c>
      <c r="L15">
        <v>1.2250000000000001</v>
      </c>
    </row>
    <row r="16" spans="1:13" x14ac:dyDescent="0.2">
      <c r="A16">
        <f>WingXFLR5!A22</f>
        <v>-0.4</v>
      </c>
      <c r="B16">
        <f t="shared" si="2"/>
        <v>-6.9813170079773184E-3</v>
      </c>
      <c r="C16">
        <f>WingXFLR5!L22</f>
        <v>22.857900000000001</v>
      </c>
      <c r="D16">
        <f t="shared" si="0"/>
        <v>320.02120035112506</v>
      </c>
      <c r="E16">
        <f t="shared" si="1"/>
        <v>0.3217750554870013</v>
      </c>
      <c r="F16">
        <f t="shared" si="3"/>
        <v>1553880.5493895672</v>
      </c>
      <c r="G16">
        <f t="shared" si="4"/>
        <v>4.0719162068699466E-3</v>
      </c>
      <c r="H16">
        <f t="shared" si="5"/>
        <v>1657990.5461986682</v>
      </c>
      <c r="I16">
        <f t="shared" si="6"/>
        <v>0.27262197019798728</v>
      </c>
    </row>
    <row r="17" spans="1:9" x14ac:dyDescent="0.2">
      <c r="A17">
        <f>WingXFLR5!A23</f>
        <v>-0.3</v>
      </c>
      <c r="B17">
        <f t="shared" si="2"/>
        <v>-5.2359877559829881E-3</v>
      </c>
      <c r="C17">
        <f>WingXFLR5!L23</f>
        <v>22.149000000000001</v>
      </c>
      <c r="D17">
        <f t="shared" si="0"/>
        <v>300.47914811250007</v>
      </c>
      <c r="E17">
        <f t="shared" si="1"/>
        <v>0.33207377492511292</v>
      </c>
      <c r="F17">
        <f t="shared" si="3"/>
        <v>1505689.5116537183</v>
      </c>
      <c r="G17">
        <f t="shared" si="4"/>
        <v>4.0902837153733336E-3</v>
      </c>
      <c r="H17">
        <f t="shared" si="5"/>
        <v>1606570.7089345173</v>
      </c>
      <c r="I17">
        <f t="shared" si="6"/>
        <v>0.25712898902468312</v>
      </c>
    </row>
    <row r="18" spans="1:9" x14ac:dyDescent="0.2">
      <c r="A18">
        <f>WingXFLR5!A24</f>
        <v>-0.2</v>
      </c>
      <c r="B18">
        <f t="shared" si="2"/>
        <v>-3.4906585039886592E-3</v>
      </c>
      <c r="C18">
        <f>WingXFLR5!L24</f>
        <v>21.502199999999998</v>
      </c>
      <c r="D18">
        <f t="shared" si="0"/>
        <v>283.18607046450001</v>
      </c>
      <c r="E18">
        <f t="shared" si="1"/>
        <v>0.34206276756872911</v>
      </c>
      <c r="F18">
        <f t="shared" si="3"/>
        <v>1461720.0332963374</v>
      </c>
      <c r="G18">
        <f t="shared" si="4"/>
        <v>4.1076381591044287E-3</v>
      </c>
      <c r="H18">
        <f t="shared" si="5"/>
        <v>1559655.2755271918</v>
      </c>
      <c r="I18">
        <f t="shared" si="6"/>
        <v>0.24335895774715319</v>
      </c>
    </row>
    <row r="19" spans="1:9" x14ac:dyDescent="0.2">
      <c r="A19">
        <f>WingXFLR5!A25</f>
        <v>-0.1</v>
      </c>
      <c r="B19">
        <f t="shared" si="2"/>
        <v>-1.7453292519943296E-3</v>
      </c>
      <c r="C19">
        <f>WingXFLR5!L25</f>
        <v>20.908999999999999</v>
      </c>
      <c r="D19">
        <f t="shared" si="0"/>
        <v>267.77659711249999</v>
      </c>
      <c r="E19">
        <f t="shared" si="1"/>
        <v>0.35176727920112527</v>
      </c>
      <c r="F19">
        <f t="shared" si="3"/>
        <v>1421394.2841287458</v>
      </c>
      <c r="G19">
        <f t="shared" si="4"/>
        <v>4.1240872219602057E-3</v>
      </c>
      <c r="H19">
        <f t="shared" si="5"/>
        <v>1516627.7011653716</v>
      </c>
      <c r="I19">
        <f t="shared" si="6"/>
        <v>0.2310381667632945</v>
      </c>
    </row>
    <row r="20" spans="1:9" x14ac:dyDescent="0.2">
      <c r="A20">
        <f>WingXFLR5!A26</f>
        <v>0</v>
      </c>
      <c r="B20">
        <f t="shared" si="2"/>
        <v>0</v>
      </c>
      <c r="C20">
        <f>WingXFLR5!L26</f>
        <v>20.362400000000001</v>
      </c>
      <c r="D20">
        <f t="shared" si="0"/>
        <v>253.95924192800004</v>
      </c>
      <c r="E20">
        <f t="shared" si="1"/>
        <v>0.36120997725299214</v>
      </c>
      <c r="F20">
        <f t="shared" si="3"/>
        <v>1384236.4039955605</v>
      </c>
      <c r="G20">
        <f t="shared" si="4"/>
        <v>4.139723292199104E-3</v>
      </c>
      <c r="H20">
        <f t="shared" si="5"/>
        <v>1476980.2430632629</v>
      </c>
      <c r="I20">
        <f t="shared" si="6"/>
        <v>0.21994728465352306</v>
      </c>
    </row>
    <row r="21" spans="1:9" x14ac:dyDescent="0.2">
      <c r="A21">
        <f>WingXFLR5!A27</f>
        <v>0.1</v>
      </c>
      <c r="B21">
        <f t="shared" si="2"/>
        <v>1.7453292519943296E-3</v>
      </c>
      <c r="C21">
        <f>WingXFLR5!L27</f>
        <v>19.8565</v>
      </c>
      <c r="D21">
        <f t="shared" si="0"/>
        <v>241.49686275312504</v>
      </c>
      <c r="E21">
        <f t="shared" si="1"/>
        <v>0.37041281398113096</v>
      </c>
      <c r="F21">
        <f t="shared" si="3"/>
        <v>1349845.3107658159</v>
      </c>
      <c r="G21">
        <f t="shared" si="4"/>
        <v>4.1546286136839809E-3</v>
      </c>
      <c r="H21">
        <f t="shared" si="5"/>
        <v>1440284.9465871255</v>
      </c>
      <c r="I21">
        <f t="shared" si="6"/>
        <v>0.20990702379168405</v>
      </c>
    </row>
    <row r="22" spans="1:9" x14ac:dyDescent="0.2">
      <c r="A22">
        <f>WingXFLR5!A28</f>
        <v>0.2</v>
      </c>
      <c r="B22">
        <f t="shared" si="2"/>
        <v>3.4906585039886592E-3</v>
      </c>
      <c r="C22">
        <f>WingXFLR5!L28</f>
        <v>19.386700000000001</v>
      </c>
      <c r="D22">
        <f t="shared" si="0"/>
        <v>230.20453384512507</v>
      </c>
      <c r="E22">
        <f t="shared" si="1"/>
        <v>0.37938906780505849</v>
      </c>
      <c r="F22">
        <f t="shared" si="3"/>
        <v>1317908.2963374029</v>
      </c>
      <c r="G22">
        <f t="shared" si="4"/>
        <v>4.1688642372245486E-3</v>
      </c>
      <c r="H22">
        <f t="shared" si="5"/>
        <v>1406208.1521920089</v>
      </c>
      <c r="I22">
        <f t="shared" si="6"/>
        <v>0.2007774317950651</v>
      </c>
    </row>
    <row r="23" spans="1:9" x14ac:dyDescent="0.2">
      <c r="A23">
        <f>WingXFLR5!A29</f>
        <v>0.3</v>
      </c>
      <c r="B23">
        <f t="shared" si="2"/>
        <v>5.2359877559829881E-3</v>
      </c>
      <c r="C23">
        <f>WingXFLR5!L29</f>
        <v>18.948699999999999</v>
      </c>
      <c r="D23">
        <f t="shared" si="0"/>
        <v>219.92010441012499</v>
      </c>
      <c r="E23">
        <f t="shared" si="1"/>
        <v>0.38815866211488537</v>
      </c>
      <c r="F23">
        <f t="shared" si="3"/>
        <v>1288133.0466148723</v>
      </c>
      <c r="G23">
        <f t="shared" si="4"/>
        <v>4.1824959931529987E-3</v>
      </c>
      <c r="H23">
        <f t="shared" si="5"/>
        <v>1374437.9607380687</v>
      </c>
      <c r="I23">
        <f t="shared" si="6"/>
        <v>0.19243485476804872</v>
      </c>
    </row>
    <row r="24" spans="1:9" x14ac:dyDescent="0.2">
      <c r="A24">
        <f>WingXFLR5!A30</f>
        <v>0.4</v>
      </c>
      <c r="B24">
        <f t="shared" si="2"/>
        <v>6.9813170079773184E-3</v>
      </c>
      <c r="C24">
        <f>WingXFLR5!L30</f>
        <v>18.539100000000001</v>
      </c>
      <c r="D24">
        <f t="shared" si="0"/>
        <v>210.51516514612504</v>
      </c>
      <c r="E24">
        <f t="shared" si="1"/>
        <v>0.39673457939254481</v>
      </c>
      <c r="F24">
        <f t="shared" si="3"/>
        <v>1260288.4295227525</v>
      </c>
      <c r="G24">
        <f t="shared" si="4"/>
        <v>4.1955737378519204E-3</v>
      </c>
      <c r="H24">
        <f t="shared" si="5"/>
        <v>1344727.7543007769</v>
      </c>
      <c r="I24">
        <f t="shared" si="6"/>
        <v>0.18478129873749191</v>
      </c>
    </row>
    <row r="25" spans="1:9" x14ac:dyDescent="0.2">
      <c r="A25">
        <f>WingXFLR5!A31</f>
        <v>0.5</v>
      </c>
      <c r="B25">
        <f t="shared" si="2"/>
        <v>8.7266462599716477E-3</v>
      </c>
      <c r="C25">
        <f>WingXFLR5!L31</f>
        <v>18.155100000000001</v>
      </c>
      <c r="D25">
        <f t="shared" si="0"/>
        <v>201.88468930612504</v>
      </c>
      <c r="E25">
        <f t="shared" si="1"/>
        <v>0.40512594482081221</v>
      </c>
      <c r="F25">
        <f t="shared" si="3"/>
        <v>1234184.1009988901</v>
      </c>
      <c r="G25">
        <f t="shared" si="4"/>
        <v>4.2081375784189827E-3</v>
      </c>
      <c r="H25">
        <f t="shared" si="5"/>
        <v>1316874.4357658157</v>
      </c>
      <c r="I25">
        <f t="shared" si="6"/>
        <v>0.17773648356190816</v>
      </c>
    </row>
    <row r="26" spans="1:9" x14ac:dyDescent="0.2">
      <c r="A26">
        <f>WingXFLR5!A32</f>
        <v>0.6</v>
      </c>
      <c r="B26">
        <f t="shared" si="2"/>
        <v>1.0471975511965976E-2</v>
      </c>
      <c r="C26">
        <f>WingXFLR5!L32</f>
        <v>17.794</v>
      </c>
      <c r="D26">
        <f t="shared" si="0"/>
        <v>193.93369205000002</v>
      </c>
      <c r="E26">
        <f t="shared" si="1"/>
        <v>0.41334731037520106</v>
      </c>
      <c r="F26">
        <f t="shared" si="3"/>
        <v>1209636.5149833518</v>
      </c>
      <c r="G26">
        <f t="shared" si="4"/>
        <v>4.2202323961094707E-3</v>
      </c>
      <c r="H26">
        <f t="shared" si="5"/>
        <v>1290682.1614872364</v>
      </c>
      <c r="I26">
        <f t="shared" si="6"/>
        <v>0.17122725810686043</v>
      </c>
    </row>
    <row r="27" spans="1:9" x14ac:dyDescent="0.2">
      <c r="A27">
        <f>WingXFLR5!A33</f>
        <v>0.7</v>
      </c>
      <c r="B27">
        <f t="shared" si="2"/>
        <v>1.2217304763960306E-2</v>
      </c>
      <c r="C27">
        <f>WingXFLR5!L33</f>
        <v>17.453700000000001</v>
      </c>
      <c r="D27">
        <f t="shared" si="0"/>
        <v>186.58688176012504</v>
      </c>
      <c r="E27">
        <f t="shared" si="1"/>
        <v>0.42140646629748002</v>
      </c>
      <c r="F27">
        <f t="shared" si="3"/>
        <v>1186502.9134295229</v>
      </c>
      <c r="G27">
        <f t="shared" si="4"/>
        <v>4.2318900759969261E-3</v>
      </c>
      <c r="H27">
        <f t="shared" si="5"/>
        <v>1265998.608629301</v>
      </c>
      <c r="I27">
        <f t="shared" si="6"/>
        <v>0.16519570623791194</v>
      </c>
    </row>
    <row r="28" spans="1:9" x14ac:dyDescent="0.2">
      <c r="A28">
        <f>WingXFLR5!A34</f>
        <v>0.8</v>
      </c>
      <c r="B28">
        <f t="shared" si="2"/>
        <v>1.3962634015954637E-2</v>
      </c>
      <c r="C28">
        <f>WingXFLR5!L34</f>
        <v>17.132200000000001</v>
      </c>
      <c r="D28">
        <f t="shared" si="0"/>
        <v>179.77626956450004</v>
      </c>
      <c r="E28">
        <f t="shared" si="1"/>
        <v>0.4293145095677337</v>
      </c>
      <c r="F28">
        <f t="shared" si="3"/>
        <v>1164647.3362930079</v>
      </c>
      <c r="G28">
        <f t="shared" si="4"/>
        <v>4.243144871485343E-3</v>
      </c>
      <c r="H28">
        <f t="shared" si="5"/>
        <v>1242678.7078246395</v>
      </c>
      <c r="I28">
        <f t="shared" si="6"/>
        <v>0.15958919869493948</v>
      </c>
    </row>
    <row r="29" spans="1:9" x14ac:dyDescent="0.2">
      <c r="A29">
        <f>WingXFLR5!A35</f>
        <v>0.9</v>
      </c>
      <c r="B29">
        <f t="shared" si="2"/>
        <v>1.5707963267948967E-2</v>
      </c>
      <c r="C29">
        <f>WingXFLR5!L35</f>
        <v>16.8279</v>
      </c>
      <c r="D29">
        <f t="shared" si="0"/>
        <v>173.44665877612502</v>
      </c>
      <c r="E29">
        <f t="shared" si="1"/>
        <v>0.4370778315069811</v>
      </c>
      <c r="F29">
        <f t="shared" si="3"/>
        <v>1143961.0155382908</v>
      </c>
      <c r="G29">
        <f t="shared" si="4"/>
        <v>4.2540221561298075E-3</v>
      </c>
      <c r="H29">
        <f t="shared" si="5"/>
        <v>1220606.4035793564</v>
      </c>
      <c r="I29">
        <f t="shared" si="6"/>
        <v>0.15436504201566056</v>
      </c>
    </row>
    <row r="30" spans="1:9" x14ac:dyDescent="0.2">
      <c r="A30">
        <f>WingXFLR5!A36</f>
        <v>1</v>
      </c>
      <c r="B30">
        <f t="shared" si="2"/>
        <v>1.7453292519943295E-2</v>
      </c>
      <c r="C30">
        <f>WingXFLR5!L36</f>
        <v>16.539200000000001</v>
      </c>
      <c r="D30">
        <f t="shared" si="0"/>
        <v>167.54639619200003</v>
      </c>
      <c r="E30">
        <f t="shared" si="1"/>
        <v>0.44470724344686119</v>
      </c>
      <c r="F30">
        <f t="shared" si="3"/>
        <v>1124335.1831298559</v>
      </c>
      <c r="G30">
        <f t="shared" si="4"/>
        <v>4.2645516570843922E-3</v>
      </c>
      <c r="H30">
        <f t="shared" si="5"/>
        <v>1199665.6403995561</v>
      </c>
      <c r="I30">
        <f t="shared" si="6"/>
        <v>0.14948297761651796</v>
      </c>
    </row>
    <row r="31" spans="1:9" x14ac:dyDescent="0.2">
      <c r="A31">
        <f>WingXFLR5!A37</f>
        <v>1.1000000000000001</v>
      </c>
      <c r="B31">
        <f t="shared" si="2"/>
        <v>1.9198621771937627E-2</v>
      </c>
      <c r="C31">
        <f>WingXFLR5!L37</f>
        <v>16.265000000000001</v>
      </c>
      <c r="D31">
        <f t="shared" si="0"/>
        <v>162.03701281250002</v>
      </c>
      <c r="E31">
        <f t="shared" si="1"/>
        <v>0.45220424474739174</v>
      </c>
      <c r="F31">
        <f t="shared" si="3"/>
        <v>1105695.0610432853</v>
      </c>
      <c r="G31">
        <f t="shared" si="4"/>
        <v>4.2747486508704574E-3</v>
      </c>
      <c r="H31">
        <f t="shared" si="5"/>
        <v>1179776.6301331853</v>
      </c>
      <c r="I31">
        <f t="shared" si="6"/>
        <v>0.14491324514186665</v>
      </c>
    </row>
    <row r="32" spans="1:9" x14ac:dyDescent="0.2">
      <c r="A32">
        <f>WingXFLR5!A38</f>
        <v>1.2</v>
      </c>
      <c r="B32">
        <f t="shared" si="2"/>
        <v>2.0943951023931952E-2</v>
      </c>
      <c r="C32">
        <f>WingXFLR5!L38</f>
        <v>16.004000000000001</v>
      </c>
      <c r="D32">
        <f t="shared" si="0"/>
        <v>156.87840980000004</v>
      </c>
      <c r="E32">
        <f t="shared" si="1"/>
        <v>0.45957898280531906</v>
      </c>
      <c r="F32">
        <f t="shared" si="3"/>
        <v>1087952.2752497226</v>
      </c>
      <c r="G32">
        <f t="shared" si="4"/>
        <v>4.2846389386944888E-3</v>
      </c>
      <c r="H32">
        <f t="shared" si="5"/>
        <v>1160845.077691454</v>
      </c>
      <c r="I32">
        <f t="shared" si="6"/>
        <v>0.14062439875236013</v>
      </c>
    </row>
    <row r="33" spans="1:9" x14ac:dyDescent="0.2">
      <c r="A33">
        <f>WingXFLR5!A39</f>
        <v>1.3</v>
      </c>
      <c r="B33">
        <f t="shared" si="2"/>
        <v>2.2689280275926284E-2</v>
      </c>
      <c r="C33">
        <f>WingXFLR5!L39</f>
        <v>15.7552</v>
      </c>
      <c r="D33">
        <f t="shared" si="0"/>
        <v>152.03862531200002</v>
      </c>
      <c r="E33">
        <f t="shared" si="1"/>
        <v>0.46683647562813085</v>
      </c>
      <c r="F33">
        <f t="shared" si="3"/>
        <v>1071038.8457269701</v>
      </c>
      <c r="G33">
        <f t="shared" si="4"/>
        <v>4.2942400615614629E-3</v>
      </c>
      <c r="H33">
        <f t="shared" si="5"/>
        <v>1142798.4483906771</v>
      </c>
      <c r="I33">
        <f t="shared" si="6"/>
        <v>0.13659145247622373</v>
      </c>
    </row>
    <row r="34" spans="1:9" x14ac:dyDescent="0.2">
      <c r="A34">
        <f>WingXFLR5!A40</f>
        <v>1.4</v>
      </c>
      <c r="B34">
        <f t="shared" si="2"/>
        <v>2.4434609527920613E-2</v>
      </c>
      <c r="C34">
        <f>WingXFLR5!L40</f>
        <v>15.5177</v>
      </c>
      <c r="D34">
        <f t="shared" ref="D34:D65" si="7">0.5*1.225*C34^2</f>
        <v>147.489395640125</v>
      </c>
      <c r="E34">
        <f t="shared" ref="E34:E65" si="8">$L$12*1.802*10^-5*(1.225*C34)^-1</f>
        <v>0.47398145606735065</v>
      </c>
      <c r="F34">
        <f t="shared" ref="F34:F65" si="9">1.225*C34/(1.802*10^-5)</f>
        <v>1054893.5904550501</v>
      </c>
      <c r="G34">
        <f t="shared" si="4"/>
        <v>4.3035681649503544E-3</v>
      </c>
      <c r="H34">
        <f t="shared" si="5"/>
        <v>1125571.4610155383</v>
      </c>
      <c r="I34">
        <f t="shared" si="6"/>
        <v>0.13279225689111684</v>
      </c>
    </row>
    <row r="35" spans="1:9" x14ac:dyDescent="0.2">
      <c r="A35">
        <f>WingXFLR5!A41</f>
        <v>1.5</v>
      </c>
      <c r="B35">
        <f t="shared" si="2"/>
        <v>2.6179938779914941E-2</v>
      </c>
      <c r="C35">
        <f>WingXFLR5!L41</f>
        <v>15.290699999999999</v>
      </c>
      <c r="D35">
        <f t="shared" si="7"/>
        <v>143.205872725125</v>
      </c>
      <c r="E35">
        <f t="shared" si="8"/>
        <v>0.4810180070772645</v>
      </c>
      <c r="F35">
        <f t="shared" si="9"/>
        <v>1039462.1254162042</v>
      </c>
      <c r="G35">
        <f t="shared" si="4"/>
        <v>4.3126376459649033E-3</v>
      </c>
      <c r="H35">
        <f t="shared" si="5"/>
        <v>1109106.0878190899</v>
      </c>
      <c r="I35">
        <f t="shared" si="6"/>
        <v>0.12920730490402627</v>
      </c>
    </row>
    <row r="36" spans="1:9" x14ac:dyDescent="0.2">
      <c r="A36">
        <f>WingXFLR5!A42</f>
        <v>1.6</v>
      </c>
      <c r="B36">
        <f t="shared" si="2"/>
        <v>2.7925268031909273E-2</v>
      </c>
      <c r="C36">
        <f>WingXFLR5!L42</f>
        <v>15.073399999999999</v>
      </c>
      <c r="D36">
        <f t="shared" si="7"/>
        <v>139.16452488049998</v>
      </c>
      <c r="E36">
        <f t="shared" si="8"/>
        <v>0.48795242220178109</v>
      </c>
      <c r="F36">
        <f t="shared" si="9"/>
        <v>1024690.0665926748</v>
      </c>
      <c r="G36">
        <f t="shared" si="4"/>
        <v>4.3214649023105177E-3</v>
      </c>
      <c r="H36">
        <f t="shared" si="5"/>
        <v>1093344.3010543841</v>
      </c>
      <c r="I36">
        <f t="shared" si="6"/>
        <v>0.12581800689874678</v>
      </c>
    </row>
    <row r="37" spans="1:9" x14ac:dyDescent="0.2">
      <c r="A37">
        <f>WingXFLR5!A43</f>
        <v>1.7</v>
      </c>
      <c r="B37">
        <f t="shared" si="2"/>
        <v>2.9670597283903602E-2</v>
      </c>
      <c r="C37">
        <f>WingXFLR5!L43</f>
        <v>14.8651</v>
      </c>
      <c r="D37">
        <f t="shared" si="7"/>
        <v>135.344858781125</v>
      </c>
      <c r="E37">
        <f t="shared" si="8"/>
        <v>0.49478994697757339</v>
      </c>
      <c r="F37">
        <f t="shared" si="9"/>
        <v>1010529.8279689235</v>
      </c>
      <c r="G37">
        <f t="shared" si="4"/>
        <v>4.330064159310679E-3</v>
      </c>
      <c r="H37">
        <f t="shared" si="5"/>
        <v>1078235.3264428412</v>
      </c>
      <c r="I37">
        <f t="shared" si="6"/>
        <v>0.12260815705484038</v>
      </c>
    </row>
    <row r="38" spans="1:9" x14ac:dyDescent="0.2">
      <c r="A38">
        <f>WingXFLR5!A44</f>
        <v>1.8</v>
      </c>
      <c r="B38">
        <f t="shared" si="2"/>
        <v>3.1415926535897934E-2</v>
      </c>
      <c r="C38">
        <f>WingXFLR5!L44</f>
        <v>14.6653</v>
      </c>
      <c r="D38">
        <f t="shared" si="7"/>
        <v>131.73100225512502</v>
      </c>
      <c r="E38">
        <f t="shared" si="8"/>
        <v>0.50153096362272354</v>
      </c>
      <c r="F38">
        <f t="shared" si="9"/>
        <v>996947.41953385132</v>
      </c>
      <c r="G38">
        <f t="shared" si="4"/>
        <v>4.3384429031563705E-3</v>
      </c>
      <c r="H38">
        <f t="shared" si="5"/>
        <v>1063742.8966426193</v>
      </c>
      <c r="I38">
        <f t="shared" si="6"/>
        <v>0.11956529842228263</v>
      </c>
    </row>
    <row r="39" spans="1:9" x14ac:dyDescent="0.2">
      <c r="A39">
        <f>WingXFLR5!A45</f>
        <v>1.9</v>
      </c>
      <c r="B39">
        <f t="shared" si="2"/>
        <v>3.3161255787892259E-2</v>
      </c>
      <c r="C39">
        <f>WingXFLR5!L45</f>
        <v>14.4733</v>
      </c>
      <c r="D39">
        <f t="shared" si="7"/>
        <v>128.30430289512501</v>
      </c>
      <c r="E39">
        <f t="shared" si="8"/>
        <v>0.50818417643635716</v>
      </c>
      <c r="F39">
        <f t="shared" si="9"/>
        <v>983895.25527192024</v>
      </c>
      <c r="G39">
        <f t="shared" si="4"/>
        <v>4.3466183886414263E-3</v>
      </c>
      <c r="H39">
        <f t="shared" si="5"/>
        <v>1049816.2373751388</v>
      </c>
      <c r="I39">
        <f t="shared" si="6"/>
        <v>0.11667451498472702</v>
      </c>
    </row>
    <row r="40" spans="1:9" x14ac:dyDescent="0.2">
      <c r="A40">
        <f>WingXFLR5!A46</f>
        <v>2</v>
      </c>
      <c r="B40">
        <f t="shared" si="2"/>
        <v>3.4906585039886591E-2</v>
      </c>
      <c r="C40">
        <f>WingXFLR5!L46</f>
        <v>14.2887</v>
      </c>
      <c r="D40">
        <f t="shared" si="7"/>
        <v>125.05225546012501</v>
      </c>
      <c r="E40">
        <f t="shared" si="8"/>
        <v>0.51474956019906126</v>
      </c>
      <c r="F40">
        <f t="shared" si="9"/>
        <v>971346.14317425096</v>
      </c>
      <c r="G40">
        <f t="shared" si="4"/>
        <v>4.3545965039872049E-3</v>
      </c>
      <c r="H40">
        <f t="shared" si="5"/>
        <v>1036426.3347669258</v>
      </c>
      <c r="I40">
        <f t="shared" si="6"/>
        <v>0.1139259656833351</v>
      </c>
    </row>
    <row r="41" spans="1:9" x14ac:dyDescent="0.2">
      <c r="A41">
        <f>WingXFLR5!A47</f>
        <v>2.1</v>
      </c>
      <c r="B41">
        <f t="shared" si="2"/>
        <v>3.6651914291880923E-2</v>
      </c>
      <c r="C41">
        <f>WingXFLR5!L47</f>
        <v>14.1111</v>
      </c>
      <c r="D41">
        <f t="shared" si="7"/>
        <v>121.96292521612503</v>
      </c>
      <c r="E41">
        <f t="shared" si="8"/>
        <v>0.52122811409573511</v>
      </c>
      <c r="F41">
        <f t="shared" si="9"/>
        <v>959272.89123196446</v>
      </c>
      <c r="G41">
        <f t="shared" si="4"/>
        <v>4.3623840614349955E-3</v>
      </c>
      <c r="H41">
        <f t="shared" si="5"/>
        <v>1023544.174944506</v>
      </c>
      <c r="I41">
        <f t="shared" si="6"/>
        <v>0.11131020943427039</v>
      </c>
    </row>
    <row r="42" spans="1:9" x14ac:dyDescent="0.2">
      <c r="A42">
        <f>WingXFLR5!A48</f>
        <v>2.2000000000000002</v>
      </c>
      <c r="B42">
        <f t="shared" si="2"/>
        <v>3.8397243543875255E-2</v>
      </c>
      <c r="C42">
        <f>WingXFLR5!L48</f>
        <v>13.9399</v>
      </c>
      <c r="D42">
        <f t="shared" si="7"/>
        <v>119.02149735612501</v>
      </c>
      <c r="E42">
        <f t="shared" si="8"/>
        <v>0.5276294694234771</v>
      </c>
      <c r="F42">
        <f t="shared" si="9"/>
        <v>947634.71143174241</v>
      </c>
      <c r="G42">
        <f t="shared" si="4"/>
        <v>4.3699977546088819E-3</v>
      </c>
      <c r="H42">
        <f t="shared" si="5"/>
        <v>1011126.2370976692</v>
      </c>
      <c r="I42">
        <f t="shared" si="6"/>
        <v>0.10881528234653047</v>
      </c>
    </row>
    <row r="43" spans="1:9" x14ac:dyDescent="0.2">
      <c r="A43">
        <f>WingXFLR5!A49</f>
        <v>2.2999999999999998</v>
      </c>
      <c r="B43">
        <f t="shared" si="2"/>
        <v>4.0142572795869573E-2</v>
      </c>
      <c r="C43">
        <f>WingXFLR5!L49</f>
        <v>13.774800000000001</v>
      </c>
      <c r="D43">
        <f t="shared" si="7"/>
        <v>116.21888296200002</v>
      </c>
      <c r="E43">
        <f t="shared" si="8"/>
        <v>0.53395345419289764</v>
      </c>
      <c r="F43">
        <f t="shared" si="9"/>
        <v>936411.20976692566</v>
      </c>
      <c r="G43">
        <f t="shared" si="4"/>
        <v>4.3774420714238864E-3</v>
      </c>
      <c r="H43">
        <f t="shared" si="5"/>
        <v>999150.76082130964</v>
      </c>
      <c r="I43">
        <f t="shared" si="6"/>
        <v>0.10643399760069841</v>
      </c>
    </row>
    <row r="44" spans="1:9" x14ac:dyDescent="0.2">
      <c r="A44">
        <f>WingXFLR5!A50</f>
        <v>2.4</v>
      </c>
      <c r="B44">
        <f t="shared" si="2"/>
        <v>4.1887902047863905E-2</v>
      </c>
      <c r="C44">
        <f>WingXFLR5!L50</f>
        <v>13.615500000000001</v>
      </c>
      <c r="D44">
        <f t="shared" si="7"/>
        <v>113.54637715312502</v>
      </c>
      <c r="E44">
        <f t="shared" si="8"/>
        <v>0.54020065666456074</v>
      </c>
      <c r="F44">
        <f t="shared" si="9"/>
        <v>925581.9922308547</v>
      </c>
      <c r="G44">
        <f t="shared" si="4"/>
        <v>4.3847221678722341E-3</v>
      </c>
      <c r="H44">
        <f t="shared" si="5"/>
        <v>987595.98571032193</v>
      </c>
      <c r="I44">
        <f t="shared" si="6"/>
        <v>0.10415943895413535</v>
      </c>
    </row>
    <row r="45" spans="1:9" x14ac:dyDescent="0.2">
      <c r="A45">
        <f>WingXFLR5!A51</f>
        <v>2.5</v>
      </c>
      <c r="B45">
        <f t="shared" si="2"/>
        <v>4.3633231299858237E-2</v>
      </c>
      <c r="C45">
        <f>WingXFLR5!L51</f>
        <v>13.4617</v>
      </c>
      <c r="D45">
        <f t="shared" si="7"/>
        <v>110.99563722012502</v>
      </c>
      <c r="E45">
        <f t="shared" si="8"/>
        <v>0.54637245227692843</v>
      </c>
      <c r="F45">
        <f t="shared" si="9"/>
        <v>915126.66481687024</v>
      </c>
      <c r="G45">
        <f t="shared" si="4"/>
        <v>4.3918438689822936E-3</v>
      </c>
      <c r="H45">
        <f t="shared" si="5"/>
        <v>976440.15135960048</v>
      </c>
      <c r="I45">
        <f t="shared" si="6"/>
        <v>0.1019849461881321</v>
      </c>
    </row>
    <row r="46" spans="1:9" x14ac:dyDescent="0.2">
      <c r="A46">
        <f>WingXFLR5!A52</f>
        <v>2.6</v>
      </c>
      <c r="B46">
        <f t="shared" si="2"/>
        <v>4.5378560551852569E-2</v>
      </c>
      <c r="C46">
        <f>WingXFLR5!L52</f>
        <v>13.312900000000001</v>
      </c>
      <c r="D46">
        <f t="shared" si="7"/>
        <v>108.55540017612502</v>
      </c>
      <c r="E46">
        <f t="shared" si="8"/>
        <v>0.55247932763081875</v>
      </c>
      <c r="F46">
        <f t="shared" si="9"/>
        <v>905011.23751387361</v>
      </c>
      <c r="G46">
        <f t="shared" si="4"/>
        <v>4.3988231085731085E-3</v>
      </c>
      <c r="H46">
        <f t="shared" si="5"/>
        <v>965646.99042730313</v>
      </c>
      <c r="I46">
        <f t="shared" si="6"/>
        <v>9.990131396372498E-2</v>
      </c>
    </row>
    <row r="47" spans="1:9" x14ac:dyDescent="0.2">
      <c r="A47">
        <f>WingXFLR5!A53</f>
        <v>2.7</v>
      </c>
      <c r="B47">
        <f t="shared" si="2"/>
        <v>4.7123889803846894E-2</v>
      </c>
      <c r="C47">
        <f>WingXFLR5!L53</f>
        <v>13.1691</v>
      </c>
      <c r="D47">
        <f t="shared" si="7"/>
        <v>106.222931821125</v>
      </c>
      <c r="E47">
        <f t="shared" si="8"/>
        <v>0.55851212617538992</v>
      </c>
      <c r="F47">
        <f t="shared" si="9"/>
        <v>895235.7103218647</v>
      </c>
      <c r="G47">
        <f t="shared" si="4"/>
        <v>4.4056530624154364E-3</v>
      </c>
      <c r="H47">
        <f t="shared" si="5"/>
        <v>955216.50291342963</v>
      </c>
      <c r="I47">
        <f t="shared" si="6"/>
        <v>9.7906572722563479E-2</v>
      </c>
    </row>
    <row r="48" spans="1:9" x14ac:dyDescent="0.2">
      <c r="A48">
        <f>WingXFLR5!A54</f>
        <v>2.8</v>
      </c>
      <c r="B48">
        <f t="shared" si="2"/>
        <v>4.8869219055841226E-2</v>
      </c>
      <c r="C48">
        <f>WingXFLR5!L54</f>
        <v>13.0298</v>
      </c>
      <c r="D48">
        <f t="shared" si="7"/>
        <v>103.98760892450001</v>
      </c>
      <c r="E48">
        <f t="shared" si="8"/>
        <v>0.56448311108507632</v>
      </c>
      <c r="F48">
        <f t="shared" si="9"/>
        <v>885766.0932297447</v>
      </c>
      <c r="G48">
        <f t="shared" si="4"/>
        <v>4.4123510498020168E-3</v>
      </c>
      <c r="H48">
        <f t="shared" si="5"/>
        <v>945112.42147613759</v>
      </c>
      <c r="I48">
        <f t="shared" si="6"/>
        <v>9.5991973396892694E-2</v>
      </c>
    </row>
    <row r="49" spans="1:9" x14ac:dyDescent="0.2">
      <c r="A49">
        <f>WingXFLR5!A55</f>
        <v>2.9</v>
      </c>
      <c r="B49">
        <f t="shared" si="2"/>
        <v>5.0614548307835558E-2</v>
      </c>
      <c r="C49">
        <f>WingXFLR5!L55</f>
        <v>12.8948</v>
      </c>
      <c r="D49">
        <f t="shared" si="7"/>
        <v>101.84396856200001</v>
      </c>
      <c r="E49">
        <f t="shared" si="8"/>
        <v>0.5703928747104513</v>
      </c>
      <c r="F49">
        <f t="shared" si="9"/>
        <v>876588.79023307445</v>
      </c>
      <c r="G49">
        <f t="shared" si="4"/>
        <v>4.4189208288667788E-3</v>
      </c>
      <c r="H49">
        <f t="shared" si="5"/>
        <v>935320.23917869036</v>
      </c>
      <c r="I49">
        <f t="shared" si="6"/>
        <v>9.4153139207680661E-2</v>
      </c>
    </row>
    <row r="50" spans="1:9" x14ac:dyDescent="0.2">
      <c r="A50">
        <f>WingXFLR5!A56</f>
        <v>3</v>
      </c>
      <c r="B50">
        <f t="shared" si="2"/>
        <v>5.2359877559829883E-2</v>
      </c>
      <c r="C50">
        <f>WingXFLR5!L56</f>
        <v>12.764099999999999</v>
      </c>
      <c r="D50">
        <f t="shared" si="7"/>
        <v>99.789877396124993</v>
      </c>
      <c r="E50">
        <f t="shared" si="8"/>
        <v>0.57623350183846322</v>
      </c>
      <c r="F50">
        <f t="shared" si="9"/>
        <v>867703.80133185349</v>
      </c>
      <c r="G50">
        <f t="shared" si="4"/>
        <v>4.4253566735343907E-3</v>
      </c>
      <c r="H50">
        <f t="shared" si="5"/>
        <v>925839.95602108759</v>
      </c>
      <c r="I50">
        <f t="shared" si="6"/>
        <v>9.2388526036495194E-2</v>
      </c>
    </row>
    <row r="51" spans="1:9" x14ac:dyDescent="0.2">
      <c r="A51">
        <f>WingXFLR5!A57</f>
        <v>3.1</v>
      </c>
      <c r="B51">
        <f t="shared" si="2"/>
        <v>5.4105206811824215E-2</v>
      </c>
      <c r="C51">
        <f>WingXFLR5!L57</f>
        <v>12.6372</v>
      </c>
      <c r="D51">
        <f t="shared" si="7"/>
        <v>97.815529601999998</v>
      </c>
      <c r="E51">
        <f t="shared" si="8"/>
        <v>0.58201991270347286</v>
      </c>
      <c r="F51">
        <f t="shared" si="9"/>
        <v>859077.13651498349</v>
      </c>
      <c r="G51">
        <f t="shared" si="4"/>
        <v>4.4316778733150203E-3</v>
      </c>
      <c r="H51">
        <f t="shared" si="5"/>
        <v>916635.30466148735</v>
      </c>
      <c r="I51">
        <f t="shared" si="6"/>
        <v>9.0689971552178783E-2</v>
      </c>
    </row>
    <row r="52" spans="1:9" x14ac:dyDescent="0.2">
      <c r="A52">
        <f>WingXFLR5!A58</f>
        <v>3.2</v>
      </c>
      <c r="B52">
        <f t="shared" si="2"/>
        <v>5.5850536063818547E-2</v>
      </c>
      <c r="C52">
        <f>WingXFLR5!L58</f>
        <v>12.514099999999999</v>
      </c>
      <c r="D52">
        <f t="shared" si="7"/>
        <v>95.919153021124984</v>
      </c>
      <c r="E52">
        <f t="shared" si="8"/>
        <v>0.58774518669471465</v>
      </c>
      <c r="F52">
        <f t="shared" si="9"/>
        <v>850708.79578246397</v>
      </c>
      <c r="G52">
        <f t="shared" si="4"/>
        <v>4.4378794899992092E-3</v>
      </c>
      <c r="H52">
        <f t="shared" si="5"/>
        <v>907706.28509988904</v>
      </c>
      <c r="I52">
        <f t="shared" si="6"/>
        <v>8.9056189730977939E-2</v>
      </c>
    </row>
    <row r="53" spans="1:9" x14ac:dyDescent="0.2">
      <c r="A53">
        <f>WingXFLR5!A59</f>
        <v>3.3</v>
      </c>
      <c r="B53">
        <f t="shared" si="2"/>
        <v>5.7595865315812872E-2</v>
      </c>
      <c r="C53">
        <f>WingXFLR5!L59</f>
        <v>12.394500000000001</v>
      </c>
      <c r="D53">
        <f t="shared" si="7"/>
        <v>94.094473528125022</v>
      </c>
      <c r="E53">
        <f t="shared" si="8"/>
        <v>0.59341659936393787</v>
      </c>
      <c r="F53">
        <f t="shared" si="9"/>
        <v>842578.38512763602</v>
      </c>
      <c r="G53">
        <f t="shared" si="4"/>
        <v>4.4439719206441266E-3</v>
      </c>
      <c r="H53">
        <f t="shared" si="5"/>
        <v>899031.13693118759</v>
      </c>
      <c r="I53">
        <f t="shared" si="6"/>
        <v>8.7481997866488068E-2</v>
      </c>
    </row>
    <row r="54" spans="1:9" x14ac:dyDescent="0.2">
      <c r="A54">
        <f>WingXFLR5!A60</f>
        <v>3.4</v>
      </c>
      <c r="B54">
        <f t="shared" si="2"/>
        <v>5.9341194567807204E-2</v>
      </c>
      <c r="C54">
        <f>WingXFLR5!L60</f>
        <v>12.2783</v>
      </c>
      <c r="D54">
        <f t="shared" si="7"/>
        <v>92.338448670125004</v>
      </c>
      <c r="E54">
        <f t="shared" si="8"/>
        <v>0.59903260555747351</v>
      </c>
      <c r="F54">
        <f t="shared" si="9"/>
        <v>834679.10654827976</v>
      </c>
      <c r="G54">
        <f t="shared" si="4"/>
        <v>4.4499558491117291E-3</v>
      </c>
      <c r="H54">
        <f t="shared" si="5"/>
        <v>890602.60668701446</v>
      </c>
      <c r="I54">
        <f t="shared" si="6"/>
        <v>8.5964975914279901E-2</v>
      </c>
    </row>
    <row r="55" spans="1:9" x14ac:dyDescent="0.2">
      <c r="A55">
        <f>WingXFLR5!A61</f>
        <v>3.5</v>
      </c>
      <c r="B55">
        <f t="shared" si="2"/>
        <v>6.1086523819801536E-2</v>
      </c>
      <c r="C55">
        <f>WingXFLR5!L61</f>
        <v>12.1654</v>
      </c>
      <c r="D55">
        <f t="shared" si="7"/>
        <v>90.648136260499996</v>
      </c>
      <c r="E55">
        <f t="shared" si="8"/>
        <v>0.60459187867364217</v>
      </c>
      <c r="F55">
        <f t="shared" si="9"/>
        <v>827004.16204217542</v>
      </c>
      <c r="G55">
        <f t="shared" si="4"/>
        <v>4.4558321541931442E-3</v>
      </c>
      <c r="H55">
        <f t="shared" si="5"/>
        <v>882413.44089900109</v>
      </c>
      <c r="I55">
        <f t="shared" si="6"/>
        <v>8.4502775245856657E-2</v>
      </c>
    </row>
    <row r="56" spans="1:9" x14ac:dyDescent="0.2">
      <c r="A56">
        <f>WingXFLR5!A62</f>
        <v>3.6</v>
      </c>
      <c r="B56">
        <f t="shared" si="2"/>
        <v>6.2831853071795868E-2</v>
      </c>
      <c r="C56">
        <f>WingXFLR5!L62</f>
        <v>12.0555</v>
      </c>
      <c r="D56">
        <f t="shared" si="7"/>
        <v>89.017736653125013</v>
      </c>
      <c r="E56">
        <f t="shared" si="8"/>
        <v>0.61010344165039421</v>
      </c>
      <c r="F56">
        <f t="shared" si="9"/>
        <v>819533.15760266385</v>
      </c>
      <c r="G56">
        <f t="shared" si="4"/>
        <v>4.4616124853139932E-3</v>
      </c>
      <c r="H56">
        <f t="shared" si="5"/>
        <v>874441.87916204229</v>
      </c>
      <c r="I56">
        <f t="shared" si="6"/>
        <v>8.3090555881152856E-2</v>
      </c>
    </row>
    <row r="57" spans="1:9" x14ac:dyDescent="0.2">
      <c r="A57">
        <f>WingXFLR5!A63</f>
        <v>3.7</v>
      </c>
      <c r="B57">
        <f t="shared" si="2"/>
        <v>6.4577182323790186E-2</v>
      </c>
      <c r="C57">
        <f>WingXFLR5!L63</f>
        <v>11.948600000000001</v>
      </c>
      <c r="D57">
        <f t="shared" si="7"/>
        <v>87.446038200500013</v>
      </c>
      <c r="E57">
        <f t="shared" si="8"/>
        <v>0.6155618265584526</v>
      </c>
      <c r="F57">
        <f t="shared" si="9"/>
        <v>812266.09322974482</v>
      </c>
      <c r="G57">
        <f t="shared" si="4"/>
        <v>4.4672930993307413E-3</v>
      </c>
      <c r="H57">
        <f t="shared" si="5"/>
        <v>866687.92147613771</v>
      </c>
      <c r="I57">
        <f t="shared" si="6"/>
        <v>8.1727432496800131E-2</v>
      </c>
    </row>
    <row r="58" spans="1:9" x14ac:dyDescent="0.2">
      <c r="A58">
        <f>WingXFLR5!A64</f>
        <v>3.8</v>
      </c>
      <c r="B58">
        <f t="shared" si="2"/>
        <v>6.6322511575784518E-2</v>
      </c>
      <c r="C58">
        <f>WingXFLR5!L64</f>
        <v>11.8445</v>
      </c>
      <c r="D58">
        <f t="shared" si="7"/>
        <v>85.928960403125004</v>
      </c>
      <c r="E58">
        <f t="shared" si="8"/>
        <v>0.62097193134504003</v>
      </c>
      <c r="F58">
        <f t="shared" si="9"/>
        <v>805189.37291897903</v>
      </c>
      <c r="G58">
        <f t="shared" si="4"/>
        <v>4.4728810215394566E-3</v>
      </c>
      <c r="H58">
        <f t="shared" si="5"/>
        <v>859137.0609045506</v>
      </c>
      <c r="I58">
        <f t="shared" si="6"/>
        <v>8.0410020626646331E-2</v>
      </c>
    </row>
    <row r="59" spans="1:9" x14ac:dyDescent="0.2">
      <c r="A59">
        <f>WingXFLR5!A65</f>
        <v>3.9</v>
      </c>
      <c r="B59">
        <f t="shared" si="2"/>
        <v>6.806784082777885E-2</v>
      </c>
      <c r="C59">
        <f>WingXFLR5!L65</f>
        <v>11.7432</v>
      </c>
      <c r="D59">
        <f t="shared" si="7"/>
        <v>84.465432071999999</v>
      </c>
      <c r="E59">
        <f t="shared" si="8"/>
        <v>0.62632860215412556</v>
      </c>
      <c r="F59">
        <f t="shared" si="9"/>
        <v>798302.99667036638</v>
      </c>
      <c r="G59">
        <f t="shared" si="4"/>
        <v>4.4783727909918029E-3</v>
      </c>
      <c r="H59">
        <f t="shared" si="5"/>
        <v>851789.29744728084</v>
      </c>
      <c r="I59">
        <f t="shared" si="6"/>
        <v>7.9137535311616672E-2</v>
      </c>
    </row>
    <row r="60" spans="1:9" x14ac:dyDescent="0.2">
      <c r="A60">
        <f>WingXFLR5!A66</f>
        <v>4</v>
      </c>
      <c r="B60">
        <f t="shared" si="2"/>
        <v>6.9813170079773182E-2</v>
      </c>
      <c r="C60">
        <f>WingXFLR5!L66</f>
        <v>11.644399999999999</v>
      </c>
      <c r="D60">
        <f t="shared" si="7"/>
        <v>83.050131457999981</v>
      </c>
      <c r="E60">
        <f t="shared" si="8"/>
        <v>0.63164285328710168</v>
      </c>
      <c r="F60">
        <f t="shared" si="9"/>
        <v>791586.57047724747</v>
      </c>
      <c r="G60">
        <f t="shared" si="4"/>
        <v>4.4837814324279451E-3</v>
      </c>
      <c r="H60">
        <f t="shared" si="5"/>
        <v>844622.87069922301</v>
      </c>
      <c r="I60">
        <f t="shared" si="6"/>
        <v>7.7905483680252074E-2</v>
      </c>
    </row>
    <row r="61" spans="1:9" x14ac:dyDescent="0.2">
      <c r="A61">
        <f>WingXFLR5!A67</f>
        <v>4.0999999999999996</v>
      </c>
      <c r="B61">
        <f t="shared" si="2"/>
        <v>7.15584993317675E-2</v>
      </c>
      <c r="C61">
        <f>WingXFLR5!L67</f>
        <v>11.548</v>
      </c>
      <c r="D61">
        <f t="shared" si="7"/>
        <v>81.680736199999998</v>
      </c>
      <c r="E61">
        <f t="shared" si="8"/>
        <v>0.63691565992521026</v>
      </c>
      <c r="F61">
        <f t="shared" si="9"/>
        <v>785033.29633740301</v>
      </c>
      <c r="G61">
        <f t="shared" si="4"/>
        <v>4.4891094805557434E-3</v>
      </c>
      <c r="H61">
        <f t="shared" si="5"/>
        <v>837630.52719200891</v>
      </c>
      <c r="I61">
        <f t="shared" si="6"/>
        <v>7.6711965516756561E-2</v>
      </c>
    </row>
    <row r="62" spans="1:9" x14ac:dyDescent="0.2">
      <c r="A62">
        <f>WingXFLR5!A68</f>
        <v>4.2</v>
      </c>
      <c r="B62">
        <f t="shared" si="2"/>
        <v>7.3303828583761846E-2</v>
      </c>
      <c r="C62">
        <f>WingXFLR5!L68</f>
        <v>11.4541</v>
      </c>
      <c r="D62">
        <f t="shared" si="7"/>
        <v>80.357799171125009</v>
      </c>
      <c r="E62">
        <f t="shared" si="8"/>
        <v>0.64213705492498996</v>
      </c>
      <c r="F62">
        <f t="shared" si="9"/>
        <v>778649.97225305228</v>
      </c>
      <c r="G62">
        <f t="shared" si="4"/>
        <v>4.4943484512212422E-3</v>
      </c>
      <c r="H62">
        <f t="shared" si="5"/>
        <v>830819.52039400674</v>
      </c>
      <c r="I62">
        <f t="shared" si="6"/>
        <v>7.5557580813825548E-2</v>
      </c>
    </row>
    <row r="63" spans="1:9" x14ac:dyDescent="0.2">
      <c r="A63">
        <f>WingXFLR5!A69</f>
        <v>4.3</v>
      </c>
      <c r="B63">
        <f t="shared" si="2"/>
        <v>7.5049157835756164E-2</v>
      </c>
      <c r="C63">
        <f>WingXFLR5!L69</f>
        <v>11.362399999999999</v>
      </c>
      <c r="D63">
        <f t="shared" si="7"/>
        <v>79.076281927999986</v>
      </c>
      <c r="E63">
        <f t="shared" si="8"/>
        <v>0.64731940794342102</v>
      </c>
      <c r="F63">
        <f t="shared" si="9"/>
        <v>772416.20421753603</v>
      </c>
      <c r="G63">
        <f t="shared" si="4"/>
        <v>4.4995122667418784E-3</v>
      </c>
      <c r="H63">
        <f t="shared" si="5"/>
        <v>824168.08990011085</v>
      </c>
      <c r="I63">
        <f t="shared" si="6"/>
        <v>7.4438043722559702E-2</v>
      </c>
    </row>
    <row r="64" spans="1:9" x14ac:dyDescent="0.2">
      <c r="A64">
        <f>WingXFLR5!A70</f>
        <v>4.4000000000000004</v>
      </c>
      <c r="B64">
        <f t="shared" si="2"/>
        <v>7.679448708775051E-2</v>
      </c>
      <c r="C64">
        <f>WingXFLR5!L70</f>
        <v>11.273</v>
      </c>
      <c r="D64">
        <f t="shared" si="7"/>
        <v>77.836824012500003</v>
      </c>
      <c r="E64">
        <f t="shared" si="8"/>
        <v>0.65245294427537714</v>
      </c>
      <c r="F64">
        <f t="shared" si="9"/>
        <v>766338.79023307445</v>
      </c>
      <c r="G64">
        <f t="shared" si="4"/>
        <v>4.5045926217687675E-3</v>
      </c>
      <c r="H64">
        <f t="shared" si="5"/>
        <v>817683.48917869036</v>
      </c>
      <c r="I64">
        <f t="shared" si="6"/>
        <v>7.3354016395796376E-2</v>
      </c>
    </row>
    <row r="65" spans="1:9" x14ac:dyDescent="0.2">
      <c r="A65">
        <f>WingXFLR5!A71</f>
        <v>4.5</v>
      </c>
      <c r="B65">
        <f t="shared" si="2"/>
        <v>7.8539816339744828E-2</v>
      </c>
      <c r="C65">
        <f>WingXFLR5!L71</f>
        <v>11.185600000000001</v>
      </c>
      <c r="D65">
        <f t="shared" si="7"/>
        <v>76.634559008000025</v>
      </c>
      <c r="E65">
        <f t="shared" si="8"/>
        <v>0.65755096202406016</v>
      </c>
      <c r="F65">
        <f t="shared" si="9"/>
        <v>760397.33629300783</v>
      </c>
      <c r="G65">
        <f t="shared" si="4"/>
        <v>4.5096040312289365E-3</v>
      </c>
      <c r="H65">
        <f t="shared" si="5"/>
        <v>811343.95782463928</v>
      </c>
      <c r="I65">
        <f t="shared" si="6"/>
        <v>7.230133934790671E-2</v>
      </c>
    </row>
    <row r="66" spans="1:9" x14ac:dyDescent="0.2">
      <c r="A66">
        <f>WingXFLR5!A72</f>
        <v>4.5999999999999996</v>
      </c>
      <c r="B66">
        <f t="shared" si="2"/>
        <v>8.0285145591739146E-2</v>
      </c>
      <c r="C66">
        <f>WingXFLR5!L72</f>
        <v>11.100300000000001</v>
      </c>
      <c r="D66">
        <f t="shared" ref="D66:D97" si="10">0.5*1.225*C66^2</f>
        <v>75.470204305125023</v>
      </c>
      <c r="E66">
        <f t="shared" ref="E66:E97" si="11">$L$12*1.802*10^-5*(1.225*C66)^-1</f>
        <v>0.66260389726550883</v>
      </c>
      <c r="F66">
        <f t="shared" ref="F66:F97" si="12">1.225*C66/(1.802*10^-5)</f>
        <v>754598.64039955614</v>
      </c>
      <c r="G66">
        <f t="shared" si="4"/>
        <v>4.5145383685005298E-3</v>
      </c>
      <c r="H66">
        <f t="shared" si="5"/>
        <v>805156.74930632638</v>
      </c>
      <c r="I66">
        <f t="shared" si="6"/>
        <v>7.1280730843124848E-2</v>
      </c>
    </row>
    <row r="67" spans="1:9" x14ac:dyDescent="0.2">
      <c r="A67">
        <f>WingXFLR5!A73</f>
        <v>4.7</v>
      </c>
      <c r="B67">
        <f t="shared" ref="B67:B112" si="13">A67*PI()/180</f>
        <v>8.2030474843733492E-2</v>
      </c>
      <c r="C67">
        <f>WingXFLR5!L73</f>
        <v>11.0169</v>
      </c>
      <c r="D67">
        <f t="shared" si="10"/>
        <v>74.340402436125004</v>
      </c>
      <c r="E67">
        <f t="shared" si="11"/>
        <v>0.66761993308610668</v>
      </c>
      <c r="F67">
        <f t="shared" si="12"/>
        <v>748929.10654827964</v>
      </c>
      <c r="G67">
        <f t="shared" ref="G67:G112" si="14">(0.027*(7/6)*F67^(-1/7))*($L$8^(-1/7))</f>
        <v>4.519404874236398E-3</v>
      </c>
      <c r="H67">
        <f t="shared" ref="H67:H112" si="15">F67*$L$8</f>
        <v>799107.35668701434</v>
      </c>
      <c r="I67">
        <f t="shared" ref="I67:I112" si="16">G67*D67*$L$3</f>
        <v>7.0289333827552994E-2</v>
      </c>
    </row>
    <row r="68" spans="1:9" x14ac:dyDescent="0.2">
      <c r="A68">
        <f>WingXFLR5!A74</f>
        <v>4.8</v>
      </c>
      <c r="B68">
        <f t="shared" si="13"/>
        <v>8.377580409572781E-2</v>
      </c>
      <c r="C68">
        <f>WingXFLR5!L74</f>
        <v>10.9354</v>
      </c>
      <c r="D68">
        <f t="shared" si="10"/>
        <v>73.244571060500007</v>
      </c>
      <c r="E68">
        <f t="shared" si="11"/>
        <v>0.67259561066045392</v>
      </c>
      <c r="F68">
        <f t="shared" si="12"/>
        <v>743388.73473917868</v>
      </c>
      <c r="G68">
        <f t="shared" si="14"/>
        <v>4.5242013597680091E-3</v>
      </c>
      <c r="H68">
        <f t="shared" si="15"/>
        <v>793195.77996670362</v>
      </c>
      <c r="I68">
        <f t="shared" si="16"/>
        <v>6.9326717208148161E-2</v>
      </c>
    </row>
    <row r="69" spans="1:9" x14ac:dyDescent="0.2">
      <c r="A69">
        <f>WingXFLR5!A75</f>
        <v>4.9000000000000004</v>
      </c>
      <c r="B69">
        <f t="shared" si="13"/>
        <v>8.5521133347722156E-2</v>
      </c>
      <c r="C69">
        <f>WingXFLR5!L75</f>
        <v>10.855700000000001</v>
      </c>
      <c r="D69">
        <f t="shared" si="10"/>
        <v>72.180811275125009</v>
      </c>
      <c r="E69">
        <f t="shared" si="11"/>
        <v>0.67753364967863217</v>
      </c>
      <c r="F69">
        <f t="shared" si="12"/>
        <v>737970.72697003337</v>
      </c>
      <c r="G69">
        <f t="shared" si="14"/>
        <v>4.528931586115152E-3</v>
      </c>
      <c r="H69">
        <f t="shared" si="15"/>
        <v>787414.76567702554</v>
      </c>
      <c r="I69">
        <f t="shared" si="16"/>
        <v>6.8391288995486493E-2</v>
      </c>
    </row>
    <row r="70" spans="1:9" x14ac:dyDescent="0.2">
      <c r="A70">
        <f>WingXFLR5!A76</f>
        <v>5</v>
      </c>
      <c r="B70">
        <f t="shared" si="13"/>
        <v>8.7266462599716474E-2</v>
      </c>
      <c r="C70">
        <f>WingXFLR5!L76</f>
        <v>10.777699999999999</v>
      </c>
      <c r="D70">
        <f t="shared" si="10"/>
        <v>71.147275590124991</v>
      </c>
      <c r="E70">
        <f t="shared" si="11"/>
        <v>0.68243707292059785</v>
      </c>
      <c r="F70">
        <f t="shared" si="12"/>
        <v>732668.28523862374</v>
      </c>
      <c r="G70">
        <f t="shared" si="14"/>
        <v>4.5335995032220874E-3</v>
      </c>
      <c r="H70">
        <f t="shared" si="15"/>
        <v>781757.06034961145</v>
      </c>
      <c r="I70">
        <f t="shared" si="16"/>
        <v>6.7481495138126291E-2</v>
      </c>
    </row>
    <row r="71" spans="1:9" x14ac:dyDescent="0.2">
      <c r="A71">
        <f>WingXFLR5!A77</f>
        <v>5.0999999999999996</v>
      </c>
      <c r="B71">
        <f t="shared" si="13"/>
        <v>8.9011791851710792E-2</v>
      </c>
      <c r="C71">
        <f>WingXFLR5!L77</f>
        <v>10.701499999999999</v>
      </c>
      <c r="D71">
        <f t="shared" si="10"/>
        <v>70.144787628125002</v>
      </c>
      <c r="E71">
        <f t="shared" si="11"/>
        <v>0.68729636413739459</v>
      </c>
      <c r="F71">
        <f t="shared" si="12"/>
        <v>727488.20754716988</v>
      </c>
      <c r="G71">
        <f t="shared" si="14"/>
        <v>4.5381971321872107E-3</v>
      </c>
      <c r="H71">
        <f t="shared" si="15"/>
        <v>776229.91745283024</v>
      </c>
      <c r="I71">
        <f t="shared" si="16"/>
        <v>6.6598129492734609E-2</v>
      </c>
    </row>
    <row r="72" spans="1:9" x14ac:dyDescent="0.2">
      <c r="A72">
        <f>WingXFLR5!A78</f>
        <v>5.2</v>
      </c>
      <c r="B72">
        <f t="shared" si="13"/>
        <v>9.0757121103705138E-2</v>
      </c>
      <c r="C72">
        <f>WingXFLR5!L78</f>
        <v>10.626799999999999</v>
      </c>
      <c r="D72">
        <f t="shared" si="10"/>
        <v>69.168937921999998</v>
      </c>
      <c r="E72">
        <f t="shared" si="11"/>
        <v>0.6921276433937148</v>
      </c>
      <c r="F72">
        <f t="shared" si="12"/>
        <v>722410.09988901217</v>
      </c>
      <c r="G72">
        <f t="shared" si="14"/>
        <v>4.5427407183047889E-3</v>
      </c>
      <c r="H72">
        <f t="shared" si="15"/>
        <v>770811.57658157591</v>
      </c>
      <c r="I72">
        <f t="shared" si="16"/>
        <v>6.5737370266970352E-2</v>
      </c>
    </row>
    <row r="73" spans="1:9" x14ac:dyDescent="0.2">
      <c r="A73">
        <f>WingXFLR5!A79</f>
        <v>5.3</v>
      </c>
      <c r="B73">
        <f t="shared" si="13"/>
        <v>9.2502450355699456E-2</v>
      </c>
      <c r="C73">
        <f>WingXFLR5!L79</f>
        <v>10.553699999999999</v>
      </c>
      <c r="D73">
        <f t="shared" si="10"/>
        <v>68.220607510124992</v>
      </c>
      <c r="E73">
        <f t="shared" si="11"/>
        <v>0.69692165219935454</v>
      </c>
      <c r="F73">
        <f t="shared" si="12"/>
        <v>717440.76026637072</v>
      </c>
      <c r="G73">
        <f t="shared" si="14"/>
        <v>4.5472224612346304E-3</v>
      </c>
      <c r="H73">
        <f t="shared" si="15"/>
        <v>765509.29120421747</v>
      </c>
      <c r="I73">
        <f t="shared" si="16"/>
        <v>6.4900053351181694E-2</v>
      </c>
    </row>
    <row r="74" spans="1:9" x14ac:dyDescent="0.2">
      <c r="A74">
        <f>WingXFLR5!A80</f>
        <v>5.4</v>
      </c>
      <c r="B74">
        <f t="shared" si="13"/>
        <v>9.4247779607693788E-2</v>
      </c>
      <c r="C74">
        <f>WingXFLR5!L80</f>
        <v>10.482100000000001</v>
      </c>
      <c r="D74">
        <f t="shared" si="10"/>
        <v>67.298082501125009</v>
      </c>
      <c r="E74">
        <f t="shared" si="11"/>
        <v>0.70168210957883692</v>
      </c>
      <c r="F74">
        <f t="shared" si="12"/>
        <v>712573.39067702566</v>
      </c>
      <c r="G74">
        <f t="shared" si="14"/>
        <v>4.5516467657956451E-3</v>
      </c>
      <c r="H74">
        <f t="shared" si="15"/>
        <v>760315.80785238638</v>
      </c>
      <c r="I74">
        <f t="shared" si="16"/>
        <v>6.4084722925890805E-2</v>
      </c>
    </row>
    <row r="75" spans="1:9" x14ac:dyDescent="0.2">
      <c r="A75">
        <f>WingXFLR5!A81</f>
        <v>5.5</v>
      </c>
      <c r="B75">
        <f t="shared" si="13"/>
        <v>9.599310885968812E-2</v>
      </c>
      <c r="C75">
        <f>WingXFLR5!L81</f>
        <v>10.412000000000001</v>
      </c>
      <c r="D75">
        <f t="shared" si="10"/>
        <v>66.400968200000023</v>
      </c>
      <c r="E75">
        <f t="shared" si="11"/>
        <v>0.70640626592550204</v>
      </c>
      <c r="F75">
        <f t="shared" si="12"/>
        <v>707807.99112097675</v>
      </c>
      <c r="G75">
        <f t="shared" si="14"/>
        <v>4.5560119709017258E-3</v>
      </c>
      <c r="H75">
        <f t="shared" si="15"/>
        <v>755231.12652608217</v>
      </c>
      <c r="I75">
        <f t="shared" si="16"/>
        <v>6.3291084620423085E-2</v>
      </c>
    </row>
    <row r="76" spans="1:9" x14ac:dyDescent="0.2">
      <c r="A76">
        <f>WingXFLR5!A82</f>
        <v>5.6</v>
      </c>
      <c r="B76">
        <f t="shared" si="13"/>
        <v>9.7738438111682452E-2</v>
      </c>
      <c r="C76">
        <f>WingXFLR5!L82</f>
        <v>10.343299999999999</v>
      </c>
      <c r="D76">
        <f t="shared" si="10"/>
        <v>65.527611120125002</v>
      </c>
      <c r="E76">
        <f t="shared" si="11"/>
        <v>0.71109820278018887</v>
      </c>
      <c r="F76">
        <f t="shared" si="12"/>
        <v>703137.76359600446</v>
      </c>
      <c r="G76">
        <f t="shared" si="14"/>
        <v>4.560322707594701E-3</v>
      </c>
      <c r="H76">
        <f t="shared" si="15"/>
        <v>750247.99375693675</v>
      </c>
      <c r="I76">
        <f t="shared" si="16"/>
        <v>6.2517727281742028E-2</v>
      </c>
    </row>
    <row r="77" spans="1:9" x14ac:dyDescent="0.2">
      <c r="A77">
        <f>WingXFLR5!A83</f>
        <v>5.7</v>
      </c>
      <c r="B77">
        <f t="shared" si="13"/>
        <v>9.9483767363676798E-2</v>
      </c>
      <c r="C77">
        <f>WingXFLR5!L83</f>
        <v>10.276</v>
      </c>
      <c r="D77">
        <f t="shared" si="10"/>
        <v>64.677657800000006</v>
      </c>
      <c r="E77">
        <f t="shared" si="11"/>
        <v>0.71575535624915598</v>
      </c>
      <c r="F77">
        <f t="shared" si="12"/>
        <v>698562.70810210879</v>
      </c>
      <c r="G77">
        <f t="shared" si="14"/>
        <v>4.5645774447757815E-3</v>
      </c>
      <c r="H77">
        <f t="shared" si="15"/>
        <v>745366.40954495</v>
      </c>
      <c r="I77">
        <f t="shared" si="16"/>
        <v>6.176438678458044E-2</v>
      </c>
    </row>
    <row r="78" spans="1:9" x14ac:dyDescent="0.2">
      <c r="A78">
        <f>WingXFLR5!A84</f>
        <v>5.8</v>
      </c>
      <c r="B78">
        <f t="shared" si="13"/>
        <v>0.10122909661567112</v>
      </c>
      <c r="C78">
        <f>WingXFLR5!L84</f>
        <v>10.210000000000001</v>
      </c>
      <c r="D78">
        <f t="shared" si="10"/>
        <v>63.849511250000013</v>
      </c>
      <c r="E78">
        <f t="shared" si="11"/>
        <v>0.7203821783365647</v>
      </c>
      <c r="F78">
        <f t="shared" si="12"/>
        <v>694076.02663707011</v>
      </c>
      <c r="G78">
        <f t="shared" si="14"/>
        <v>4.5687810381908299E-3</v>
      </c>
      <c r="H78">
        <f t="shared" si="15"/>
        <v>740579.12042175373</v>
      </c>
      <c r="I78">
        <f t="shared" si="16"/>
        <v>6.1029693903418031E-2</v>
      </c>
    </row>
    <row r="79" spans="1:9" x14ac:dyDescent="0.2">
      <c r="A79">
        <f>WingXFLR5!A85</f>
        <v>5.9</v>
      </c>
      <c r="B79">
        <f t="shared" si="13"/>
        <v>0.10297442586766545</v>
      </c>
      <c r="C79">
        <f>WingXFLR5!L85</f>
        <v>10.145200000000001</v>
      </c>
      <c r="D79">
        <f t="shared" si="10"/>
        <v>63.041613362000014</v>
      </c>
      <c r="E79">
        <f t="shared" si="11"/>
        <v>0.72498344446795793</v>
      </c>
      <c r="F79">
        <f t="shared" si="12"/>
        <v>689670.92119866831</v>
      </c>
      <c r="G79">
        <f t="shared" si="14"/>
        <v>4.5729385254180289E-3</v>
      </c>
      <c r="H79">
        <f t="shared" si="15"/>
        <v>735878.87291897903</v>
      </c>
      <c r="I79">
        <f t="shared" si="16"/>
        <v>6.0312308544430926E-2</v>
      </c>
    </row>
    <row r="80" spans="1:9" x14ac:dyDescent="0.2">
      <c r="A80">
        <f>WingXFLR5!A86</f>
        <v>6</v>
      </c>
      <c r="B80">
        <f t="shared" si="13"/>
        <v>0.10471975511965977</v>
      </c>
      <c r="C80">
        <f>WingXFLR5!L86</f>
        <v>10.0817</v>
      </c>
      <c r="D80">
        <f t="shared" si="10"/>
        <v>62.254913370125003</v>
      </c>
      <c r="E80">
        <f t="shared" si="11"/>
        <v>0.72954978235975354</v>
      </c>
      <c r="F80">
        <f t="shared" si="12"/>
        <v>685354.18978912325</v>
      </c>
      <c r="G80">
        <f t="shared" si="14"/>
        <v>4.5770421529277546E-3</v>
      </c>
      <c r="H80">
        <f t="shared" si="15"/>
        <v>731272.92050499446</v>
      </c>
      <c r="I80">
        <f t="shared" si="16"/>
        <v>5.9613114892399593E-2</v>
      </c>
    </row>
    <row r="81" spans="1:9" x14ac:dyDescent="0.2">
      <c r="A81">
        <f>WingXFLR5!A87</f>
        <v>6.1</v>
      </c>
      <c r="B81">
        <f t="shared" si="13"/>
        <v>0.10646508437165408</v>
      </c>
      <c r="C81">
        <f>WingXFLR5!L87</f>
        <v>10.019399999999999</v>
      </c>
      <c r="D81">
        <f t="shared" si="10"/>
        <v>61.487880520499992</v>
      </c>
      <c r="E81">
        <f t="shared" si="11"/>
        <v>0.73408607709207419</v>
      </c>
      <c r="F81">
        <f t="shared" si="12"/>
        <v>681119.0344062153</v>
      </c>
      <c r="G81">
        <f t="shared" si="14"/>
        <v>4.5810970401964704E-3</v>
      </c>
      <c r="H81">
        <f t="shared" si="15"/>
        <v>726754.00971143169</v>
      </c>
      <c r="I81">
        <f t="shared" si="16"/>
        <v>5.8930792900972771E-2</v>
      </c>
    </row>
    <row r="82" spans="1:9" x14ac:dyDescent="0.2">
      <c r="A82">
        <f>WingXFLR5!A88</f>
        <v>6.2</v>
      </c>
      <c r="B82">
        <f t="shared" si="13"/>
        <v>0.10821041362364843</v>
      </c>
      <c r="C82">
        <f>WingXFLR5!L88</f>
        <v>9.9582999999999995</v>
      </c>
      <c r="D82">
        <f t="shared" si="10"/>
        <v>60.740240070125004</v>
      </c>
      <c r="E82">
        <f t="shared" si="11"/>
        <v>0.738590124902476</v>
      </c>
      <c r="F82">
        <f t="shared" si="12"/>
        <v>676965.45504994446</v>
      </c>
      <c r="G82">
        <f t="shared" si="14"/>
        <v>4.585101908956511E-3</v>
      </c>
      <c r="H82">
        <f t="shared" si="15"/>
        <v>722322.14053829073</v>
      </c>
      <c r="I82">
        <f t="shared" si="16"/>
        <v>5.8265136295587883E-2</v>
      </c>
    </row>
    <row r="83" spans="1:9" x14ac:dyDescent="0.2">
      <c r="A83">
        <f>WingXFLR5!A89</f>
        <v>6.3</v>
      </c>
      <c r="B83">
        <f t="shared" si="13"/>
        <v>0.10995574287564275</v>
      </c>
      <c r="C83">
        <f>WingXFLR5!L89</f>
        <v>9.8983000000000008</v>
      </c>
      <c r="D83">
        <f t="shared" si="10"/>
        <v>60.010510020125011</v>
      </c>
      <c r="E83">
        <f t="shared" si="11"/>
        <v>0.74306719748000427</v>
      </c>
      <c r="F83">
        <f t="shared" si="12"/>
        <v>672886.65371809108</v>
      </c>
      <c r="G83">
        <f t="shared" si="14"/>
        <v>4.5890620998224E-3</v>
      </c>
      <c r="H83">
        <f t="shared" si="15"/>
        <v>717970.05951720313</v>
      </c>
      <c r="I83">
        <f t="shared" si="16"/>
        <v>5.7614861506771885E-2</v>
      </c>
    </row>
    <row r="84" spans="1:9" x14ac:dyDescent="0.2">
      <c r="A84">
        <f>WingXFLR5!A90</f>
        <v>6.4</v>
      </c>
      <c r="B84">
        <f t="shared" si="13"/>
        <v>0.11170107212763709</v>
      </c>
      <c r="C84">
        <f>WingXFLR5!L90</f>
        <v>9.8393999999999995</v>
      </c>
      <c r="D84">
        <f t="shared" si="10"/>
        <v>59.298447820500002</v>
      </c>
      <c r="E84">
        <f t="shared" si="11"/>
        <v>0.74751529979636233</v>
      </c>
      <c r="F84">
        <f t="shared" si="12"/>
        <v>668882.63041065482</v>
      </c>
      <c r="G84">
        <f t="shared" si="14"/>
        <v>4.592976462719894E-3</v>
      </c>
      <c r="H84">
        <f t="shared" si="15"/>
        <v>713697.76664816868</v>
      </c>
      <c r="I84">
        <f t="shared" si="16"/>
        <v>5.6979786180438759E-2</v>
      </c>
    </row>
    <row r="85" spans="1:9" x14ac:dyDescent="0.2">
      <c r="A85">
        <f>WingXFLR5!A91</f>
        <v>6.5</v>
      </c>
      <c r="B85">
        <f t="shared" si="13"/>
        <v>0.11344640137963143</v>
      </c>
      <c r="C85">
        <f>WingXFLR5!L91</f>
        <v>9.7814999999999994</v>
      </c>
      <c r="D85">
        <f t="shared" si="10"/>
        <v>58.602617128124997</v>
      </c>
      <c r="E85">
        <f t="shared" si="11"/>
        <v>0.75194009516089844</v>
      </c>
      <c r="F85">
        <f t="shared" si="12"/>
        <v>664946.58712541615</v>
      </c>
      <c r="G85">
        <f t="shared" si="14"/>
        <v>4.5968505568702855E-3</v>
      </c>
      <c r="H85">
        <f t="shared" si="15"/>
        <v>709498.00846281904</v>
      </c>
      <c r="I85">
        <f t="shared" si="16"/>
        <v>5.6358661018867766E-2</v>
      </c>
    </row>
    <row r="86" spans="1:9" x14ac:dyDescent="0.2">
      <c r="A86">
        <f>WingXFLR5!A92</f>
        <v>6.6</v>
      </c>
      <c r="B86">
        <f t="shared" si="13"/>
        <v>0.11519173063162574</v>
      </c>
      <c r="C86">
        <f>WingXFLR5!L92</f>
        <v>9.7247000000000003</v>
      </c>
      <c r="D86">
        <f t="shared" si="10"/>
        <v>57.923996430125008</v>
      </c>
      <c r="E86">
        <f t="shared" si="11"/>
        <v>0.75633202472223582</v>
      </c>
      <c r="F86">
        <f t="shared" si="12"/>
        <v>661085.32186459494</v>
      </c>
      <c r="G86">
        <f t="shared" si="14"/>
        <v>4.6006766003770351E-3</v>
      </c>
      <c r="H86">
        <f t="shared" si="15"/>
        <v>705378.03842952277</v>
      </c>
      <c r="I86">
        <f t="shared" si="16"/>
        <v>5.5752390576642427E-2</v>
      </c>
    </row>
    <row r="87" spans="1:9" x14ac:dyDescent="0.2">
      <c r="A87">
        <f>WingXFLR5!A93</f>
        <v>6.7</v>
      </c>
      <c r="B87">
        <f t="shared" si="13"/>
        <v>0.11693705988362009</v>
      </c>
      <c r="C87">
        <f>WingXFLR5!L93</f>
        <v>9.6689000000000007</v>
      </c>
      <c r="D87">
        <f t="shared" si="10"/>
        <v>57.261171666125016</v>
      </c>
      <c r="E87">
        <f t="shared" si="11"/>
        <v>0.76069687770235783</v>
      </c>
      <c r="F87">
        <f t="shared" si="12"/>
        <v>657292.0366259712</v>
      </c>
      <c r="G87">
        <f t="shared" si="14"/>
        <v>4.6044602346236828E-3</v>
      </c>
      <c r="H87">
        <f t="shared" si="15"/>
        <v>701330.6030799112</v>
      </c>
      <c r="I87">
        <f t="shared" si="16"/>
        <v>5.5159742064427635E-2</v>
      </c>
    </row>
    <row r="88" spans="1:9" x14ac:dyDescent="0.2">
      <c r="A88">
        <f>WingXFLR5!A94</f>
        <v>6.8</v>
      </c>
      <c r="B88">
        <f t="shared" si="13"/>
        <v>0.11868238913561441</v>
      </c>
      <c r="C88">
        <f>WingXFLR5!L94</f>
        <v>9.6140000000000008</v>
      </c>
      <c r="D88">
        <f t="shared" si="10"/>
        <v>56.612760050000013</v>
      </c>
      <c r="E88">
        <f t="shared" si="11"/>
        <v>0.76504077811694682</v>
      </c>
      <c r="F88">
        <f t="shared" si="12"/>
        <v>653559.9334073253</v>
      </c>
      <c r="G88">
        <f t="shared" si="14"/>
        <v>4.6082072761181913E-3</v>
      </c>
      <c r="H88">
        <f t="shared" si="15"/>
        <v>697348.44894561602</v>
      </c>
      <c r="I88">
        <f t="shared" si="16"/>
        <v>5.4579506404978204E-2</v>
      </c>
    </row>
    <row r="89" spans="1:9" x14ac:dyDescent="0.2">
      <c r="A89">
        <f>WingXFLR5!A95</f>
        <v>6.9</v>
      </c>
      <c r="B89">
        <f t="shared" si="13"/>
        <v>0.12042771838760874</v>
      </c>
      <c r="C89">
        <f>WingXFLR5!L95</f>
        <v>9.5601000000000003</v>
      </c>
      <c r="D89">
        <f t="shared" si="10"/>
        <v>55.979751106125008</v>
      </c>
      <c r="E89">
        <f t="shared" si="11"/>
        <v>0.76935409052377346</v>
      </c>
      <c r="F89">
        <f t="shared" si="12"/>
        <v>649895.81021087687</v>
      </c>
      <c r="G89">
        <f t="shared" si="14"/>
        <v>4.6119099315590538E-3</v>
      </c>
      <c r="H89">
        <f t="shared" si="15"/>
        <v>693438.82949500554</v>
      </c>
      <c r="I89">
        <f t="shared" si="16"/>
        <v>5.4012595868488708E-2</v>
      </c>
    </row>
    <row r="90" spans="1:9" x14ac:dyDescent="0.2">
      <c r="A90">
        <f>WingXFLR5!A96</f>
        <v>7</v>
      </c>
      <c r="B90">
        <f t="shared" si="13"/>
        <v>0.12217304763960307</v>
      </c>
      <c r="C90">
        <f>WingXFLR5!L96</f>
        <v>9.5071999999999992</v>
      </c>
      <c r="D90">
        <f t="shared" si="10"/>
        <v>55.361946752000001</v>
      </c>
      <c r="E90">
        <f t="shared" si="11"/>
        <v>0.77363493360993019</v>
      </c>
      <c r="F90">
        <f t="shared" si="12"/>
        <v>646299.66703662591</v>
      </c>
      <c r="G90">
        <f t="shared" si="14"/>
        <v>4.6155671634631416E-3</v>
      </c>
      <c r="H90">
        <f t="shared" si="15"/>
        <v>689601.74472807976</v>
      </c>
      <c r="I90">
        <f t="shared" si="16"/>
        <v>5.3458860593846094E-2</v>
      </c>
    </row>
    <row r="91" spans="1:9" x14ac:dyDescent="0.2">
      <c r="A91">
        <f>WingXFLR5!A97</f>
        <v>7.1</v>
      </c>
      <c r="B91">
        <f t="shared" si="13"/>
        <v>0.12391837689159739</v>
      </c>
      <c r="C91">
        <f>WingXFLR5!L97</f>
        <v>9.4550999999999998</v>
      </c>
      <c r="D91">
        <f t="shared" si="10"/>
        <v>54.756836056125003</v>
      </c>
      <c r="E91">
        <f t="shared" si="11"/>
        <v>0.77789785838503311</v>
      </c>
      <c r="F91">
        <f t="shared" si="12"/>
        <v>642757.90788013325</v>
      </c>
      <c r="G91">
        <f t="shared" si="14"/>
        <v>4.6191918905170975E-3</v>
      </c>
      <c r="H91">
        <f t="shared" si="15"/>
        <v>685822.68770810217</v>
      </c>
      <c r="I91">
        <f t="shared" si="16"/>
        <v>5.2916074572588796E-2</v>
      </c>
    </row>
    <row r="92" spans="1:9" x14ac:dyDescent="0.2">
      <c r="A92">
        <f>WingXFLR5!A98</f>
        <v>7.2</v>
      </c>
      <c r="B92">
        <f t="shared" si="13"/>
        <v>0.12566370614359174</v>
      </c>
      <c r="C92">
        <f>WingXFLR5!L98</f>
        <v>9.4039000000000001</v>
      </c>
      <c r="D92">
        <f t="shared" si="10"/>
        <v>54.165417816125007</v>
      </c>
      <c r="E92">
        <f t="shared" si="11"/>
        <v>0.78213316186011406</v>
      </c>
      <c r="F92">
        <f t="shared" si="12"/>
        <v>639277.33074361831</v>
      </c>
      <c r="G92">
        <f t="shared" si="14"/>
        <v>4.6227763095567677E-3</v>
      </c>
      <c r="H92">
        <f t="shared" si="15"/>
        <v>682108.91190344072</v>
      </c>
      <c r="I92">
        <f t="shared" si="16"/>
        <v>5.2385156574026405E-2</v>
      </c>
    </row>
    <row r="93" spans="1:9" x14ac:dyDescent="0.2">
      <c r="A93">
        <f>WingXFLR5!A99</f>
        <v>7.3</v>
      </c>
      <c r="B93">
        <f t="shared" si="13"/>
        <v>0.12740903539558604</v>
      </c>
      <c r="C93">
        <f>WingXFLR5!L99</f>
        <v>9.3535000000000004</v>
      </c>
      <c r="D93">
        <f t="shared" si="10"/>
        <v>53.586376878125009</v>
      </c>
      <c r="E93">
        <f t="shared" si="11"/>
        <v>0.78634757479193096</v>
      </c>
      <c r="F93">
        <f t="shared" si="12"/>
        <v>635851.13762486132</v>
      </c>
      <c r="G93">
        <f t="shared" si="14"/>
        <v>4.6263265722658719E-3</v>
      </c>
      <c r="H93">
        <f t="shared" si="15"/>
        <v>678453.16384572699</v>
      </c>
      <c r="I93">
        <f t="shared" si="16"/>
        <v>5.1864948425786032E-2</v>
      </c>
    </row>
    <row r="94" spans="1:9" x14ac:dyDescent="0.2">
      <c r="A94">
        <f>WingXFLR5!A100</f>
        <v>7.4</v>
      </c>
      <c r="B94">
        <f t="shared" si="13"/>
        <v>0.12915436464758037</v>
      </c>
      <c r="C94">
        <f>WingXFLR5!L100</f>
        <v>9.3039000000000005</v>
      </c>
      <c r="D94">
        <f t="shared" si="10"/>
        <v>53.019565066125011</v>
      </c>
      <c r="E94">
        <f t="shared" si="11"/>
        <v>0.79053967054851482</v>
      </c>
      <c r="F94">
        <f t="shared" si="12"/>
        <v>632479.32852386241</v>
      </c>
      <c r="G94">
        <f t="shared" si="14"/>
        <v>4.6298418914674311E-3</v>
      </c>
      <c r="H94">
        <f t="shared" si="15"/>
        <v>674855.4435349612</v>
      </c>
      <c r="I94">
        <f t="shared" si="16"/>
        <v>5.1355337864398082E-2</v>
      </c>
    </row>
    <row r="95" spans="1:9" x14ac:dyDescent="0.2">
      <c r="A95">
        <f>WingXFLR5!A101</f>
        <v>7.5</v>
      </c>
      <c r="B95">
        <f t="shared" si="13"/>
        <v>0.1308996938995747</v>
      </c>
      <c r="C95">
        <f>WingXFLR5!L101</f>
        <v>9.2552000000000003</v>
      </c>
      <c r="D95">
        <f t="shared" si="10"/>
        <v>52.465970312000003</v>
      </c>
      <c r="E95">
        <f t="shared" si="11"/>
        <v>0.79469941663241495</v>
      </c>
      <c r="F95">
        <f t="shared" si="12"/>
        <v>629168.70144284132</v>
      </c>
      <c r="G95">
        <f t="shared" si="14"/>
        <v>4.6333143252602817E-3</v>
      </c>
      <c r="H95">
        <f t="shared" si="15"/>
        <v>671323.00443951169</v>
      </c>
      <c r="I95">
        <f t="shared" si="16"/>
        <v>5.0857234769789622E-2</v>
      </c>
    </row>
    <row r="96" spans="1:9" x14ac:dyDescent="0.2">
      <c r="A96">
        <f>WingXFLR5!A102</f>
        <v>7.6</v>
      </c>
      <c r="B96">
        <f t="shared" si="13"/>
        <v>0.13264502315156904</v>
      </c>
      <c r="C96">
        <f>WingXFLR5!L102</f>
        <v>9.2072000000000003</v>
      </c>
      <c r="D96">
        <f t="shared" si="10"/>
        <v>51.923175752000006</v>
      </c>
      <c r="E96">
        <f t="shared" si="11"/>
        <v>0.79884243209839334</v>
      </c>
      <c r="F96">
        <f t="shared" si="12"/>
        <v>625905.66037735855</v>
      </c>
      <c r="G96">
        <f t="shared" si="14"/>
        <v>4.6367573416620589E-3</v>
      </c>
      <c r="H96">
        <f t="shared" si="15"/>
        <v>667841.33962264156</v>
      </c>
      <c r="I96">
        <f t="shared" si="16"/>
        <v>5.0368484658437893E-2</v>
      </c>
    </row>
    <row r="97" spans="1:9" x14ac:dyDescent="0.2">
      <c r="A97">
        <f>WingXFLR5!A103</f>
        <v>7.7</v>
      </c>
      <c r="B97">
        <f t="shared" si="13"/>
        <v>0.1343903524035634</v>
      </c>
      <c r="C97">
        <f>WingXFLR5!L103</f>
        <v>9.16</v>
      </c>
      <c r="D97">
        <f t="shared" si="10"/>
        <v>51.39218000000001</v>
      </c>
      <c r="E97">
        <f t="shared" si="11"/>
        <v>0.80295873808038498</v>
      </c>
      <c r="F97">
        <f t="shared" si="12"/>
        <v>622697.00332963385</v>
      </c>
      <c r="G97">
        <f t="shared" si="14"/>
        <v>4.6401630367993172E-3</v>
      </c>
      <c r="H97">
        <f t="shared" si="15"/>
        <v>664417.70255271927</v>
      </c>
      <c r="I97">
        <f t="shared" si="16"/>
        <v>4.9890005336437344E-2</v>
      </c>
    </row>
    <row r="98" spans="1:9" x14ac:dyDescent="0.2">
      <c r="A98">
        <f>WingXFLR5!A104</f>
        <v>7.8</v>
      </c>
      <c r="B98">
        <f t="shared" si="13"/>
        <v>0.1361356816555577</v>
      </c>
      <c r="C98">
        <f>WingXFLR5!L104</f>
        <v>9.1135000000000002</v>
      </c>
      <c r="D98">
        <f t="shared" ref="D98:D112" si="17">0.5*1.225*C98^2</f>
        <v>50.871727878125</v>
      </c>
      <c r="E98">
        <f t="shared" ref="E98:E112" si="18">$L$12*1.802*10^-5*(1.225*C98)^-1</f>
        <v>0.80705569109741893</v>
      </c>
      <c r="F98">
        <f t="shared" ref="F98:F112" si="19">1.225*C98/(1.802*10^-5)</f>
        <v>619535.93229744735</v>
      </c>
      <c r="G98">
        <f t="shared" si="14"/>
        <v>4.6435378927069237E-3</v>
      </c>
      <c r="H98">
        <f t="shared" si="15"/>
        <v>661044.83976137626</v>
      </c>
      <c r="I98">
        <f t="shared" si="16"/>
        <v>4.9420684075628697E-2</v>
      </c>
    </row>
    <row r="99" spans="1:9" x14ac:dyDescent="0.2">
      <c r="A99">
        <f>WingXFLR5!A105</f>
        <v>7.9</v>
      </c>
      <c r="B99">
        <f t="shared" si="13"/>
        <v>0.13788101090755203</v>
      </c>
      <c r="C99">
        <f>WingXFLR5!L105</f>
        <v>9.0678000000000001</v>
      </c>
      <c r="D99">
        <f t="shared" si="17"/>
        <v>50.362810564500002</v>
      </c>
      <c r="E99">
        <f t="shared" si="18"/>
        <v>0.81112309940849237</v>
      </c>
      <c r="F99">
        <f t="shared" si="19"/>
        <v>616429.24528301891</v>
      </c>
      <c r="G99">
        <f t="shared" si="14"/>
        <v>4.6468739161059439E-3</v>
      </c>
      <c r="H99">
        <f t="shared" si="15"/>
        <v>657730.0047169812</v>
      </c>
      <c r="I99">
        <f t="shared" si="16"/>
        <v>4.8961432661888259E-2</v>
      </c>
    </row>
    <row r="100" spans="1:9" x14ac:dyDescent="0.2">
      <c r="A100">
        <f>WingXFLR5!A106</f>
        <v>8</v>
      </c>
      <c r="B100">
        <f t="shared" si="13"/>
        <v>0.13962634015954636</v>
      </c>
      <c r="C100">
        <f>WingXFLR5!L106</f>
        <v>9.0227000000000004</v>
      </c>
      <c r="D100">
        <f t="shared" si="17"/>
        <v>49.863083115125008</v>
      </c>
      <c r="E100">
        <f t="shared" si="18"/>
        <v>0.81517750128191413</v>
      </c>
      <c r="F100">
        <f t="shared" si="19"/>
        <v>613363.34628190903</v>
      </c>
      <c r="G100">
        <f t="shared" si="14"/>
        <v>4.6501850321179492E-3</v>
      </c>
      <c r="H100">
        <f t="shared" si="15"/>
        <v>654458.69048279687</v>
      </c>
      <c r="I100">
        <f t="shared" si="16"/>
        <v>4.8510151603460491E-2</v>
      </c>
    </row>
    <row r="101" spans="1:9" x14ac:dyDescent="0.2">
      <c r="A101">
        <f>WingXFLR5!A107</f>
        <v>8.1</v>
      </c>
      <c r="B101">
        <f t="shared" si="13"/>
        <v>0.14137166941154067</v>
      </c>
      <c r="C101">
        <f>WingXFLR5!L107</f>
        <v>8.9784000000000006</v>
      </c>
      <c r="D101">
        <f t="shared" si="17"/>
        <v>49.374645768000015</v>
      </c>
      <c r="E101">
        <f t="shared" si="18"/>
        <v>0.81919963922484262</v>
      </c>
      <c r="F101">
        <f t="shared" si="19"/>
        <v>610351.83129855723</v>
      </c>
      <c r="G101">
        <f t="shared" si="14"/>
        <v>4.6534558807049924E-3</v>
      </c>
      <c r="H101">
        <f t="shared" si="15"/>
        <v>651245.40399556048</v>
      </c>
      <c r="I101">
        <f t="shared" si="16"/>
        <v>4.8068753842319255E-2</v>
      </c>
    </row>
    <row r="102" spans="1:9" x14ac:dyDescent="0.2">
      <c r="A102">
        <f>WingXFLR5!A108</f>
        <v>8.1999999999999993</v>
      </c>
      <c r="B102">
        <f t="shared" si="13"/>
        <v>0.143116998663535</v>
      </c>
      <c r="C102">
        <f>WingXFLR5!L108</f>
        <v>8.9346999999999994</v>
      </c>
      <c r="D102">
        <f t="shared" si="17"/>
        <v>48.895179255125001</v>
      </c>
      <c r="E102">
        <f t="shared" si="18"/>
        <v>0.82320637971239408</v>
      </c>
      <c r="F102">
        <f t="shared" si="19"/>
        <v>607381.10432852386</v>
      </c>
      <c r="G102">
        <f t="shared" si="14"/>
        <v>4.6567005502220612E-3</v>
      </c>
      <c r="H102">
        <f t="shared" si="15"/>
        <v>648075.63831853494</v>
      </c>
      <c r="I102">
        <f t="shared" si="16"/>
        <v>4.7635159521167071E-2</v>
      </c>
    </row>
    <row r="103" spans="1:9" x14ac:dyDescent="0.2">
      <c r="A103">
        <f>WingXFLR5!A109</f>
        <v>8.3000000000000007</v>
      </c>
      <c r="B103">
        <f t="shared" si="13"/>
        <v>0.14486232791552936</v>
      </c>
      <c r="C103">
        <f>WingXFLR5!L109</f>
        <v>8.8917000000000002</v>
      </c>
      <c r="D103">
        <f t="shared" si="17"/>
        <v>48.425676445125006</v>
      </c>
      <c r="E103">
        <f t="shared" si="18"/>
        <v>0.82718738158241134</v>
      </c>
      <c r="F103">
        <f t="shared" si="19"/>
        <v>604457.96337402891</v>
      </c>
      <c r="G103">
        <f t="shared" si="14"/>
        <v>4.6599109977901853E-3</v>
      </c>
      <c r="H103">
        <f t="shared" si="15"/>
        <v>644956.6469200888</v>
      </c>
      <c r="I103">
        <f t="shared" si="16"/>
        <v>4.7210281254199758E-2</v>
      </c>
    </row>
    <row r="104" spans="1:9" x14ac:dyDescent="0.2">
      <c r="A104">
        <f>WingXFLR5!A110</f>
        <v>8.4</v>
      </c>
      <c r="B104">
        <f t="shared" si="13"/>
        <v>0.14660765716752369</v>
      </c>
      <c r="C104">
        <f>WingXFLR5!L110</f>
        <v>8.8491999999999997</v>
      </c>
      <c r="D104">
        <f t="shared" si="17"/>
        <v>47.963858642000005</v>
      </c>
      <c r="E104">
        <f t="shared" si="18"/>
        <v>0.83116010948066799</v>
      </c>
      <c r="F104">
        <f t="shared" si="19"/>
        <v>601568.81243063265</v>
      </c>
      <c r="G104">
        <f t="shared" si="14"/>
        <v>4.6631015975407437E-3</v>
      </c>
      <c r="H104">
        <f t="shared" si="15"/>
        <v>641873.92286348506</v>
      </c>
      <c r="I104">
        <f t="shared" si="16"/>
        <v>4.6792070421033748E-2</v>
      </c>
    </row>
    <row r="105" spans="1:9" x14ac:dyDescent="0.2">
      <c r="A105">
        <f>WingXFLR5!A111</f>
        <v>8.5</v>
      </c>
      <c r="B105">
        <f t="shared" si="13"/>
        <v>0.14835298641951802</v>
      </c>
      <c r="C105">
        <f>WingXFLR5!L111</f>
        <v>8.8074999999999992</v>
      </c>
      <c r="D105">
        <f t="shared" si="17"/>
        <v>47.512884453124997</v>
      </c>
      <c r="E105">
        <f t="shared" si="18"/>
        <v>0.8350953211258958</v>
      </c>
      <c r="F105">
        <f t="shared" si="19"/>
        <v>598734.04550499446</v>
      </c>
      <c r="G105">
        <f t="shared" si="14"/>
        <v>4.666249205911556E-3</v>
      </c>
      <c r="H105">
        <f t="shared" si="15"/>
        <v>638849.22655382904</v>
      </c>
      <c r="I105">
        <f t="shared" si="16"/>
        <v>4.6383401648389298E-2</v>
      </c>
    </row>
    <row r="106" spans="1:9" x14ac:dyDescent="0.2">
      <c r="A106">
        <f>WingXFLR5!A112</f>
        <v>8.6</v>
      </c>
      <c r="B106">
        <f t="shared" si="13"/>
        <v>0.15009831567151233</v>
      </c>
      <c r="C106">
        <f>WingXFLR5!L112</f>
        <v>8.7662999999999993</v>
      </c>
      <c r="D106">
        <f t="shared" si="17"/>
        <v>47.069409610124993</v>
      </c>
      <c r="E106">
        <f t="shared" si="18"/>
        <v>0.83902011576335833</v>
      </c>
      <c r="F106">
        <f t="shared" si="19"/>
        <v>595933.26859045506</v>
      </c>
      <c r="G106">
        <f t="shared" si="14"/>
        <v>4.6693758444494504E-3</v>
      </c>
      <c r="H106">
        <f t="shared" si="15"/>
        <v>635860.79758601554</v>
      </c>
      <c r="I106">
        <f t="shared" si="16"/>
        <v>4.5981258441814381E-2</v>
      </c>
    </row>
    <row r="107" spans="1:9" x14ac:dyDescent="0.2">
      <c r="A107">
        <f>WingXFLR5!A113</f>
        <v>8.6999999999999993</v>
      </c>
      <c r="B107">
        <f t="shared" si="13"/>
        <v>0.15184364492350666</v>
      </c>
      <c r="C107">
        <f>WingXFLR5!L113</f>
        <v>8.7256999999999998</v>
      </c>
      <c r="D107">
        <f t="shared" si="17"/>
        <v>46.634427300125004</v>
      </c>
      <c r="E107">
        <f t="shared" si="18"/>
        <v>0.84292401077464596</v>
      </c>
      <c r="F107">
        <f t="shared" si="19"/>
        <v>593173.27968923422</v>
      </c>
      <c r="G107">
        <f t="shared" si="14"/>
        <v>4.6724734216880837E-3</v>
      </c>
      <c r="H107">
        <f t="shared" si="15"/>
        <v>632915.88942841289</v>
      </c>
      <c r="I107">
        <f t="shared" si="16"/>
        <v>4.5586553282844056E-2</v>
      </c>
    </row>
    <row r="108" spans="1:9" x14ac:dyDescent="0.2">
      <c r="A108">
        <f>WingXFLR5!A114</f>
        <v>8.8000000000000007</v>
      </c>
      <c r="B108">
        <f t="shared" si="13"/>
        <v>0.15358897417550102</v>
      </c>
      <c r="C108">
        <f>WingXFLR5!L114</f>
        <v>8.6857000000000006</v>
      </c>
      <c r="D108">
        <f t="shared" si="17"/>
        <v>46.207848000125004</v>
      </c>
      <c r="E108">
        <f t="shared" si="18"/>
        <v>0.84680590405106404</v>
      </c>
      <c r="F108">
        <f t="shared" si="19"/>
        <v>590454.07880133193</v>
      </c>
      <c r="G108">
        <f t="shared" si="14"/>
        <v>4.6755413725394273E-3</v>
      </c>
      <c r="H108">
        <f t="shared" si="15"/>
        <v>630014.50208102108</v>
      </c>
      <c r="I108">
        <f t="shared" si="16"/>
        <v>4.5199217584409666E-2</v>
      </c>
    </row>
    <row r="109" spans="1:9" x14ac:dyDescent="0.2">
      <c r="A109">
        <f>WingXFLR5!A115</f>
        <v>8.9</v>
      </c>
      <c r="B109">
        <f t="shared" si="13"/>
        <v>0.15533430342749532</v>
      </c>
      <c r="C109">
        <f>WingXFLR5!L115</f>
        <v>8.6463000000000001</v>
      </c>
      <c r="D109">
        <f t="shared" si="17"/>
        <v>45.789583510124999</v>
      </c>
      <c r="E109">
        <f t="shared" si="18"/>
        <v>0.85066468209711976</v>
      </c>
      <c r="F109">
        <f t="shared" si="19"/>
        <v>587775.66592674807</v>
      </c>
      <c r="G109">
        <f t="shared" si="14"/>
        <v>4.6785791306888916E-3</v>
      </c>
      <c r="H109">
        <f t="shared" si="15"/>
        <v>627156.63554384012</v>
      </c>
      <c r="I109">
        <f t="shared" si="16"/>
        <v>4.481918370293881E-2</v>
      </c>
    </row>
    <row r="110" spans="1:9" x14ac:dyDescent="0.2">
      <c r="A110">
        <f>WingXFLR5!A116</f>
        <v>9</v>
      </c>
      <c r="B110">
        <f t="shared" si="13"/>
        <v>0.15707963267948966</v>
      </c>
      <c r="C110">
        <f>WingXFLR5!L116</f>
        <v>8.6074000000000002</v>
      </c>
      <c r="D110">
        <f t="shared" si="17"/>
        <v>45.378492540500005</v>
      </c>
      <c r="E110">
        <f t="shared" si="18"/>
        <v>0.85450914803730826</v>
      </c>
      <c r="F110">
        <f t="shared" si="19"/>
        <v>585131.24306326313</v>
      </c>
      <c r="G110">
        <f t="shared" si="14"/>
        <v>4.6815938988272795E-3</v>
      </c>
      <c r="H110">
        <f t="shared" si="15"/>
        <v>624335.03634850169</v>
      </c>
      <c r="I110">
        <f t="shared" si="16"/>
        <v>4.4445425976427859E-2</v>
      </c>
    </row>
    <row r="111" spans="1:9" x14ac:dyDescent="0.2">
      <c r="A111">
        <f>WingXFLR5!A117</f>
        <v>9.1</v>
      </c>
      <c r="B111">
        <f t="shared" si="13"/>
        <v>0.15882496193148399</v>
      </c>
      <c r="C111">
        <f>WingXFLR5!L117</f>
        <v>8.5690000000000008</v>
      </c>
      <c r="D111">
        <f t="shared" si="17"/>
        <v>44.974503612500015</v>
      </c>
      <c r="E111">
        <f t="shared" si="18"/>
        <v>0.85833843398486709</v>
      </c>
      <c r="F111">
        <f t="shared" si="19"/>
        <v>582520.81021087698</v>
      </c>
      <c r="G111">
        <f t="shared" si="14"/>
        <v>4.6845852280052031E-3</v>
      </c>
      <c r="H111">
        <f t="shared" si="15"/>
        <v>621549.70449500566</v>
      </c>
      <c r="I111">
        <f t="shared" si="16"/>
        <v>4.4077889632099403E-2</v>
      </c>
    </row>
    <row r="112" spans="1:9" x14ac:dyDescent="0.2">
      <c r="A112">
        <f>WingXFLR5!A118</f>
        <v>9.1999999999999993</v>
      </c>
      <c r="B112">
        <f t="shared" si="13"/>
        <v>0.16057029118347829</v>
      </c>
      <c r="C112">
        <f>WingXFLR5!L118</f>
        <v>8.5312000000000001</v>
      </c>
      <c r="D112">
        <f t="shared" si="17"/>
        <v>44.578591232000001</v>
      </c>
      <c r="E112">
        <f t="shared" si="18"/>
        <v>0.8621415557971126</v>
      </c>
      <c r="F112">
        <f t="shared" si="19"/>
        <v>579951.16537180915</v>
      </c>
      <c r="G112">
        <f t="shared" si="14"/>
        <v>4.6875448181268606E-3</v>
      </c>
      <c r="H112">
        <f t="shared" si="15"/>
        <v>618807.89345172036</v>
      </c>
      <c r="I112">
        <f t="shared" si="16"/>
        <v>4.3717472220718846E-2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D965-A6D8-3445-801F-E68CE913E4BB}">
  <dimension ref="A1:M118"/>
  <sheetViews>
    <sheetView workbookViewId="0">
      <selection activeCell="L121" sqref="L121"/>
    </sheetView>
  </sheetViews>
  <sheetFormatPr baseColWidth="10" defaultRowHeight="16" x14ac:dyDescent="0.2"/>
  <cols>
    <col min="1" max="1" width="17.1640625" bestFit="1" customWidth="1"/>
    <col min="2" max="2" width="23.5" bestFit="1" customWidth="1"/>
    <col min="3" max="6" width="9.1640625" bestFit="1" customWidth="1"/>
    <col min="7" max="7" width="3.6640625" bestFit="1" customWidth="1"/>
    <col min="8" max="8" width="3.1640625" bestFit="1" customWidth="1"/>
    <col min="9" max="9" width="9.83203125" bestFit="1" customWidth="1"/>
    <col min="10" max="10" width="3.6640625" bestFit="1" customWidth="1"/>
    <col min="11" max="11" width="4.1640625" bestFit="1" customWidth="1"/>
    <col min="12" max="12" width="8.1640625" bestFit="1" customWidth="1"/>
    <col min="13" max="13" width="7.1640625" bestFit="1" customWidth="1"/>
    <col min="15" max="15" width="17.1640625" bestFit="1" customWidth="1"/>
    <col min="16" max="16" width="23.1640625" bestFit="1" customWidth="1"/>
    <col min="17" max="20" width="9.1640625" bestFit="1" customWidth="1"/>
    <col min="21" max="21" width="3.6640625" bestFit="1" customWidth="1"/>
    <col min="22" max="22" width="3.1640625" bestFit="1" customWidth="1"/>
    <col min="23" max="23" width="9.83203125" bestFit="1" customWidth="1"/>
    <col min="24" max="24" width="3.6640625" bestFit="1" customWidth="1"/>
    <col min="25" max="25" width="4.1640625" bestFit="1" customWidth="1"/>
    <col min="26" max="26" width="8.1640625" bestFit="1" customWidth="1"/>
    <col min="27" max="27" width="7.1640625" bestFit="1" customWidth="1"/>
  </cols>
  <sheetData>
    <row r="1" spans="1:13" x14ac:dyDescent="0.2">
      <c r="A1" t="s">
        <v>19</v>
      </c>
    </row>
    <row r="3" spans="1:13" x14ac:dyDescent="0.2">
      <c r="A3" t="s">
        <v>20</v>
      </c>
      <c r="B3" t="s">
        <v>107</v>
      </c>
    </row>
    <row r="4" spans="1:13" x14ac:dyDescent="0.2">
      <c r="A4" t="s">
        <v>21</v>
      </c>
      <c r="B4" t="s">
        <v>108</v>
      </c>
    </row>
    <row r="5" spans="1:13" x14ac:dyDescent="0.2">
      <c r="A5" t="s">
        <v>22</v>
      </c>
      <c r="B5" t="s">
        <v>23</v>
      </c>
    </row>
    <row r="7" spans="1:13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</row>
    <row r="8" spans="1:13" x14ac:dyDescent="0.2">
      <c r="A8">
        <v>-1.8</v>
      </c>
      <c r="B8">
        <v>0</v>
      </c>
      <c r="C8">
        <v>1.3258000000000001E-2</v>
      </c>
      <c r="D8">
        <v>3.9999999999999998E-6</v>
      </c>
      <c r="E8">
        <v>1.0229E-2</v>
      </c>
      <c r="F8">
        <v>1.0233000000000001E-2</v>
      </c>
      <c r="G8">
        <v>0</v>
      </c>
      <c r="H8">
        <v>0</v>
      </c>
      <c r="I8">
        <v>-5.5638E-2</v>
      </c>
      <c r="J8">
        <v>0</v>
      </c>
      <c r="K8">
        <v>0</v>
      </c>
      <c r="L8">
        <v>76.553600000000003</v>
      </c>
      <c r="M8">
        <v>0.65939999999999999</v>
      </c>
    </row>
    <row r="9" spans="1:13" x14ac:dyDescent="0.2">
      <c r="A9">
        <v>-1.7</v>
      </c>
      <c r="B9">
        <v>0</v>
      </c>
      <c r="C9">
        <v>2.2934E-2</v>
      </c>
      <c r="D9">
        <v>1.1E-5</v>
      </c>
      <c r="E9">
        <v>1.0586999999999999E-2</v>
      </c>
      <c r="F9">
        <v>1.0598E-2</v>
      </c>
      <c r="G9">
        <v>0</v>
      </c>
      <c r="H9">
        <v>0</v>
      </c>
      <c r="I9">
        <v>-5.6349999999999997E-2</v>
      </c>
      <c r="J9">
        <v>0</v>
      </c>
      <c r="K9">
        <v>0</v>
      </c>
      <c r="L9">
        <v>58.205199999999998</v>
      </c>
      <c r="M9">
        <v>0.40050000000000002</v>
      </c>
    </row>
    <row r="10" spans="1:13" x14ac:dyDescent="0.2">
      <c r="A10">
        <v>-1.6</v>
      </c>
      <c r="B10">
        <v>0</v>
      </c>
      <c r="C10">
        <v>3.261E-2</v>
      </c>
      <c r="D10">
        <v>2.0000000000000002E-5</v>
      </c>
      <c r="E10">
        <v>1.0784E-2</v>
      </c>
      <c r="F10">
        <v>1.0803999999999999E-2</v>
      </c>
      <c r="G10">
        <v>0</v>
      </c>
      <c r="H10">
        <v>0</v>
      </c>
      <c r="I10">
        <v>-5.7062000000000002E-2</v>
      </c>
      <c r="J10">
        <v>0</v>
      </c>
      <c r="K10">
        <v>0</v>
      </c>
      <c r="L10">
        <v>48.811900000000001</v>
      </c>
      <c r="M10">
        <v>0.29530000000000001</v>
      </c>
    </row>
    <row r="11" spans="1:13" x14ac:dyDescent="0.2">
      <c r="A11">
        <v>-1.5</v>
      </c>
      <c r="B11">
        <v>0</v>
      </c>
      <c r="C11">
        <v>4.2285999999999997E-2</v>
      </c>
      <c r="D11">
        <v>3.4E-5</v>
      </c>
      <c r="E11">
        <v>1.0918000000000001E-2</v>
      </c>
      <c r="F11">
        <v>1.0952E-2</v>
      </c>
      <c r="G11">
        <v>0</v>
      </c>
      <c r="H11">
        <v>0</v>
      </c>
      <c r="I11">
        <v>-5.7773999999999999E-2</v>
      </c>
      <c r="J11">
        <v>0</v>
      </c>
      <c r="K11">
        <v>0</v>
      </c>
      <c r="L11">
        <v>42.865000000000002</v>
      </c>
      <c r="M11">
        <v>0.2382</v>
      </c>
    </row>
    <row r="12" spans="1:13" x14ac:dyDescent="0.2">
      <c r="A12">
        <v>-1.4</v>
      </c>
      <c r="B12">
        <v>0</v>
      </c>
      <c r="C12">
        <v>5.1962000000000001E-2</v>
      </c>
      <c r="D12">
        <v>5.0000000000000002E-5</v>
      </c>
      <c r="E12">
        <v>1.103E-2</v>
      </c>
      <c r="F12">
        <v>1.108E-2</v>
      </c>
      <c r="G12">
        <v>0</v>
      </c>
      <c r="H12">
        <v>0</v>
      </c>
      <c r="I12">
        <v>-5.8486000000000003E-2</v>
      </c>
      <c r="J12">
        <v>0</v>
      </c>
      <c r="K12">
        <v>0</v>
      </c>
      <c r="L12">
        <v>38.668599999999998</v>
      </c>
      <c r="M12">
        <v>0.2024</v>
      </c>
    </row>
    <row r="13" spans="1:13" x14ac:dyDescent="0.2">
      <c r="A13">
        <v>-1.3</v>
      </c>
      <c r="B13">
        <v>0</v>
      </c>
      <c r="C13">
        <v>6.1637999999999998E-2</v>
      </c>
      <c r="D13">
        <v>7.1000000000000005E-5</v>
      </c>
      <c r="E13">
        <v>1.1126E-2</v>
      </c>
      <c r="F13">
        <v>1.1197E-2</v>
      </c>
      <c r="G13">
        <v>0</v>
      </c>
      <c r="H13">
        <v>0</v>
      </c>
      <c r="I13">
        <v>-5.9198000000000001E-2</v>
      </c>
      <c r="J13">
        <v>0</v>
      </c>
      <c r="K13">
        <v>0</v>
      </c>
      <c r="L13">
        <v>35.503999999999998</v>
      </c>
      <c r="M13">
        <v>0.17780000000000001</v>
      </c>
    </row>
    <row r="14" spans="1:13" x14ac:dyDescent="0.2">
      <c r="A14">
        <v>-1.2</v>
      </c>
      <c r="B14">
        <v>0</v>
      </c>
      <c r="C14">
        <v>7.1314000000000002E-2</v>
      </c>
      <c r="D14">
        <v>9.3999999999999994E-5</v>
      </c>
      <c r="E14">
        <v>1.1214999999999999E-2</v>
      </c>
      <c r="F14">
        <v>1.1309E-2</v>
      </c>
      <c r="G14">
        <v>0</v>
      </c>
      <c r="H14">
        <v>0</v>
      </c>
      <c r="I14">
        <v>-5.9909999999999998E-2</v>
      </c>
      <c r="J14">
        <v>0</v>
      </c>
      <c r="K14">
        <v>0</v>
      </c>
      <c r="L14">
        <v>33.0077</v>
      </c>
      <c r="M14">
        <v>0.15989999999999999</v>
      </c>
    </row>
    <row r="15" spans="1:13" x14ac:dyDescent="0.2">
      <c r="A15">
        <v>-1.1000000000000001</v>
      </c>
      <c r="B15">
        <v>0</v>
      </c>
      <c r="C15">
        <v>8.0989000000000005E-2</v>
      </c>
      <c r="D15">
        <v>1.21E-4</v>
      </c>
      <c r="E15">
        <v>1.1335E-2</v>
      </c>
      <c r="F15">
        <v>1.1455999999999999E-2</v>
      </c>
      <c r="G15">
        <v>0</v>
      </c>
      <c r="H15">
        <v>0</v>
      </c>
      <c r="I15">
        <v>-6.0622000000000002E-2</v>
      </c>
      <c r="J15">
        <v>0</v>
      </c>
      <c r="K15">
        <v>0</v>
      </c>
      <c r="L15">
        <v>30.973400000000002</v>
      </c>
      <c r="M15">
        <v>0.14630000000000001</v>
      </c>
    </row>
    <row r="16" spans="1:13" x14ac:dyDescent="0.2">
      <c r="A16">
        <v>-1</v>
      </c>
      <c r="B16">
        <v>0</v>
      </c>
      <c r="C16">
        <v>9.0663999999999995E-2</v>
      </c>
      <c r="D16">
        <v>1.5100000000000001E-4</v>
      </c>
      <c r="E16">
        <v>1.1487000000000001E-2</v>
      </c>
      <c r="F16">
        <v>1.1638000000000001E-2</v>
      </c>
      <c r="G16">
        <v>0</v>
      </c>
      <c r="H16">
        <v>0</v>
      </c>
      <c r="I16">
        <v>-6.1335000000000001E-2</v>
      </c>
      <c r="J16">
        <v>0</v>
      </c>
      <c r="K16">
        <v>0</v>
      </c>
      <c r="L16">
        <v>29.274100000000001</v>
      </c>
      <c r="M16">
        <v>0.1356</v>
      </c>
    </row>
    <row r="17" spans="1:13" x14ac:dyDescent="0.2">
      <c r="A17">
        <v>-0.9</v>
      </c>
      <c r="B17">
        <v>0</v>
      </c>
      <c r="C17">
        <v>0.100339</v>
      </c>
      <c r="D17">
        <v>1.85E-4</v>
      </c>
      <c r="E17">
        <v>1.1637E-2</v>
      </c>
      <c r="F17">
        <v>1.1821999999999999E-2</v>
      </c>
      <c r="G17">
        <v>0</v>
      </c>
      <c r="H17">
        <v>0</v>
      </c>
      <c r="I17">
        <v>-6.2046999999999998E-2</v>
      </c>
      <c r="J17">
        <v>0</v>
      </c>
      <c r="K17">
        <v>0</v>
      </c>
      <c r="L17">
        <v>27.827000000000002</v>
      </c>
      <c r="M17">
        <v>0.12690000000000001</v>
      </c>
    </row>
    <row r="18" spans="1:13" x14ac:dyDescent="0.2">
      <c r="A18">
        <v>-0.8</v>
      </c>
      <c r="B18">
        <v>0</v>
      </c>
      <c r="C18">
        <v>0.110014</v>
      </c>
      <c r="D18">
        <v>2.2100000000000001E-4</v>
      </c>
      <c r="E18">
        <v>1.1787000000000001E-2</v>
      </c>
      <c r="F18">
        <v>1.2008E-2</v>
      </c>
      <c r="G18">
        <v>0</v>
      </c>
      <c r="H18">
        <v>0</v>
      </c>
      <c r="I18">
        <v>-6.2758999999999995E-2</v>
      </c>
      <c r="J18">
        <v>0</v>
      </c>
      <c r="K18">
        <v>0</v>
      </c>
      <c r="L18">
        <v>26.575299999999999</v>
      </c>
      <c r="M18">
        <v>0.1198</v>
      </c>
    </row>
    <row r="19" spans="1:13" x14ac:dyDescent="0.2">
      <c r="A19">
        <v>-0.7</v>
      </c>
      <c r="B19">
        <v>0</v>
      </c>
      <c r="C19">
        <v>0.119688</v>
      </c>
      <c r="D19">
        <v>2.6200000000000003E-4</v>
      </c>
      <c r="E19">
        <v>1.1936E-2</v>
      </c>
      <c r="F19">
        <v>1.2198000000000001E-2</v>
      </c>
      <c r="G19">
        <v>0</v>
      </c>
      <c r="H19">
        <v>0</v>
      </c>
      <c r="I19">
        <v>-6.3471E-2</v>
      </c>
      <c r="J19">
        <v>0</v>
      </c>
      <c r="K19">
        <v>0</v>
      </c>
      <c r="L19">
        <v>25.4787</v>
      </c>
      <c r="M19">
        <v>0.1138</v>
      </c>
    </row>
    <row r="20" spans="1:13" x14ac:dyDescent="0.2">
      <c r="A20">
        <v>-0.6</v>
      </c>
      <c r="B20">
        <v>0</v>
      </c>
      <c r="C20">
        <v>0.129361</v>
      </c>
      <c r="D20">
        <v>3.0499999999999999E-4</v>
      </c>
      <c r="E20">
        <v>1.2111E-2</v>
      </c>
      <c r="F20">
        <v>1.2416E-2</v>
      </c>
      <c r="G20">
        <v>0</v>
      </c>
      <c r="H20">
        <v>0</v>
      </c>
      <c r="I20">
        <v>-6.4184000000000005E-2</v>
      </c>
      <c r="J20">
        <v>0</v>
      </c>
      <c r="K20">
        <v>0</v>
      </c>
      <c r="L20">
        <v>24.5075</v>
      </c>
      <c r="M20">
        <v>0.1087</v>
      </c>
    </row>
    <row r="21" spans="1:13" x14ac:dyDescent="0.2">
      <c r="A21">
        <v>-0.5</v>
      </c>
      <c r="B21">
        <v>0</v>
      </c>
      <c r="C21">
        <v>0.13903399999999999</v>
      </c>
      <c r="D21">
        <v>3.5300000000000002E-4</v>
      </c>
      <c r="E21">
        <v>1.2288E-2</v>
      </c>
      <c r="F21">
        <v>1.2640999999999999E-2</v>
      </c>
      <c r="G21">
        <v>0</v>
      </c>
      <c r="H21">
        <v>0</v>
      </c>
      <c r="I21">
        <v>-6.4895999999999995E-2</v>
      </c>
      <c r="J21">
        <v>0</v>
      </c>
      <c r="K21">
        <v>0</v>
      </c>
      <c r="L21">
        <v>23.639600000000002</v>
      </c>
      <c r="M21">
        <v>0.10440000000000001</v>
      </c>
    </row>
    <row r="22" spans="1:13" x14ac:dyDescent="0.2">
      <c r="A22">
        <v>-0.4</v>
      </c>
      <c r="B22">
        <v>0</v>
      </c>
      <c r="C22">
        <v>0.14870700000000001</v>
      </c>
      <c r="D22">
        <v>4.0299999999999998E-4</v>
      </c>
      <c r="E22">
        <v>1.2467000000000001E-2</v>
      </c>
      <c r="F22">
        <v>1.2869999999999999E-2</v>
      </c>
      <c r="G22">
        <v>0</v>
      </c>
      <c r="H22">
        <v>0</v>
      </c>
      <c r="I22">
        <v>-6.5609000000000001E-2</v>
      </c>
      <c r="J22">
        <v>0</v>
      </c>
      <c r="K22">
        <v>0</v>
      </c>
      <c r="L22">
        <v>22.857900000000001</v>
      </c>
      <c r="M22">
        <v>0.10059999999999999</v>
      </c>
    </row>
    <row r="23" spans="1:13" x14ac:dyDescent="0.2">
      <c r="A23">
        <v>-0.3</v>
      </c>
      <c r="B23">
        <v>0</v>
      </c>
      <c r="C23">
        <v>0.15837899999999999</v>
      </c>
      <c r="D23">
        <v>4.57E-4</v>
      </c>
      <c r="E23">
        <v>1.2644000000000001E-2</v>
      </c>
      <c r="F23">
        <v>1.3101E-2</v>
      </c>
      <c r="G23">
        <v>0</v>
      </c>
      <c r="H23">
        <v>0</v>
      </c>
      <c r="I23">
        <v>-6.6321000000000005E-2</v>
      </c>
      <c r="J23">
        <v>0</v>
      </c>
      <c r="K23">
        <v>0</v>
      </c>
      <c r="L23">
        <v>22.149000000000001</v>
      </c>
      <c r="M23">
        <v>9.7199999999999995E-2</v>
      </c>
    </row>
    <row r="24" spans="1:13" x14ac:dyDescent="0.2">
      <c r="A24">
        <v>-0.2</v>
      </c>
      <c r="B24">
        <v>0</v>
      </c>
      <c r="C24">
        <v>0.16805</v>
      </c>
      <c r="D24">
        <v>5.1400000000000003E-4</v>
      </c>
      <c r="E24">
        <v>1.2813E-2</v>
      </c>
      <c r="F24">
        <v>1.3327E-2</v>
      </c>
      <c r="G24">
        <v>0</v>
      </c>
      <c r="H24">
        <v>0</v>
      </c>
      <c r="I24">
        <v>-6.7032999999999995E-2</v>
      </c>
      <c r="J24">
        <v>0</v>
      </c>
      <c r="K24">
        <v>0</v>
      </c>
      <c r="L24">
        <v>21.502199999999998</v>
      </c>
      <c r="M24">
        <v>9.4299999999999995E-2</v>
      </c>
    </row>
    <row r="25" spans="1:13" x14ac:dyDescent="0.2">
      <c r="A25">
        <v>-0.1</v>
      </c>
      <c r="B25">
        <v>0</v>
      </c>
      <c r="C25">
        <v>0.17772099999999999</v>
      </c>
      <c r="D25">
        <v>5.7499999999999999E-4</v>
      </c>
      <c r="E25">
        <v>1.2976E-2</v>
      </c>
      <c r="F25">
        <v>1.355E-2</v>
      </c>
      <c r="G25">
        <v>0</v>
      </c>
      <c r="H25">
        <v>0</v>
      </c>
      <c r="I25">
        <v>-6.7746000000000001E-2</v>
      </c>
      <c r="J25">
        <v>0</v>
      </c>
      <c r="K25">
        <v>0</v>
      </c>
      <c r="L25">
        <v>20.908999999999999</v>
      </c>
      <c r="M25">
        <v>9.1600000000000001E-2</v>
      </c>
    </row>
    <row r="26" spans="1:13" x14ac:dyDescent="0.2">
      <c r="A26">
        <v>0</v>
      </c>
      <c r="B26">
        <v>0</v>
      </c>
      <c r="C26">
        <v>0.18739</v>
      </c>
      <c r="D26">
        <v>6.38E-4</v>
      </c>
      <c r="E26">
        <v>1.3132E-2</v>
      </c>
      <c r="F26">
        <v>1.3769999999999999E-2</v>
      </c>
      <c r="G26">
        <v>0</v>
      </c>
      <c r="H26">
        <v>0</v>
      </c>
      <c r="I26">
        <v>-6.8458000000000005E-2</v>
      </c>
      <c r="J26">
        <v>0</v>
      </c>
      <c r="K26">
        <v>0</v>
      </c>
      <c r="L26">
        <v>20.362400000000001</v>
      </c>
      <c r="M26">
        <v>8.9300000000000004E-2</v>
      </c>
    </row>
    <row r="27" spans="1:13" x14ac:dyDescent="0.2">
      <c r="A27">
        <v>0.1</v>
      </c>
      <c r="B27">
        <v>0</v>
      </c>
      <c r="C27">
        <v>0.19705900000000001</v>
      </c>
      <c r="D27">
        <v>7.0600000000000003E-4</v>
      </c>
      <c r="E27">
        <v>1.3280999999999999E-2</v>
      </c>
      <c r="F27">
        <v>1.3986999999999999E-2</v>
      </c>
      <c r="G27">
        <v>0</v>
      </c>
      <c r="H27">
        <v>0</v>
      </c>
      <c r="I27">
        <v>-6.9169999999999995E-2</v>
      </c>
      <c r="J27">
        <v>0</v>
      </c>
      <c r="K27">
        <v>0</v>
      </c>
      <c r="L27">
        <v>19.8565</v>
      </c>
      <c r="M27">
        <v>8.7099999999999997E-2</v>
      </c>
    </row>
    <row r="28" spans="1:13" x14ac:dyDescent="0.2">
      <c r="A28">
        <v>0.2</v>
      </c>
      <c r="B28">
        <v>0</v>
      </c>
      <c r="C28">
        <v>0.20672699999999999</v>
      </c>
      <c r="D28">
        <v>7.76E-4</v>
      </c>
      <c r="E28">
        <v>1.3424999999999999E-2</v>
      </c>
      <c r="F28">
        <v>1.4201E-2</v>
      </c>
      <c r="G28">
        <v>0</v>
      </c>
      <c r="H28">
        <v>0</v>
      </c>
      <c r="I28">
        <v>-6.9882E-2</v>
      </c>
      <c r="J28">
        <v>0</v>
      </c>
      <c r="K28">
        <v>0</v>
      </c>
      <c r="L28">
        <v>19.386700000000001</v>
      </c>
      <c r="M28">
        <v>8.5199999999999998E-2</v>
      </c>
    </row>
    <row r="29" spans="1:13" x14ac:dyDescent="0.2">
      <c r="A29">
        <v>0.3</v>
      </c>
      <c r="B29">
        <v>0</v>
      </c>
      <c r="C29">
        <v>0.216395</v>
      </c>
      <c r="D29">
        <v>8.4999999999999995E-4</v>
      </c>
      <c r="E29">
        <v>1.3561E-2</v>
      </c>
      <c r="F29">
        <v>1.4411999999999999E-2</v>
      </c>
      <c r="G29">
        <v>0</v>
      </c>
      <c r="H29">
        <v>0</v>
      </c>
      <c r="I29">
        <v>-7.0594000000000004E-2</v>
      </c>
      <c r="J29">
        <v>0</v>
      </c>
      <c r="K29">
        <v>0</v>
      </c>
      <c r="L29">
        <v>18.948699999999999</v>
      </c>
      <c r="M29">
        <v>8.3400000000000002E-2</v>
      </c>
    </row>
    <row r="30" spans="1:13" x14ac:dyDescent="0.2">
      <c r="A30">
        <v>0.4</v>
      </c>
      <c r="B30">
        <v>0</v>
      </c>
      <c r="C30">
        <v>0.22606100000000001</v>
      </c>
      <c r="D30">
        <v>9.2800000000000001E-4</v>
      </c>
      <c r="E30">
        <v>1.3690000000000001E-2</v>
      </c>
      <c r="F30">
        <v>1.4618000000000001E-2</v>
      </c>
      <c r="G30">
        <v>0</v>
      </c>
      <c r="H30">
        <v>0</v>
      </c>
      <c r="I30">
        <v>-7.1305999999999994E-2</v>
      </c>
      <c r="J30">
        <v>0</v>
      </c>
      <c r="K30">
        <v>0</v>
      </c>
      <c r="L30">
        <v>18.539100000000001</v>
      </c>
      <c r="M30">
        <v>8.1799999999999998E-2</v>
      </c>
    </row>
    <row r="31" spans="1:13" x14ac:dyDescent="0.2">
      <c r="A31">
        <v>0.5</v>
      </c>
      <c r="B31">
        <v>0</v>
      </c>
      <c r="C31">
        <v>0.23572599999999999</v>
      </c>
      <c r="D31">
        <v>1.008E-3</v>
      </c>
      <c r="E31">
        <v>1.3809E-2</v>
      </c>
      <c r="F31">
        <v>1.4817E-2</v>
      </c>
      <c r="G31">
        <v>0</v>
      </c>
      <c r="H31">
        <v>0</v>
      </c>
      <c r="I31">
        <v>-7.2017999999999999E-2</v>
      </c>
      <c r="J31">
        <v>0</v>
      </c>
      <c r="K31">
        <v>0</v>
      </c>
      <c r="L31">
        <v>18.155100000000001</v>
      </c>
      <c r="M31">
        <v>8.0399999999999999E-2</v>
      </c>
    </row>
    <row r="32" spans="1:13" x14ac:dyDescent="0.2">
      <c r="A32">
        <v>0.6</v>
      </c>
      <c r="B32">
        <v>0</v>
      </c>
      <c r="C32">
        <v>0.24539</v>
      </c>
      <c r="D32">
        <v>1.093E-3</v>
      </c>
      <c r="E32">
        <v>1.3922E-2</v>
      </c>
      <c r="F32">
        <v>1.5015000000000001E-2</v>
      </c>
      <c r="G32">
        <v>0</v>
      </c>
      <c r="H32">
        <v>0</v>
      </c>
      <c r="I32">
        <v>-7.2729000000000002E-2</v>
      </c>
      <c r="J32">
        <v>0</v>
      </c>
      <c r="K32">
        <v>0</v>
      </c>
      <c r="L32">
        <v>17.794</v>
      </c>
      <c r="M32">
        <v>7.9000000000000001E-2</v>
      </c>
    </row>
    <row r="33" spans="1:13" x14ac:dyDescent="0.2">
      <c r="A33">
        <v>0.7</v>
      </c>
      <c r="B33">
        <v>0</v>
      </c>
      <c r="C33">
        <v>0.255054</v>
      </c>
      <c r="D33">
        <v>1.1800000000000001E-3</v>
      </c>
      <c r="E33">
        <v>1.4028000000000001E-2</v>
      </c>
      <c r="F33">
        <v>1.5207999999999999E-2</v>
      </c>
      <c r="G33">
        <v>0</v>
      </c>
      <c r="H33">
        <v>0</v>
      </c>
      <c r="I33">
        <v>-7.3441000000000006E-2</v>
      </c>
      <c r="J33">
        <v>0</v>
      </c>
      <c r="K33">
        <v>0</v>
      </c>
      <c r="L33">
        <v>17.453700000000001</v>
      </c>
      <c r="M33">
        <v>7.7700000000000005E-2</v>
      </c>
    </row>
    <row r="34" spans="1:13" x14ac:dyDescent="0.2">
      <c r="A34">
        <v>0.8</v>
      </c>
      <c r="B34">
        <v>0</v>
      </c>
      <c r="C34">
        <v>0.26471600000000001</v>
      </c>
      <c r="D34">
        <v>1.271E-3</v>
      </c>
      <c r="E34">
        <v>1.4127000000000001E-2</v>
      </c>
      <c r="F34">
        <v>1.5398E-2</v>
      </c>
      <c r="G34">
        <v>0</v>
      </c>
      <c r="H34">
        <v>0</v>
      </c>
      <c r="I34">
        <v>-7.4151999999999996E-2</v>
      </c>
      <c r="J34">
        <v>0</v>
      </c>
      <c r="K34">
        <v>0</v>
      </c>
      <c r="L34">
        <v>17.132200000000001</v>
      </c>
      <c r="M34">
        <v>7.6600000000000001E-2</v>
      </c>
    </row>
    <row r="35" spans="1:13" x14ac:dyDescent="0.2">
      <c r="A35">
        <v>0.9</v>
      </c>
      <c r="B35">
        <v>0</v>
      </c>
      <c r="C35">
        <v>0.27437699999999998</v>
      </c>
      <c r="D35">
        <v>1.3649999999999999E-3</v>
      </c>
      <c r="E35">
        <v>1.4220999999999999E-2</v>
      </c>
      <c r="F35">
        <v>1.5585999999999999E-2</v>
      </c>
      <c r="G35">
        <v>0</v>
      </c>
      <c r="H35">
        <v>0</v>
      </c>
      <c r="I35">
        <v>-7.4862999999999999E-2</v>
      </c>
      <c r="J35">
        <v>0</v>
      </c>
      <c r="K35">
        <v>0</v>
      </c>
      <c r="L35">
        <v>16.8279</v>
      </c>
      <c r="M35">
        <v>7.5499999999999998E-2</v>
      </c>
    </row>
    <row r="36" spans="1:13" x14ac:dyDescent="0.2">
      <c r="A36">
        <v>1</v>
      </c>
      <c r="B36">
        <v>0</v>
      </c>
      <c r="C36">
        <v>0.28403600000000001</v>
      </c>
      <c r="D36">
        <v>1.4630000000000001E-3</v>
      </c>
      <c r="E36">
        <v>1.4308E-2</v>
      </c>
      <c r="F36">
        <v>1.5771E-2</v>
      </c>
      <c r="G36">
        <v>0</v>
      </c>
      <c r="H36">
        <v>0</v>
      </c>
      <c r="I36">
        <v>-7.5574000000000002E-2</v>
      </c>
      <c r="J36">
        <v>0</v>
      </c>
      <c r="K36">
        <v>0</v>
      </c>
      <c r="L36">
        <v>16.539200000000001</v>
      </c>
      <c r="M36">
        <v>7.4499999999999997E-2</v>
      </c>
    </row>
    <row r="37" spans="1:13" x14ac:dyDescent="0.2">
      <c r="A37">
        <v>1.1000000000000001</v>
      </c>
      <c r="B37">
        <v>0</v>
      </c>
      <c r="C37">
        <v>0.29369499999999998</v>
      </c>
      <c r="D37">
        <v>1.5629999999999999E-3</v>
      </c>
      <c r="E37">
        <v>1.4393E-2</v>
      </c>
      <c r="F37">
        <v>1.5956000000000001E-2</v>
      </c>
      <c r="G37">
        <v>0</v>
      </c>
      <c r="H37">
        <v>0</v>
      </c>
      <c r="I37">
        <v>-7.6285000000000006E-2</v>
      </c>
      <c r="J37">
        <v>0</v>
      </c>
      <c r="K37">
        <v>0</v>
      </c>
      <c r="L37">
        <v>16.265000000000001</v>
      </c>
      <c r="M37">
        <v>7.3499999999999996E-2</v>
      </c>
    </row>
    <row r="38" spans="1:13" x14ac:dyDescent="0.2">
      <c r="A38">
        <v>1.2</v>
      </c>
      <c r="B38">
        <v>0</v>
      </c>
      <c r="C38">
        <v>0.30335200000000001</v>
      </c>
      <c r="D38">
        <v>1.668E-3</v>
      </c>
      <c r="E38">
        <v>1.4475E-2</v>
      </c>
      <c r="F38">
        <v>1.6142E-2</v>
      </c>
      <c r="G38">
        <v>0</v>
      </c>
      <c r="H38">
        <v>0</v>
      </c>
      <c r="I38">
        <v>-7.6995999999999995E-2</v>
      </c>
      <c r="J38">
        <v>0</v>
      </c>
      <c r="K38">
        <v>0</v>
      </c>
      <c r="L38">
        <v>16.004000000000001</v>
      </c>
      <c r="M38">
        <v>7.2700000000000001E-2</v>
      </c>
    </row>
    <row r="39" spans="1:13" x14ac:dyDescent="0.2">
      <c r="A39">
        <v>1.3</v>
      </c>
      <c r="B39">
        <v>0</v>
      </c>
      <c r="C39">
        <v>0.31300699999999998</v>
      </c>
      <c r="D39">
        <v>1.7750000000000001E-3</v>
      </c>
      <c r="E39">
        <v>1.4555999999999999E-2</v>
      </c>
      <c r="F39">
        <v>1.6330999999999998E-2</v>
      </c>
      <c r="G39">
        <v>0</v>
      </c>
      <c r="H39">
        <v>0</v>
      </c>
      <c r="I39">
        <v>-7.7705999999999997E-2</v>
      </c>
      <c r="J39">
        <v>0</v>
      </c>
      <c r="K39">
        <v>0</v>
      </c>
      <c r="L39">
        <v>15.7552</v>
      </c>
      <c r="M39">
        <v>7.1800000000000003E-2</v>
      </c>
    </row>
    <row r="40" spans="1:13" x14ac:dyDescent="0.2">
      <c r="A40">
        <v>1.4</v>
      </c>
      <c r="B40">
        <v>0</v>
      </c>
      <c r="C40">
        <v>0.322662</v>
      </c>
      <c r="D40">
        <v>1.8860000000000001E-3</v>
      </c>
      <c r="E40">
        <v>1.4645E-2</v>
      </c>
      <c r="F40">
        <v>1.6531000000000001E-2</v>
      </c>
      <c r="G40">
        <v>0</v>
      </c>
      <c r="H40">
        <v>0</v>
      </c>
      <c r="I40">
        <v>-7.8417000000000001E-2</v>
      </c>
      <c r="J40">
        <v>0</v>
      </c>
      <c r="K40">
        <v>0</v>
      </c>
      <c r="L40">
        <v>15.5177</v>
      </c>
      <c r="M40">
        <v>7.1099999999999997E-2</v>
      </c>
    </row>
    <row r="41" spans="1:13" x14ac:dyDescent="0.2">
      <c r="A41">
        <v>1.5</v>
      </c>
      <c r="B41">
        <v>0</v>
      </c>
      <c r="C41">
        <v>0.332314</v>
      </c>
      <c r="D41">
        <v>2E-3</v>
      </c>
      <c r="E41">
        <v>1.4741000000000001E-2</v>
      </c>
      <c r="F41">
        <v>1.6742E-2</v>
      </c>
      <c r="G41">
        <v>0</v>
      </c>
      <c r="H41">
        <v>0</v>
      </c>
      <c r="I41">
        <v>-7.9127000000000003E-2</v>
      </c>
      <c r="J41">
        <v>0</v>
      </c>
      <c r="K41">
        <v>0</v>
      </c>
      <c r="L41">
        <v>15.290699999999999</v>
      </c>
      <c r="M41">
        <v>7.0300000000000001E-2</v>
      </c>
    </row>
    <row r="42" spans="1:13" x14ac:dyDescent="0.2">
      <c r="A42">
        <v>1.6</v>
      </c>
      <c r="B42">
        <v>0</v>
      </c>
      <c r="C42">
        <v>0.34196599999999999</v>
      </c>
      <c r="D42">
        <v>2.1180000000000001E-3</v>
      </c>
      <c r="E42">
        <v>1.4838E-2</v>
      </c>
      <c r="F42">
        <v>1.6955999999999999E-2</v>
      </c>
      <c r="G42">
        <v>0</v>
      </c>
      <c r="H42">
        <v>0</v>
      </c>
      <c r="I42">
        <v>-7.9837000000000005E-2</v>
      </c>
      <c r="J42">
        <v>0</v>
      </c>
      <c r="K42">
        <v>0</v>
      </c>
      <c r="L42">
        <v>15.073399999999999</v>
      </c>
      <c r="M42">
        <v>6.9599999999999995E-2</v>
      </c>
    </row>
    <row r="43" spans="1:13" x14ac:dyDescent="0.2">
      <c r="A43">
        <v>1.7</v>
      </c>
      <c r="B43">
        <v>0</v>
      </c>
      <c r="C43">
        <v>0.35161500000000001</v>
      </c>
      <c r="D43">
        <v>2.2390000000000001E-3</v>
      </c>
      <c r="E43">
        <v>1.4933E-2</v>
      </c>
      <c r="F43">
        <v>1.7172E-2</v>
      </c>
      <c r="G43">
        <v>0</v>
      </c>
      <c r="H43">
        <v>0</v>
      </c>
      <c r="I43">
        <v>-8.0546000000000006E-2</v>
      </c>
      <c r="J43">
        <v>0</v>
      </c>
      <c r="K43">
        <v>0</v>
      </c>
      <c r="L43">
        <v>14.8651</v>
      </c>
      <c r="M43">
        <v>6.9000000000000006E-2</v>
      </c>
    </row>
    <row r="44" spans="1:13" x14ac:dyDescent="0.2">
      <c r="A44">
        <v>1.8</v>
      </c>
      <c r="B44">
        <v>0</v>
      </c>
      <c r="C44">
        <v>0.36126399999999997</v>
      </c>
      <c r="D44">
        <v>2.3630000000000001E-3</v>
      </c>
      <c r="E44">
        <v>1.5036000000000001E-2</v>
      </c>
      <c r="F44">
        <v>1.7399000000000001E-2</v>
      </c>
      <c r="G44">
        <v>0</v>
      </c>
      <c r="H44">
        <v>0</v>
      </c>
      <c r="I44">
        <v>-8.1255999999999995E-2</v>
      </c>
      <c r="J44">
        <v>0</v>
      </c>
      <c r="K44">
        <v>0</v>
      </c>
      <c r="L44">
        <v>14.6653</v>
      </c>
      <c r="M44">
        <v>6.8400000000000002E-2</v>
      </c>
    </row>
    <row r="45" spans="1:13" x14ac:dyDescent="0.2">
      <c r="A45">
        <v>1.9</v>
      </c>
      <c r="B45">
        <v>0</v>
      </c>
      <c r="C45">
        <v>0.37091000000000002</v>
      </c>
      <c r="D45">
        <v>2.49E-3</v>
      </c>
      <c r="E45">
        <v>1.5147000000000001E-2</v>
      </c>
      <c r="F45">
        <v>1.7637E-2</v>
      </c>
      <c r="G45">
        <v>0</v>
      </c>
      <c r="H45">
        <v>0</v>
      </c>
      <c r="I45">
        <v>-8.1964999999999996E-2</v>
      </c>
      <c r="J45">
        <v>0</v>
      </c>
      <c r="K45">
        <v>0</v>
      </c>
      <c r="L45">
        <v>14.4733</v>
      </c>
      <c r="M45">
        <v>6.7799999999999999E-2</v>
      </c>
    </row>
    <row r="46" spans="1:13" x14ac:dyDescent="0.2">
      <c r="A46">
        <v>2</v>
      </c>
      <c r="B46">
        <v>0</v>
      </c>
      <c r="C46">
        <v>0.38055499999999998</v>
      </c>
      <c r="D46">
        <v>2.6210000000000001E-3</v>
      </c>
      <c r="E46">
        <v>1.5258000000000001E-2</v>
      </c>
      <c r="F46">
        <v>1.788E-2</v>
      </c>
      <c r="G46">
        <v>0</v>
      </c>
      <c r="H46">
        <v>0</v>
      </c>
      <c r="I46">
        <v>-8.2673999999999997E-2</v>
      </c>
      <c r="J46">
        <v>0</v>
      </c>
      <c r="K46">
        <v>0</v>
      </c>
      <c r="L46">
        <v>14.2887</v>
      </c>
      <c r="M46">
        <v>6.7199999999999996E-2</v>
      </c>
    </row>
    <row r="47" spans="1:13" x14ac:dyDescent="0.2">
      <c r="A47">
        <v>2.1</v>
      </c>
      <c r="B47">
        <v>0</v>
      </c>
      <c r="C47">
        <v>0.39019799999999999</v>
      </c>
      <c r="D47">
        <v>2.7550000000000001E-3</v>
      </c>
      <c r="E47">
        <v>1.5370999999999999E-2</v>
      </c>
      <c r="F47">
        <v>1.8126E-2</v>
      </c>
      <c r="G47">
        <v>0</v>
      </c>
      <c r="H47">
        <v>0</v>
      </c>
      <c r="I47">
        <v>-8.3382999999999999E-2</v>
      </c>
      <c r="J47">
        <v>0</v>
      </c>
      <c r="K47">
        <v>0</v>
      </c>
      <c r="L47">
        <v>14.1111</v>
      </c>
      <c r="M47">
        <v>6.6699999999999995E-2</v>
      </c>
    </row>
    <row r="48" spans="1:13" x14ac:dyDescent="0.2">
      <c r="A48">
        <v>2.2000000000000002</v>
      </c>
      <c r="B48">
        <v>0</v>
      </c>
      <c r="C48">
        <v>0.399839</v>
      </c>
      <c r="D48">
        <v>2.8930000000000002E-3</v>
      </c>
      <c r="E48">
        <v>1.5486E-2</v>
      </c>
      <c r="F48">
        <v>1.8379E-2</v>
      </c>
      <c r="G48">
        <v>0</v>
      </c>
      <c r="H48">
        <v>0</v>
      </c>
      <c r="I48">
        <v>-8.4092E-2</v>
      </c>
      <c r="J48">
        <v>0</v>
      </c>
      <c r="K48">
        <v>0</v>
      </c>
      <c r="L48">
        <v>13.9399</v>
      </c>
      <c r="M48">
        <v>6.6199999999999995E-2</v>
      </c>
    </row>
    <row r="49" spans="1:13" x14ac:dyDescent="0.2">
      <c r="A49">
        <v>2.2999999999999998</v>
      </c>
      <c r="B49">
        <v>0</v>
      </c>
      <c r="C49">
        <v>0.40947899999999998</v>
      </c>
      <c r="D49">
        <v>3.0339999999999998E-3</v>
      </c>
      <c r="E49">
        <v>1.5608E-2</v>
      </c>
      <c r="F49">
        <v>1.8641000000000001E-2</v>
      </c>
      <c r="G49">
        <v>0</v>
      </c>
      <c r="H49">
        <v>0</v>
      </c>
      <c r="I49">
        <v>-8.48E-2</v>
      </c>
      <c r="J49">
        <v>0</v>
      </c>
      <c r="K49">
        <v>0</v>
      </c>
      <c r="L49">
        <v>13.774800000000001</v>
      </c>
      <c r="M49">
        <v>6.5699999999999995E-2</v>
      </c>
    </row>
    <row r="50" spans="1:13" x14ac:dyDescent="0.2">
      <c r="A50">
        <v>2.4</v>
      </c>
      <c r="B50">
        <v>0</v>
      </c>
      <c r="C50">
        <v>0.41911599999999999</v>
      </c>
      <c r="D50">
        <v>3.1779999999999998E-3</v>
      </c>
      <c r="E50">
        <v>1.5730000000000001E-2</v>
      </c>
      <c r="F50">
        <v>1.8908000000000001E-2</v>
      </c>
      <c r="G50">
        <v>0</v>
      </c>
      <c r="H50">
        <v>0</v>
      </c>
      <c r="I50">
        <v>-8.5508000000000001E-2</v>
      </c>
      <c r="J50">
        <v>0</v>
      </c>
      <c r="K50">
        <v>0</v>
      </c>
      <c r="L50">
        <v>13.615500000000001</v>
      </c>
      <c r="M50">
        <v>6.5199999999999994E-2</v>
      </c>
    </row>
    <row r="51" spans="1:13" x14ac:dyDescent="0.2">
      <c r="A51">
        <v>2.5</v>
      </c>
      <c r="B51">
        <v>0</v>
      </c>
      <c r="C51">
        <v>0.42875200000000002</v>
      </c>
      <c r="D51">
        <v>3.3249999999999998E-3</v>
      </c>
      <c r="E51">
        <v>1.5852000000000002E-2</v>
      </c>
      <c r="F51">
        <v>1.9178000000000001E-2</v>
      </c>
      <c r="G51">
        <v>0</v>
      </c>
      <c r="H51">
        <v>0</v>
      </c>
      <c r="I51">
        <v>-8.6216000000000001E-2</v>
      </c>
      <c r="J51">
        <v>0</v>
      </c>
      <c r="K51">
        <v>0</v>
      </c>
      <c r="L51">
        <v>13.4617</v>
      </c>
      <c r="M51">
        <v>6.4799999999999996E-2</v>
      </c>
    </row>
    <row r="52" spans="1:13" x14ac:dyDescent="0.2">
      <c r="A52">
        <v>2.6</v>
      </c>
      <c r="B52">
        <v>0</v>
      </c>
      <c r="C52">
        <v>0.438386</v>
      </c>
      <c r="D52">
        <v>3.4759999999999999E-3</v>
      </c>
      <c r="E52">
        <v>1.5973000000000001E-2</v>
      </c>
      <c r="F52">
        <v>1.9449000000000001E-2</v>
      </c>
      <c r="G52">
        <v>0</v>
      </c>
      <c r="H52">
        <v>0</v>
      </c>
      <c r="I52">
        <v>-8.6924000000000001E-2</v>
      </c>
      <c r="J52">
        <v>0</v>
      </c>
      <c r="K52">
        <v>0</v>
      </c>
      <c r="L52">
        <v>13.312900000000001</v>
      </c>
      <c r="M52">
        <v>6.4399999999999999E-2</v>
      </c>
    </row>
    <row r="53" spans="1:13" x14ac:dyDescent="0.2">
      <c r="A53">
        <v>2.7</v>
      </c>
      <c r="B53">
        <v>0</v>
      </c>
      <c r="C53">
        <v>0.448017</v>
      </c>
      <c r="D53">
        <v>3.63E-3</v>
      </c>
      <c r="E53">
        <v>1.61E-2</v>
      </c>
      <c r="F53">
        <v>1.9730000000000001E-2</v>
      </c>
      <c r="G53">
        <v>0</v>
      </c>
      <c r="H53">
        <v>0</v>
      </c>
      <c r="I53">
        <v>-8.7631000000000001E-2</v>
      </c>
      <c r="J53">
        <v>0</v>
      </c>
      <c r="K53">
        <v>0</v>
      </c>
      <c r="L53">
        <v>13.1691</v>
      </c>
      <c r="M53">
        <v>6.4000000000000001E-2</v>
      </c>
    </row>
    <row r="54" spans="1:13" x14ac:dyDescent="0.2">
      <c r="A54">
        <v>2.8</v>
      </c>
      <c r="B54">
        <v>0</v>
      </c>
      <c r="C54">
        <v>0.45764700000000003</v>
      </c>
      <c r="D54">
        <v>3.787E-3</v>
      </c>
      <c r="E54">
        <v>1.6229E-2</v>
      </c>
      <c r="F54">
        <v>2.0015999999999999E-2</v>
      </c>
      <c r="G54">
        <v>0</v>
      </c>
      <c r="H54">
        <v>0</v>
      </c>
      <c r="I54">
        <v>-8.8338E-2</v>
      </c>
      <c r="J54">
        <v>0</v>
      </c>
      <c r="K54">
        <v>0</v>
      </c>
      <c r="L54">
        <v>13.0298</v>
      </c>
      <c r="M54">
        <v>6.3600000000000004E-2</v>
      </c>
    </row>
    <row r="55" spans="1:13" x14ac:dyDescent="0.2">
      <c r="A55">
        <v>2.9</v>
      </c>
      <c r="B55">
        <v>0</v>
      </c>
      <c r="C55">
        <v>0.467275</v>
      </c>
      <c r="D55">
        <v>3.9480000000000001E-3</v>
      </c>
      <c r="E55">
        <v>1.6358999999999999E-2</v>
      </c>
      <c r="F55">
        <v>2.0306000000000001E-2</v>
      </c>
      <c r="G55">
        <v>0</v>
      </c>
      <c r="H55">
        <v>0</v>
      </c>
      <c r="I55">
        <v>-8.9044999999999999E-2</v>
      </c>
      <c r="J55">
        <v>0</v>
      </c>
      <c r="K55">
        <v>0</v>
      </c>
      <c r="L55">
        <v>12.8948</v>
      </c>
      <c r="M55">
        <v>6.3200000000000006E-2</v>
      </c>
    </row>
    <row r="56" spans="1:13" x14ac:dyDescent="0.2">
      <c r="A56">
        <v>3</v>
      </c>
      <c r="B56">
        <v>0</v>
      </c>
      <c r="C56">
        <v>0.47689999999999999</v>
      </c>
      <c r="D56">
        <v>4.1120000000000002E-3</v>
      </c>
      <c r="E56">
        <v>1.6489E-2</v>
      </c>
      <c r="F56">
        <v>2.0601000000000001E-2</v>
      </c>
      <c r="G56">
        <v>0</v>
      </c>
      <c r="H56">
        <v>0</v>
      </c>
      <c r="I56">
        <v>-8.9750999999999997E-2</v>
      </c>
      <c r="J56">
        <v>0</v>
      </c>
      <c r="K56">
        <v>0</v>
      </c>
      <c r="L56">
        <v>12.764099999999999</v>
      </c>
      <c r="M56">
        <v>6.2899999999999998E-2</v>
      </c>
    </row>
    <row r="57" spans="1:13" x14ac:dyDescent="0.2">
      <c r="A57">
        <v>3.1</v>
      </c>
      <c r="B57">
        <v>0</v>
      </c>
      <c r="C57">
        <v>0.48652299999999998</v>
      </c>
      <c r="D57">
        <v>4.2789999999999998E-3</v>
      </c>
      <c r="E57">
        <v>1.6622999999999999E-2</v>
      </c>
      <c r="F57">
        <v>2.0902E-2</v>
      </c>
      <c r="G57">
        <v>0</v>
      </c>
      <c r="H57">
        <v>0</v>
      </c>
      <c r="I57">
        <v>-9.0456999999999996E-2</v>
      </c>
      <c r="J57">
        <v>0</v>
      </c>
      <c r="K57">
        <v>0</v>
      </c>
      <c r="L57">
        <v>12.6372</v>
      </c>
      <c r="M57">
        <v>6.2600000000000003E-2</v>
      </c>
    </row>
    <row r="58" spans="1:13" x14ac:dyDescent="0.2">
      <c r="A58">
        <v>3.2</v>
      </c>
      <c r="B58">
        <v>0</v>
      </c>
      <c r="C58">
        <v>0.49614399999999997</v>
      </c>
      <c r="D58">
        <v>4.4489999999999998E-3</v>
      </c>
      <c r="E58">
        <v>1.6761000000000002E-2</v>
      </c>
      <c r="F58">
        <v>2.1211000000000001E-2</v>
      </c>
      <c r="G58">
        <v>0</v>
      </c>
      <c r="H58">
        <v>0</v>
      </c>
      <c r="I58">
        <v>-9.1162999999999994E-2</v>
      </c>
      <c r="J58">
        <v>0</v>
      </c>
      <c r="K58">
        <v>0</v>
      </c>
      <c r="L58">
        <v>12.514099999999999</v>
      </c>
      <c r="M58">
        <v>6.2199999999999998E-2</v>
      </c>
    </row>
    <row r="59" spans="1:13" x14ac:dyDescent="0.2">
      <c r="A59">
        <v>3.3</v>
      </c>
      <c r="B59">
        <v>0</v>
      </c>
      <c r="C59">
        <v>0.50576299999999996</v>
      </c>
      <c r="D59">
        <v>4.6230000000000004E-3</v>
      </c>
      <c r="E59">
        <v>1.6900999999999999E-2</v>
      </c>
      <c r="F59">
        <v>2.1524000000000001E-2</v>
      </c>
      <c r="G59">
        <v>0</v>
      </c>
      <c r="H59">
        <v>0</v>
      </c>
      <c r="I59">
        <v>-9.1868000000000005E-2</v>
      </c>
      <c r="J59">
        <v>0</v>
      </c>
      <c r="K59">
        <v>0</v>
      </c>
      <c r="L59">
        <v>12.394500000000001</v>
      </c>
      <c r="M59">
        <v>6.1899999999999997E-2</v>
      </c>
    </row>
    <row r="60" spans="1:13" x14ac:dyDescent="0.2">
      <c r="A60">
        <v>3.4</v>
      </c>
      <c r="B60">
        <v>0</v>
      </c>
      <c r="C60">
        <v>0.51537900000000003</v>
      </c>
      <c r="D60">
        <v>4.7999999999999996E-3</v>
      </c>
      <c r="E60">
        <v>1.7042000000000002E-2</v>
      </c>
      <c r="F60">
        <v>2.1842E-2</v>
      </c>
      <c r="G60">
        <v>0</v>
      </c>
      <c r="H60">
        <v>0</v>
      </c>
      <c r="I60">
        <v>-9.2573000000000003E-2</v>
      </c>
      <c r="J60">
        <v>0</v>
      </c>
      <c r="K60">
        <v>0</v>
      </c>
      <c r="L60">
        <v>12.2783</v>
      </c>
      <c r="M60">
        <v>6.1600000000000002E-2</v>
      </c>
    </row>
    <row r="61" spans="1:13" x14ac:dyDescent="0.2">
      <c r="A61">
        <v>3.5</v>
      </c>
      <c r="B61">
        <v>0</v>
      </c>
      <c r="C61">
        <v>0.52499300000000004</v>
      </c>
      <c r="D61">
        <v>4.9800000000000001E-3</v>
      </c>
      <c r="E61">
        <v>1.7181999999999999E-2</v>
      </c>
      <c r="F61">
        <v>2.2162000000000001E-2</v>
      </c>
      <c r="G61">
        <v>0</v>
      </c>
      <c r="H61">
        <v>0</v>
      </c>
      <c r="I61">
        <v>-9.3278E-2</v>
      </c>
      <c r="J61">
        <v>0</v>
      </c>
      <c r="K61">
        <v>0</v>
      </c>
      <c r="L61">
        <v>12.1654</v>
      </c>
      <c r="M61">
        <v>6.13E-2</v>
      </c>
    </row>
    <row r="62" spans="1:13" x14ac:dyDescent="0.2">
      <c r="A62">
        <v>3.6</v>
      </c>
      <c r="B62">
        <v>0</v>
      </c>
      <c r="C62">
        <v>0.53460399999999997</v>
      </c>
      <c r="D62">
        <v>5.1640000000000002E-3</v>
      </c>
      <c r="E62">
        <v>1.7326000000000001E-2</v>
      </c>
      <c r="F62">
        <v>2.2488999999999999E-2</v>
      </c>
      <c r="G62">
        <v>0</v>
      </c>
      <c r="H62">
        <v>0</v>
      </c>
      <c r="I62">
        <v>-9.3982999999999997E-2</v>
      </c>
      <c r="J62">
        <v>0</v>
      </c>
      <c r="K62">
        <v>0</v>
      </c>
      <c r="L62">
        <v>12.0555</v>
      </c>
      <c r="M62">
        <v>6.1100000000000002E-2</v>
      </c>
    </row>
    <row r="63" spans="1:13" x14ac:dyDescent="0.2">
      <c r="A63">
        <v>3.7</v>
      </c>
      <c r="B63">
        <v>0</v>
      </c>
      <c r="C63">
        <v>0.54421299999999995</v>
      </c>
      <c r="D63">
        <v>5.3499999999999997E-3</v>
      </c>
      <c r="E63">
        <v>1.7472000000000001E-2</v>
      </c>
      <c r="F63">
        <v>2.2823E-2</v>
      </c>
      <c r="G63">
        <v>0</v>
      </c>
      <c r="H63">
        <v>0</v>
      </c>
      <c r="I63">
        <v>-9.4686999999999993E-2</v>
      </c>
      <c r="J63">
        <v>0</v>
      </c>
      <c r="K63">
        <v>0</v>
      </c>
      <c r="L63">
        <v>11.948600000000001</v>
      </c>
      <c r="M63">
        <v>6.08E-2</v>
      </c>
    </row>
    <row r="64" spans="1:13" x14ac:dyDescent="0.2">
      <c r="A64">
        <v>3.8</v>
      </c>
      <c r="B64">
        <v>0</v>
      </c>
      <c r="C64">
        <v>0.55381899999999995</v>
      </c>
      <c r="D64">
        <v>5.5399999999999998E-3</v>
      </c>
      <c r="E64">
        <v>1.7618999999999999E-2</v>
      </c>
      <c r="F64">
        <v>2.3158999999999999E-2</v>
      </c>
      <c r="G64">
        <v>0</v>
      </c>
      <c r="H64">
        <v>0</v>
      </c>
      <c r="I64">
        <v>-9.5390000000000003E-2</v>
      </c>
      <c r="J64">
        <v>0</v>
      </c>
      <c r="K64">
        <v>0</v>
      </c>
      <c r="L64">
        <v>11.8445</v>
      </c>
      <c r="M64">
        <v>6.0499999999999998E-2</v>
      </c>
    </row>
    <row r="65" spans="1:13" x14ac:dyDescent="0.2">
      <c r="A65">
        <v>3.9</v>
      </c>
      <c r="B65">
        <v>0</v>
      </c>
      <c r="C65">
        <v>0.56342300000000001</v>
      </c>
      <c r="D65">
        <v>5.7340000000000004E-3</v>
      </c>
      <c r="E65">
        <v>1.7765E-2</v>
      </c>
      <c r="F65">
        <v>2.3498999999999999E-2</v>
      </c>
      <c r="G65">
        <v>0</v>
      </c>
      <c r="H65">
        <v>0</v>
      </c>
      <c r="I65">
        <v>-9.6093999999999999E-2</v>
      </c>
      <c r="J65">
        <v>0</v>
      </c>
      <c r="K65">
        <v>0</v>
      </c>
      <c r="L65">
        <v>11.7432</v>
      </c>
      <c r="M65">
        <v>6.0299999999999999E-2</v>
      </c>
    </row>
    <row r="66" spans="1:13" x14ac:dyDescent="0.2">
      <c r="A66">
        <v>4</v>
      </c>
      <c r="B66">
        <v>0</v>
      </c>
      <c r="C66">
        <v>0.57302399999999998</v>
      </c>
      <c r="D66">
        <v>5.9300000000000004E-3</v>
      </c>
      <c r="E66">
        <v>1.7912999999999998E-2</v>
      </c>
      <c r="F66">
        <v>2.3843E-2</v>
      </c>
      <c r="G66">
        <v>0</v>
      </c>
      <c r="H66">
        <v>0</v>
      </c>
      <c r="I66">
        <v>-9.6795999999999993E-2</v>
      </c>
      <c r="J66">
        <v>0</v>
      </c>
      <c r="K66">
        <v>0</v>
      </c>
      <c r="L66">
        <v>11.644399999999999</v>
      </c>
      <c r="M66">
        <v>0.06</v>
      </c>
    </row>
    <row r="67" spans="1:13" x14ac:dyDescent="0.2">
      <c r="A67">
        <v>4.0999999999999996</v>
      </c>
      <c r="B67">
        <v>0</v>
      </c>
      <c r="C67">
        <v>0.582623</v>
      </c>
      <c r="D67">
        <v>6.13E-3</v>
      </c>
      <c r="E67">
        <v>1.8065000000000001E-2</v>
      </c>
      <c r="F67">
        <v>2.4194E-2</v>
      </c>
      <c r="G67">
        <v>0</v>
      </c>
      <c r="H67">
        <v>0</v>
      </c>
      <c r="I67">
        <v>-9.7499000000000002E-2</v>
      </c>
      <c r="J67">
        <v>0</v>
      </c>
      <c r="K67">
        <v>0</v>
      </c>
      <c r="L67">
        <v>11.548</v>
      </c>
      <c r="M67">
        <v>5.9799999999999999E-2</v>
      </c>
    </row>
    <row r="68" spans="1:13" x14ac:dyDescent="0.2">
      <c r="A68">
        <v>4.2</v>
      </c>
      <c r="B68">
        <v>0</v>
      </c>
      <c r="C68">
        <v>0.59221900000000005</v>
      </c>
      <c r="D68">
        <v>6.3330000000000001E-3</v>
      </c>
      <c r="E68">
        <v>1.8218000000000002E-2</v>
      </c>
      <c r="F68">
        <v>2.4551E-2</v>
      </c>
      <c r="G68">
        <v>0</v>
      </c>
      <c r="H68">
        <v>0</v>
      </c>
      <c r="I68">
        <v>-9.8200999999999997E-2</v>
      </c>
      <c r="J68">
        <v>0</v>
      </c>
      <c r="K68">
        <v>0</v>
      </c>
      <c r="L68">
        <v>11.4541</v>
      </c>
      <c r="M68">
        <v>5.96E-2</v>
      </c>
    </row>
    <row r="69" spans="1:13" x14ac:dyDescent="0.2">
      <c r="A69">
        <v>4.3</v>
      </c>
      <c r="B69">
        <v>0</v>
      </c>
      <c r="C69">
        <v>0.60181200000000001</v>
      </c>
      <c r="D69">
        <v>6.5389999999999997E-3</v>
      </c>
      <c r="E69">
        <v>1.8374000000000001E-2</v>
      </c>
      <c r="F69">
        <v>2.4912E-2</v>
      </c>
      <c r="G69">
        <v>0</v>
      </c>
      <c r="H69">
        <v>0</v>
      </c>
      <c r="I69">
        <v>-9.8903000000000005E-2</v>
      </c>
      <c r="J69">
        <v>0</v>
      </c>
      <c r="K69">
        <v>0</v>
      </c>
      <c r="L69">
        <v>11.362399999999999</v>
      </c>
      <c r="M69">
        <v>5.9400000000000001E-2</v>
      </c>
    </row>
    <row r="70" spans="1:13" x14ac:dyDescent="0.2">
      <c r="A70">
        <v>4.4000000000000004</v>
      </c>
      <c r="B70">
        <v>0</v>
      </c>
      <c r="C70">
        <v>0.611402</v>
      </c>
      <c r="D70">
        <v>6.7479999999999997E-3</v>
      </c>
      <c r="E70">
        <v>1.8530000000000001E-2</v>
      </c>
      <c r="F70">
        <v>2.5277999999999998E-2</v>
      </c>
      <c r="G70">
        <v>0</v>
      </c>
      <c r="H70">
        <v>0</v>
      </c>
      <c r="I70">
        <v>-9.9603999999999998E-2</v>
      </c>
      <c r="J70">
        <v>0</v>
      </c>
      <c r="K70">
        <v>0</v>
      </c>
      <c r="L70">
        <v>11.273</v>
      </c>
      <c r="M70">
        <v>5.91E-2</v>
      </c>
    </row>
    <row r="71" spans="1:13" x14ac:dyDescent="0.2">
      <c r="A71">
        <v>4.5</v>
      </c>
      <c r="B71">
        <v>0</v>
      </c>
      <c r="C71">
        <v>0.62098900000000001</v>
      </c>
      <c r="D71">
        <v>6.9610000000000002E-3</v>
      </c>
      <c r="E71">
        <v>1.8688E-2</v>
      </c>
      <c r="F71">
        <v>2.5648000000000001E-2</v>
      </c>
      <c r="G71">
        <v>0</v>
      </c>
      <c r="H71">
        <v>0</v>
      </c>
      <c r="I71">
        <v>-0.10030500000000001</v>
      </c>
      <c r="J71">
        <v>0</v>
      </c>
      <c r="K71">
        <v>0</v>
      </c>
      <c r="L71">
        <v>11.185600000000001</v>
      </c>
      <c r="M71">
        <v>5.8900000000000001E-2</v>
      </c>
    </row>
    <row r="72" spans="1:13" x14ac:dyDescent="0.2">
      <c r="A72">
        <v>4.5999999999999996</v>
      </c>
      <c r="B72">
        <v>0</v>
      </c>
      <c r="C72">
        <v>0.63057399999999997</v>
      </c>
      <c r="D72">
        <v>7.1760000000000001E-3</v>
      </c>
      <c r="E72">
        <v>1.8852000000000001E-2</v>
      </c>
      <c r="F72">
        <v>2.6027999999999999E-2</v>
      </c>
      <c r="G72">
        <v>0</v>
      </c>
      <c r="H72">
        <v>0</v>
      </c>
      <c r="I72">
        <v>-0.101005</v>
      </c>
      <c r="J72">
        <v>0</v>
      </c>
      <c r="K72">
        <v>0</v>
      </c>
      <c r="L72">
        <v>11.100300000000001</v>
      </c>
      <c r="M72">
        <v>5.8700000000000002E-2</v>
      </c>
    </row>
    <row r="73" spans="1:13" x14ac:dyDescent="0.2">
      <c r="A73">
        <v>4.7</v>
      </c>
      <c r="B73">
        <v>0</v>
      </c>
      <c r="C73">
        <v>0.64015500000000003</v>
      </c>
      <c r="D73">
        <v>7.3949999999999997E-3</v>
      </c>
      <c r="E73">
        <v>1.9016999999999999E-2</v>
      </c>
      <c r="F73">
        <v>2.6412000000000001E-2</v>
      </c>
      <c r="G73">
        <v>0</v>
      </c>
      <c r="H73">
        <v>0</v>
      </c>
      <c r="I73">
        <v>-0.101705</v>
      </c>
      <c r="J73">
        <v>0</v>
      </c>
      <c r="K73">
        <v>0</v>
      </c>
      <c r="L73">
        <v>11.0169</v>
      </c>
      <c r="M73">
        <v>5.8500000000000003E-2</v>
      </c>
    </row>
    <row r="74" spans="1:13" x14ac:dyDescent="0.2">
      <c r="A74">
        <v>4.8</v>
      </c>
      <c r="B74">
        <v>0</v>
      </c>
      <c r="C74">
        <v>0.64973400000000003</v>
      </c>
      <c r="D74">
        <v>7.6169999999999996E-3</v>
      </c>
      <c r="E74">
        <v>1.9182999999999999E-2</v>
      </c>
      <c r="F74">
        <v>2.6800000000000001E-2</v>
      </c>
      <c r="G74">
        <v>0</v>
      </c>
      <c r="H74">
        <v>0</v>
      </c>
      <c r="I74">
        <v>-0.102405</v>
      </c>
      <c r="J74">
        <v>0</v>
      </c>
      <c r="K74">
        <v>0</v>
      </c>
      <c r="L74">
        <v>10.9354</v>
      </c>
      <c r="M74">
        <v>5.8400000000000001E-2</v>
      </c>
    </row>
    <row r="75" spans="1:13" x14ac:dyDescent="0.2">
      <c r="A75">
        <v>4.9000000000000004</v>
      </c>
      <c r="B75">
        <v>0</v>
      </c>
      <c r="C75">
        <v>0.65930900000000003</v>
      </c>
      <c r="D75">
        <v>7.8429999999999993E-3</v>
      </c>
      <c r="E75">
        <v>1.9351E-2</v>
      </c>
      <c r="F75">
        <v>2.7192999999999998E-2</v>
      </c>
      <c r="G75">
        <v>0</v>
      </c>
      <c r="H75">
        <v>0</v>
      </c>
      <c r="I75">
        <v>-0.103104</v>
      </c>
      <c r="J75">
        <v>0</v>
      </c>
      <c r="K75">
        <v>0</v>
      </c>
      <c r="L75">
        <v>10.855700000000001</v>
      </c>
      <c r="M75">
        <v>5.8200000000000002E-2</v>
      </c>
    </row>
    <row r="76" spans="1:13" x14ac:dyDescent="0.2">
      <c r="A76">
        <v>5</v>
      </c>
      <c r="B76">
        <v>0</v>
      </c>
      <c r="C76">
        <v>0.66888199999999998</v>
      </c>
      <c r="D76">
        <v>8.071E-3</v>
      </c>
      <c r="E76">
        <v>1.9522000000000001E-2</v>
      </c>
      <c r="F76">
        <v>2.7592999999999999E-2</v>
      </c>
      <c r="G76">
        <v>0</v>
      </c>
      <c r="H76">
        <v>0</v>
      </c>
      <c r="I76">
        <v>-0.10380200000000001</v>
      </c>
      <c r="J76">
        <v>0</v>
      </c>
      <c r="K76">
        <v>0</v>
      </c>
      <c r="L76">
        <v>10.777699999999999</v>
      </c>
      <c r="M76">
        <v>5.8000000000000003E-2</v>
      </c>
    </row>
    <row r="77" spans="1:13" x14ac:dyDescent="0.2">
      <c r="A77">
        <v>5.0999999999999996</v>
      </c>
      <c r="B77">
        <v>0</v>
      </c>
      <c r="C77">
        <v>0.67845100000000003</v>
      </c>
      <c r="D77">
        <v>8.3029999999999996E-3</v>
      </c>
      <c r="E77">
        <v>1.9699999999999999E-2</v>
      </c>
      <c r="F77">
        <v>2.8003E-2</v>
      </c>
      <c r="G77">
        <v>0</v>
      </c>
      <c r="H77">
        <v>0</v>
      </c>
      <c r="I77">
        <v>-0.104501</v>
      </c>
      <c r="J77">
        <v>0</v>
      </c>
      <c r="K77">
        <v>0</v>
      </c>
      <c r="L77">
        <v>10.701499999999999</v>
      </c>
      <c r="M77">
        <v>5.7799999999999997E-2</v>
      </c>
    </row>
    <row r="78" spans="1:13" x14ac:dyDescent="0.2">
      <c r="A78">
        <v>5.2</v>
      </c>
      <c r="B78">
        <v>0</v>
      </c>
      <c r="C78">
        <v>0.68801699999999999</v>
      </c>
      <c r="D78">
        <v>8.5380000000000005E-3</v>
      </c>
      <c r="E78">
        <v>1.9879999999999998E-2</v>
      </c>
      <c r="F78">
        <v>2.8417000000000001E-2</v>
      </c>
      <c r="G78">
        <v>0</v>
      </c>
      <c r="H78">
        <v>0</v>
      </c>
      <c r="I78">
        <v>-0.105198</v>
      </c>
      <c r="J78">
        <v>0</v>
      </c>
      <c r="K78">
        <v>0</v>
      </c>
      <c r="L78">
        <v>10.626799999999999</v>
      </c>
      <c r="M78">
        <v>5.7700000000000001E-2</v>
      </c>
    </row>
    <row r="79" spans="1:13" x14ac:dyDescent="0.2">
      <c r="A79">
        <v>5.3</v>
      </c>
      <c r="B79">
        <v>0</v>
      </c>
      <c r="C79">
        <v>0.69757999999999998</v>
      </c>
      <c r="D79">
        <v>8.7760000000000008E-3</v>
      </c>
      <c r="E79">
        <v>2.0060999999999999E-2</v>
      </c>
      <c r="F79">
        <v>2.8837000000000002E-2</v>
      </c>
      <c r="G79">
        <v>0</v>
      </c>
      <c r="H79">
        <v>0</v>
      </c>
      <c r="I79">
        <v>-0.105896</v>
      </c>
      <c r="J79">
        <v>0</v>
      </c>
      <c r="K79">
        <v>0</v>
      </c>
      <c r="L79">
        <v>10.553699999999999</v>
      </c>
      <c r="M79">
        <v>5.7500000000000002E-2</v>
      </c>
    </row>
    <row r="80" spans="1:13" x14ac:dyDescent="0.2">
      <c r="A80">
        <v>5.4</v>
      </c>
      <c r="B80">
        <v>0</v>
      </c>
      <c r="C80">
        <v>0.70713899999999996</v>
      </c>
      <c r="D80">
        <v>9.0170000000000007E-3</v>
      </c>
      <c r="E80">
        <v>2.0244000000000002E-2</v>
      </c>
      <c r="F80">
        <v>2.9260000000000001E-2</v>
      </c>
      <c r="G80">
        <v>0</v>
      </c>
      <c r="H80">
        <v>0</v>
      </c>
      <c r="I80">
        <v>-0.10659200000000001</v>
      </c>
      <c r="J80">
        <v>0</v>
      </c>
      <c r="K80">
        <v>0</v>
      </c>
      <c r="L80">
        <v>10.482100000000001</v>
      </c>
      <c r="M80">
        <v>5.7299999999999997E-2</v>
      </c>
    </row>
    <row r="81" spans="1:13" x14ac:dyDescent="0.2">
      <c r="A81">
        <v>5.5</v>
      </c>
      <c r="B81">
        <v>0</v>
      </c>
      <c r="C81">
        <v>0.716696</v>
      </c>
      <c r="D81">
        <v>9.2610000000000001E-3</v>
      </c>
      <c r="E81">
        <v>2.0433E-2</v>
      </c>
      <c r="F81">
        <v>2.9694000000000002E-2</v>
      </c>
      <c r="G81">
        <v>0</v>
      </c>
      <c r="H81">
        <v>0</v>
      </c>
      <c r="I81">
        <v>-0.107289</v>
      </c>
      <c r="J81">
        <v>0</v>
      </c>
      <c r="K81">
        <v>0</v>
      </c>
      <c r="L81">
        <v>10.412000000000001</v>
      </c>
      <c r="M81">
        <v>5.7200000000000001E-2</v>
      </c>
    </row>
    <row r="82" spans="1:13" x14ac:dyDescent="0.2">
      <c r="A82">
        <v>5.6</v>
      </c>
      <c r="B82">
        <v>0</v>
      </c>
      <c r="C82">
        <v>0.72624900000000003</v>
      </c>
      <c r="D82">
        <v>9.5080000000000008E-3</v>
      </c>
      <c r="E82">
        <v>2.0625999999999999E-2</v>
      </c>
      <c r="F82">
        <v>3.0134000000000001E-2</v>
      </c>
      <c r="G82">
        <v>0</v>
      </c>
      <c r="H82">
        <v>0</v>
      </c>
      <c r="I82">
        <v>-0.107984</v>
      </c>
      <c r="J82">
        <v>0</v>
      </c>
      <c r="K82">
        <v>0</v>
      </c>
      <c r="L82">
        <v>10.343299999999999</v>
      </c>
      <c r="M82">
        <v>5.7000000000000002E-2</v>
      </c>
    </row>
    <row r="83" spans="1:13" x14ac:dyDescent="0.2">
      <c r="A83">
        <v>5.7</v>
      </c>
      <c r="B83">
        <v>0</v>
      </c>
      <c r="C83">
        <v>0.73579799999999995</v>
      </c>
      <c r="D83">
        <v>9.7590000000000003E-3</v>
      </c>
      <c r="E83">
        <v>2.0822E-2</v>
      </c>
      <c r="F83">
        <v>3.058E-2</v>
      </c>
      <c r="G83">
        <v>0</v>
      </c>
      <c r="H83">
        <v>0</v>
      </c>
      <c r="I83">
        <v>-0.10868</v>
      </c>
      <c r="J83">
        <v>0</v>
      </c>
      <c r="K83">
        <v>0</v>
      </c>
      <c r="L83">
        <v>10.276</v>
      </c>
      <c r="M83">
        <v>5.6899999999999999E-2</v>
      </c>
    </row>
    <row r="84" spans="1:13" x14ac:dyDescent="0.2">
      <c r="A84">
        <v>5.8</v>
      </c>
      <c r="B84">
        <v>0</v>
      </c>
      <c r="C84">
        <v>0.74534400000000001</v>
      </c>
      <c r="D84">
        <v>1.0012999999999999E-2</v>
      </c>
      <c r="E84">
        <v>2.1017999999999998E-2</v>
      </c>
      <c r="F84">
        <v>3.1031E-2</v>
      </c>
      <c r="G84">
        <v>0</v>
      </c>
      <c r="H84">
        <v>0</v>
      </c>
      <c r="I84">
        <v>-0.109374</v>
      </c>
      <c r="J84">
        <v>0</v>
      </c>
      <c r="K84">
        <v>0</v>
      </c>
      <c r="L84">
        <v>10.210000000000001</v>
      </c>
      <c r="M84">
        <v>5.6800000000000003E-2</v>
      </c>
    </row>
    <row r="85" spans="1:13" x14ac:dyDescent="0.2">
      <c r="A85">
        <v>5.9</v>
      </c>
      <c r="B85">
        <v>0</v>
      </c>
      <c r="C85">
        <v>0.75488699999999997</v>
      </c>
      <c r="D85">
        <v>1.0269E-2</v>
      </c>
      <c r="E85">
        <v>2.1218000000000001E-2</v>
      </c>
      <c r="F85">
        <v>3.1487000000000001E-2</v>
      </c>
      <c r="G85">
        <v>0</v>
      </c>
      <c r="H85">
        <v>0</v>
      </c>
      <c r="I85">
        <v>-0.110069</v>
      </c>
      <c r="J85">
        <v>0</v>
      </c>
      <c r="K85">
        <v>0</v>
      </c>
      <c r="L85">
        <v>10.145200000000001</v>
      </c>
      <c r="M85">
        <v>5.6599999999999998E-2</v>
      </c>
    </row>
    <row r="86" spans="1:13" x14ac:dyDescent="0.2">
      <c r="A86">
        <v>6</v>
      </c>
      <c r="B86">
        <v>0</v>
      </c>
      <c r="C86">
        <v>0.76442600000000005</v>
      </c>
      <c r="D86">
        <v>1.0529E-2</v>
      </c>
      <c r="E86">
        <v>2.1426000000000001E-2</v>
      </c>
      <c r="F86">
        <v>3.1954999999999997E-2</v>
      </c>
      <c r="G86">
        <v>0</v>
      </c>
      <c r="H86">
        <v>0</v>
      </c>
      <c r="I86">
        <v>-0.110762</v>
      </c>
      <c r="J86">
        <v>0</v>
      </c>
      <c r="K86">
        <v>0</v>
      </c>
      <c r="L86">
        <v>10.0817</v>
      </c>
      <c r="M86">
        <v>5.6500000000000002E-2</v>
      </c>
    </row>
    <row r="87" spans="1:13" x14ac:dyDescent="0.2">
      <c r="A87">
        <v>6.1</v>
      </c>
      <c r="B87">
        <v>0</v>
      </c>
      <c r="C87">
        <v>0.77396100000000001</v>
      </c>
      <c r="D87">
        <v>1.0792E-2</v>
      </c>
      <c r="E87">
        <v>2.1637E-2</v>
      </c>
      <c r="F87">
        <v>3.2428999999999999E-2</v>
      </c>
      <c r="G87">
        <v>0</v>
      </c>
      <c r="H87">
        <v>0</v>
      </c>
      <c r="I87">
        <v>-0.111456</v>
      </c>
      <c r="J87">
        <v>0</v>
      </c>
      <c r="K87">
        <v>0</v>
      </c>
      <c r="L87">
        <v>10.019399999999999</v>
      </c>
      <c r="M87">
        <v>5.6399999999999999E-2</v>
      </c>
    </row>
    <row r="88" spans="1:13" x14ac:dyDescent="0.2">
      <c r="A88">
        <v>6.2</v>
      </c>
      <c r="B88">
        <v>0</v>
      </c>
      <c r="C88">
        <v>0.78349299999999999</v>
      </c>
      <c r="D88">
        <v>1.1058E-2</v>
      </c>
      <c r="E88">
        <v>2.1850000000000001E-2</v>
      </c>
      <c r="F88">
        <v>3.2908E-2</v>
      </c>
      <c r="G88">
        <v>0</v>
      </c>
      <c r="H88">
        <v>0</v>
      </c>
      <c r="I88">
        <v>-0.112148</v>
      </c>
      <c r="J88">
        <v>0</v>
      </c>
      <c r="K88">
        <v>0</v>
      </c>
      <c r="L88">
        <v>9.9582999999999995</v>
      </c>
      <c r="M88">
        <v>5.62E-2</v>
      </c>
    </row>
    <row r="89" spans="1:13" x14ac:dyDescent="0.2">
      <c r="A89">
        <v>6.3</v>
      </c>
      <c r="B89">
        <v>0</v>
      </c>
      <c r="C89">
        <v>0.79302099999999998</v>
      </c>
      <c r="D89">
        <v>1.1327E-2</v>
      </c>
      <c r="E89">
        <v>2.2064E-2</v>
      </c>
      <c r="F89">
        <v>3.3390999999999997E-2</v>
      </c>
      <c r="G89">
        <v>0</v>
      </c>
      <c r="H89">
        <v>0</v>
      </c>
      <c r="I89">
        <v>-0.11284</v>
      </c>
      <c r="J89">
        <v>0</v>
      </c>
      <c r="K89">
        <v>0</v>
      </c>
      <c r="L89">
        <v>9.8983000000000008</v>
      </c>
      <c r="M89">
        <v>5.6099999999999997E-2</v>
      </c>
    </row>
    <row r="90" spans="1:13" x14ac:dyDescent="0.2">
      <c r="A90">
        <v>6.4</v>
      </c>
      <c r="B90">
        <v>0</v>
      </c>
      <c r="C90">
        <v>0.80254599999999998</v>
      </c>
      <c r="D90">
        <v>1.1599999999999999E-2</v>
      </c>
      <c r="E90">
        <v>2.2284000000000002E-2</v>
      </c>
      <c r="F90">
        <v>3.3883999999999997E-2</v>
      </c>
      <c r="G90">
        <v>0</v>
      </c>
      <c r="H90">
        <v>0</v>
      </c>
      <c r="I90">
        <v>-0.11353199999999999</v>
      </c>
      <c r="J90">
        <v>0</v>
      </c>
      <c r="K90">
        <v>0</v>
      </c>
      <c r="L90">
        <v>9.8393999999999995</v>
      </c>
      <c r="M90">
        <v>5.6000000000000001E-2</v>
      </c>
    </row>
    <row r="91" spans="1:13" x14ac:dyDescent="0.2">
      <c r="A91">
        <v>6.5</v>
      </c>
      <c r="B91">
        <v>0</v>
      </c>
      <c r="C91">
        <v>0.81206599999999995</v>
      </c>
      <c r="D91">
        <v>1.1875E-2</v>
      </c>
      <c r="E91">
        <v>2.2513999999999999E-2</v>
      </c>
      <c r="F91">
        <v>3.4389000000000003E-2</v>
      </c>
      <c r="G91">
        <v>0</v>
      </c>
      <c r="H91">
        <v>0</v>
      </c>
      <c r="I91">
        <v>-0.11422300000000001</v>
      </c>
      <c r="J91">
        <v>0</v>
      </c>
      <c r="K91">
        <v>0</v>
      </c>
      <c r="L91">
        <v>9.7814999999999994</v>
      </c>
      <c r="M91">
        <v>5.5899999999999998E-2</v>
      </c>
    </row>
    <row r="92" spans="1:13" x14ac:dyDescent="0.2">
      <c r="A92">
        <v>6.6</v>
      </c>
      <c r="B92">
        <v>0</v>
      </c>
      <c r="C92">
        <v>0.82158299999999995</v>
      </c>
      <c r="D92">
        <v>1.2153000000000001E-2</v>
      </c>
      <c r="E92">
        <v>2.2747E-2</v>
      </c>
      <c r="F92">
        <v>3.49E-2</v>
      </c>
      <c r="G92">
        <v>0</v>
      </c>
      <c r="H92">
        <v>0</v>
      </c>
      <c r="I92">
        <v>-0.114914</v>
      </c>
      <c r="J92">
        <v>0</v>
      </c>
      <c r="K92">
        <v>0</v>
      </c>
      <c r="L92">
        <v>9.7247000000000003</v>
      </c>
      <c r="M92">
        <v>5.5800000000000002E-2</v>
      </c>
    </row>
    <row r="93" spans="1:13" x14ac:dyDescent="0.2">
      <c r="A93">
        <v>6.7</v>
      </c>
      <c r="B93">
        <v>0</v>
      </c>
      <c r="C93">
        <v>0.83109599999999995</v>
      </c>
      <c r="D93">
        <v>1.2435E-2</v>
      </c>
      <c r="E93">
        <v>2.2981000000000001E-2</v>
      </c>
      <c r="F93">
        <v>3.5416000000000003E-2</v>
      </c>
      <c r="G93">
        <v>0</v>
      </c>
      <c r="H93">
        <v>0</v>
      </c>
      <c r="I93">
        <v>-0.115604</v>
      </c>
      <c r="J93">
        <v>0</v>
      </c>
      <c r="K93">
        <v>0</v>
      </c>
      <c r="L93">
        <v>9.6689000000000007</v>
      </c>
      <c r="M93">
        <v>5.5599999999999997E-2</v>
      </c>
    </row>
    <row r="94" spans="1:13" x14ac:dyDescent="0.2">
      <c r="A94">
        <v>6.8</v>
      </c>
      <c r="B94">
        <v>0</v>
      </c>
      <c r="C94">
        <v>0.84060500000000005</v>
      </c>
      <c r="D94">
        <v>1.2718999999999999E-2</v>
      </c>
      <c r="E94">
        <v>2.3220000000000001E-2</v>
      </c>
      <c r="F94">
        <v>3.5938999999999999E-2</v>
      </c>
      <c r="G94">
        <v>0</v>
      </c>
      <c r="H94">
        <v>0</v>
      </c>
      <c r="I94">
        <v>-0.11629299999999999</v>
      </c>
      <c r="J94">
        <v>0</v>
      </c>
      <c r="K94">
        <v>0</v>
      </c>
      <c r="L94">
        <v>9.6140000000000008</v>
      </c>
      <c r="M94">
        <v>5.5500000000000001E-2</v>
      </c>
    </row>
    <row r="95" spans="1:13" x14ac:dyDescent="0.2">
      <c r="A95">
        <v>6.9</v>
      </c>
      <c r="B95">
        <v>0</v>
      </c>
      <c r="C95">
        <v>0.85011000000000003</v>
      </c>
      <c r="D95">
        <v>1.3006999999999999E-2</v>
      </c>
      <c r="E95">
        <v>2.3469E-2</v>
      </c>
      <c r="F95">
        <v>3.6476000000000001E-2</v>
      </c>
      <c r="G95">
        <v>0</v>
      </c>
      <c r="H95">
        <v>0</v>
      </c>
      <c r="I95">
        <v>-0.116982</v>
      </c>
      <c r="J95">
        <v>0</v>
      </c>
      <c r="K95">
        <v>0</v>
      </c>
      <c r="L95">
        <v>9.5601000000000003</v>
      </c>
      <c r="M95">
        <v>5.5399999999999998E-2</v>
      </c>
    </row>
    <row r="96" spans="1:13" x14ac:dyDescent="0.2">
      <c r="A96">
        <v>7</v>
      </c>
      <c r="B96">
        <v>0</v>
      </c>
      <c r="C96">
        <v>0.85961200000000004</v>
      </c>
      <c r="D96">
        <v>1.3297E-2</v>
      </c>
      <c r="E96">
        <v>2.3727000000000002E-2</v>
      </c>
      <c r="F96">
        <v>3.7024000000000001E-2</v>
      </c>
      <c r="G96">
        <v>0</v>
      </c>
      <c r="H96">
        <v>0</v>
      </c>
      <c r="I96">
        <v>-0.11767</v>
      </c>
      <c r="J96">
        <v>0</v>
      </c>
      <c r="K96">
        <v>0</v>
      </c>
      <c r="L96">
        <v>9.5071999999999992</v>
      </c>
      <c r="M96">
        <v>5.5300000000000002E-2</v>
      </c>
    </row>
    <row r="97" spans="1:13" x14ac:dyDescent="0.2">
      <c r="A97">
        <v>7.1</v>
      </c>
      <c r="B97">
        <v>0</v>
      </c>
      <c r="C97">
        <v>0.86910900000000002</v>
      </c>
      <c r="D97">
        <v>1.3591000000000001E-2</v>
      </c>
      <c r="E97">
        <v>2.3987000000000001E-2</v>
      </c>
      <c r="F97">
        <v>3.7576999999999999E-2</v>
      </c>
      <c r="G97">
        <v>0</v>
      </c>
      <c r="H97">
        <v>0</v>
      </c>
      <c r="I97">
        <v>-0.118358</v>
      </c>
      <c r="J97">
        <v>0</v>
      </c>
      <c r="K97">
        <v>0</v>
      </c>
      <c r="L97">
        <v>9.4550999999999998</v>
      </c>
      <c r="M97">
        <v>5.5199999999999999E-2</v>
      </c>
    </row>
    <row r="98" spans="1:13" x14ac:dyDescent="0.2">
      <c r="A98">
        <v>7.2</v>
      </c>
      <c r="B98">
        <v>0</v>
      </c>
      <c r="C98">
        <v>0.87860199999999999</v>
      </c>
      <c r="D98">
        <v>1.3887E-2</v>
      </c>
      <c r="E98">
        <v>2.4250000000000001E-2</v>
      </c>
      <c r="F98">
        <v>3.8136999999999997E-2</v>
      </c>
      <c r="G98">
        <v>0</v>
      </c>
      <c r="H98">
        <v>0</v>
      </c>
      <c r="I98">
        <v>-0.119045</v>
      </c>
      <c r="J98">
        <v>0</v>
      </c>
      <c r="K98">
        <v>0</v>
      </c>
      <c r="L98">
        <v>9.4039000000000001</v>
      </c>
      <c r="M98">
        <v>5.5100000000000003E-2</v>
      </c>
    </row>
    <row r="99" spans="1:13" x14ac:dyDescent="0.2">
      <c r="A99">
        <v>7.3</v>
      </c>
      <c r="B99">
        <v>0</v>
      </c>
      <c r="C99">
        <v>0.88809099999999996</v>
      </c>
      <c r="D99">
        <v>1.4187E-2</v>
      </c>
      <c r="E99">
        <v>2.4525000000000002E-2</v>
      </c>
      <c r="F99">
        <v>3.8712000000000003E-2</v>
      </c>
      <c r="G99">
        <v>0</v>
      </c>
      <c r="H99">
        <v>0</v>
      </c>
      <c r="I99">
        <v>-0.11973200000000001</v>
      </c>
      <c r="J99">
        <v>0</v>
      </c>
      <c r="K99">
        <v>0</v>
      </c>
      <c r="L99">
        <v>9.3535000000000004</v>
      </c>
      <c r="M99">
        <v>5.5E-2</v>
      </c>
    </row>
    <row r="100" spans="1:13" x14ac:dyDescent="0.2">
      <c r="A100">
        <v>7.4</v>
      </c>
      <c r="B100">
        <v>0</v>
      </c>
      <c r="C100">
        <v>0.89757500000000001</v>
      </c>
      <c r="D100">
        <v>1.4489E-2</v>
      </c>
      <c r="E100">
        <v>2.4813999999999999E-2</v>
      </c>
      <c r="F100">
        <v>3.9302999999999998E-2</v>
      </c>
      <c r="G100">
        <v>0</v>
      </c>
      <c r="H100">
        <v>0</v>
      </c>
      <c r="I100">
        <v>-0.120418</v>
      </c>
      <c r="J100">
        <v>0</v>
      </c>
      <c r="K100">
        <v>0</v>
      </c>
      <c r="L100">
        <v>9.3039000000000005</v>
      </c>
      <c r="M100">
        <v>5.4899999999999997E-2</v>
      </c>
    </row>
    <row r="101" spans="1:13" x14ac:dyDescent="0.2">
      <c r="A101">
        <v>7.5</v>
      </c>
      <c r="B101">
        <v>0</v>
      </c>
      <c r="C101">
        <v>0.90705599999999997</v>
      </c>
      <c r="D101">
        <v>1.4795000000000001E-2</v>
      </c>
      <c r="E101">
        <v>2.5106E-2</v>
      </c>
      <c r="F101">
        <v>3.9900999999999999E-2</v>
      </c>
      <c r="G101">
        <v>0</v>
      </c>
      <c r="H101">
        <v>0</v>
      </c>
      <c r="I101">
        <v>-0.121103</v>
      </c>
      <c r="J101">
        <v>0</v>
      </c>
      <c r="K101">
        <v>0</v>
      </c>
      <c r="L101">
        <v>9.2552000000000003</v>
      </c>
      <c r="M101">
        <v>5.4800000000000001E-2</v>
      </c>
    </row>
    <row r="102" spans="1:13" x14ac:dyDescent="0.2">
      <c r="A102">
        <v>7.6</v>
      </c>
      <c r="B102">
        <v>0</v>
      </c>
      <c r="C102">
        <v>0.91653200000000001</v>
      </c>
      <c r="D102">
        <v>1.5103999999999999E-2</v>
      </c>
      <c r="E102">
        <v>2.5403999999999999E-2</v>
      </c>
      <c r="F102">
        <v>4.0507000000000001E-2</v>
      </c>
      <c r="G102">
        <v>0</v>
      </c>
      <c r="H102">
        <v>0</v>
      </c>
      <c r="I102">
        <v>-0.12178799999999999</v>
      </c>
      <c r="J102">
        <v>0</v>
      </c>
      <c r="K102">
        <v>0</v>
      </c>
      <c r="L102">
        <v>9.2072000000000003</v>
      </c>
      <c r="M102">
        <v>5.4699999999999999E-2</v>
      </c>
    </row>
    <row r="103" spans="1:13" x14ac:dyDescent="0.2">
      <c r="A103">
        <v>7.7</v>
      </c>
      <c r="B103">
        <v>0</v>
      </c>
      <c r="C103">
        <v>0.92600400000000005</v>
      </c>
      <c r="D103">
        <v>1.5415E-2</v>
      </c>
      <c r="E103">
        <v>2.5714000000000001E-2</v>
      </c>
      <c r="F103">
        <v>4.113E-2</v>
      </c>
      <c r="G103">
        <v>0</v>
      </c>
      <c r="H103">
        <v>0</v>
      </c>
      <c r="I103">
        <v>-0.122473</v>
      </c>
      <c r="J103">
        <v>0</v>
      </c>
      <c r="K103">
        <v>0</v>
      </c>
      <c r="L103">
        <v>9.16</v>
      </c>
      <c r="M103">
        <v>5.4600000000000003E-2</v>
      </c>
    </row>
    <row r="104" spans="1:13" x14ac:dyDescent="0.2">
      <c r="A104">
        <v>7.8</v>
      </c>
      <c r="B104">
        <v>0</v>
      </c>
      <c r="C104">
        <v>0.93547100000000005</v>
      </c>
      <c r="D104">
        <v>1.5730000000000001E-2</v>
      </c>
      <c r="E104">
        <v>2.6041999999999999E-2</v>
      </c>
      <c r="F104">
        <v>4.1771999999999997E-2</v>
      </c>
      <c r="G104">
        <v>0</v>
      </c>
      <c r="H104">
        <v>0</v>
      </c>
      <c r="I104">
        <v>-0.123156</v>
      </c>
      <c r="J104">
        <v>0</v>
      </c>
      <c r="K104">
        <v>0</v>
      </c>
      <c r="L104">
        <v>9.1135000000000002</v>
      </c>
      <c r="M104">
        <v>5.4600000000000003E-2</v>
      </c>
    </row>
    <row r="105" spans="1:13" x14ac:dyDescent="0.2">
      <c r="A105">
        <v>7.9</v>
      </c>
      <c r="B105">
        <v>0</v>
      </c>
      <c r="C105">
        <v>0.94493499999999997</v>
      </c>
      <c r="D105">
        <v>1.6046999999999999E-2</v>
      </c>
      <c r="E105">
        <v>2.6377000000000001E-2</v>
      </c>
      <c r="F105">
        <v>4.2424000000000003E-2</v>
      </c>
      <c r="G105">
        <v>0</v>
      </c>
      <c r="H105">
        <v>0</v>
      </c>
      <c r="I105">
        <v>-0.12384000000000001</v>
      </c>
      <c r="J105">
        <v>0</v>
      </c>
      <c r="K105">
        <v>0</v>
      </c>
      <c r="L105">
        <v>9.0678000000000001</v>
      </c>
      <c r="M105">
        <v>5.45E-2</v>
      </c>
    </row>
    <row r="106" spans="1:13" x14ac:dyDescent="0.2">
      <c r="A106">
        <v>8</v>
      </c>
      <c r="B106">
        <v>0</v>
      </c>
      <c r="C106">
        <v>0.95439300000000005</v>
      </c>
      <c r="D106">
        <v>1.6367E-2</v>
      </c>
      <c r="E106">
        <v>2.6719E-2</v>
      </c>
      <c r="F106">
        <v>4.3087E-2</v>
      </c>
      <c r="G106">
        <v>0</v>
      </c>
      <c r="H106">
        <v>0</v>
      </c>
      <c r="I106">
        <v>-0.12452199999999999</v>
      </c>
      <c r="J106">
        <v>0</v>
      </c>
      <c r="K106">
        <v>0</v>
      </c>
      <c r="L106">
        <v>9.0227000000000004</v>
      </c>
      <c r="M106">
        <v>5.4399999999999997E-2</v>
      </c>
    </row>
    <row r="107" spans="1:13" x14ac:dyDescent="0.2">
      <c r="A107">
        <v>8.1</v>
      </c>
      <c r="B107">
        <v>0</v>
      </c>
      <c r="C107">
        <v>0.96384700000000001</v>
      </c>
      <c r="D107">
        <v>1.6691000000000001E-2</v>
      </c>
      <c r="E107">
        <v>2.708E-2</v>
      </c>
      <c r="F107">
        <v>4.3770999999999997E-2</v>
      </c>
      <c r="G107">
        <v>0</v>
      </c>
      <c r="H107">
        <v>0</v>
      </c>
      <c r="I107">
        <v>-0.12520500000000001</v>
      </c>
      <c r="J107">
        <v>0</v>
      </c>
      <c r="K107">
        <v>0</v>
      </c>
      <c r="L107">
        <v>8.9784000000000006</v>
      </c>
      <c r="M107">
        <v>5.4300000000000001E-2</v>
      </c>
    </row>
    <row r="108" spans="1:13" x14ac:dyDescent="0.2">
      <c r="A108">
        <v>8.1999999999999993</v>
      </c>
      <c r="B108">
        <v>0</v>
      </c>
      <c r="C108">
        <v>0.97329699999999997</v>
      </c>
      <c r="D108">
        <v>1.7017000000000001E-2</v>
      </c>
      <c r="E108">
        <v>2.7465E-2</v>
      </c>
      <c r="F108">
        <v>4.4482000000000001E-2</v>
      </c>
      <c r="G108">
        <v>0</v>
      </c>
      <c r="H108">
        <v>0</v>
      </c>
      <c r="I108">
        <v>-0.125887</v>
      </c>
      <c r="J108">
        <v>0</v>
      </c>
      <c r="K108">
        <v>0</v>
      </c>
      <c r="L108">
        <v>8.9346999999999994</v>
      </c>
      <c r="M108">
        <v>5.4199999999999998E-2</v>
      </c>
    </row>
    <row r="109" spans="1:13" x14ac:dyDescent="0.2">
      <c r="A109">
        <v>8.3000000000000007</v>
      </c>
      <c r="B109">
        <v>0</v>
      </c>
      <c r="C109">
        <v>0.982742</v>
      </c>
      <c r="D109">
        <v>1.7346E-2</v>
      </c>
      <c r="E109">
        <v>2.7862000000000001E-2</v>
      </c>
      <c r="F109">
        <v>4.5207999999999998E-2</v>
      </c>
      <c r="G109">
        <v>0</v>
      </c>
      <c r="H109">
        <v>0</v>
      </c>
      <c r="I109">
        <v>-0.12656800000000001</v>
      </c>
      <c r="J109">
        <v>0</v>
      </c>
      <c r="K109">
        <v>0</v>
      </c>
      <c r="L109">
        <v>8.8917000000000002</v>
      </c>
      <c r="M109">
        <v>5.4100000000000002E-2</v>
      </c>
    </row>
    <row r="110" spans="1:13" x14ac:dyDescent="0.2">
      <c r="A110">
        <v>8.4</v>
      </c>
      <c r="B110">
        <v>0</v>
      </c>
      <c r="C110">
        <v>0.99218300000000004</v>
      </c>
      <c r="D110">
        <v>1.7677999999999999E-2</v>
      </c>
      <c r="E110">
        <v>2.8273E-2</v>
      </c>
      <c r="F110">
        <v>4.5950999999999999E-2</v>
      </c>
      <c r="G110">
        <v>0</v>
      </c>
      <c r="H110">
        <v>0</v>
      </c>
      <c r="I110">
        <v>-0.127249</v>
      </c>
      <c r="J110">
        <v>0</v>
      </c>
      <c r="K110">
        <v>0</v>
      </c>
      <c r="L110">
        <v>8.8491999999999997</v>
      </c>
      <c r="M110">
        <v>5.4100000000000002E-2</v>
      </c>
    </row>
    <row r="111" spans="1:13" x14ac:dyDescent="0.2">
      <c r="A111">
        <v>8.5</v>
      </c>
      <c r="B111">
        <v>0</v>
      </c>
      <c r="C111">
        <v>1.001619</v>
      </c>
      <c r="D111">
        <v>1.8013000000000001E-2</v>
      </c>
      <c r="E111">
        <v>2.8715999999999998E-2</v>
      </c>
      <c r="F111">
        <v>4.6729E-2</v>
      </c>
      <c r="G111">
        <v>0</v>
      </c>
      <c r="H111">
        <v>0</v>
      </c>
      <c r="I111">
        <v>-0.12792899999999999</v>
      </c>
      <c r="J111">
        <v>0</v>
      </c>
      <c r="K111">
        <v>0</v>
      </c>
      <c r="L111">
        <v>8.8074999999999992</v>
      </c>
      <c r="M111">
        <v>5.3999999999999999E-2</v>
      </c>
    </row>
    <row r="112" spans="1:13" x14ac:dyDescent="0.2">
      <c r="A112">
        <v>8.6</v>
      </c>
      <c r="B112">
        <v>0</v>
      </c>
      <c r="C112">
        <v>1.01105</v>
      </c>
      <c r="D112">
        <v>1.8350999999999999E-2</v>
      </c>
      <c r="E112">
        <v>2.9190000000000001E-2</v>
      </c>
      <c r="F112">
        <v>4.7541E-2</v>
      </c>
      <c r="G112">
        <v>0</v>
      </c>
      <c r="H112">
        <v>0</v>
      </c>
      <c r="I112">
        <v>-0.128609</v>
      </c>
      <c r="J112">
        <v>0</v>
      </c>
      <c r="K112">
        <v>0</v>
      </c>
      <c r="L112">
        <v>8.7662999999999993</v>
      </c>
      <c r="M112">
        <v>5.3900000000000003E-2</v>
      </c>
    </row>
    <row r="113" spans="1:13" x14ac:dyDescent="0.2">
      <c r="A113">
        <v>8.6999999999999993</v>
      </c>
      <c r="B113">
        <v>0</v>
      </c>
      <c r="C113">
        <v>1.0204759999999999</v>
      </c>
      <c r="D113">
        <v>1.8692E-2</v>
      </c>
      <c r="E113">
        <v>2.9690000000000001E-2</v>
      </c>
      <c r="F113">
        <v>4.8382000000000001E-2</v>
      </c>
      <c r="G113">
        <v>0</v>
      </c>
      <c r="H113">
        <v>0</v>
      </c>
      <c r="I113">
        <v>-0.12928899999999999</v>
      </c>
      <c r="J113">
        <v>0</v>
      </c>
      <c r="K113">
        <v>0</v>
      </c>
      <c r="L113">
        <v>8.7256999999999998</v>
      </c>
      <c r="M113">
        <v>5.3800000000000001E-2</v>
      </c>
    </row>
    <row r="114" spans="1:13" x14ac:dyDescent="0.2">
      <c r="A114">
        <v>8.8000000000000007</v>
      </c>
      <c r="B114">
        <v>0</v>
      </c>
      <c r="C114">
        <v>1.029898</v>
      </c>
      <c r="D114">
        <v>1.9035E-2</v>
      </c>
      <c r="E114">
        <v>3.0235000000000001E-2</v>
      </c>
      <c r="F114">
        <v>4.9270000000000001E-2</v>
      </c>
      <c r="G114">
        <v>0</v>
      </c>
      <c r="H114">
        <v>0</v>
      </c>
      <c r="I114">
        <v>-0.129969</v>
      </c>
      <c r="J114">
        <v>0</v>
      </c>
      <c r="K114">
        <v>0</v>
      </c>
      <c r="L114">
        <v>8.6857000000000006</v>
      </c>
      <c r="M114">
        <v>5.3800000000000001E-2</v>
      </c>
    </row>
    <row r="115" spans="1:13" x14ac:dyDescent="0.2">
      <c r="A115">
        <v>8.9</v>
      </c>
      <c r="B115">
        <v>0</v>
      </c>
      <c r="C115">
        <v>1.0393140000000001</v>
      </c>
      <c r="D115">
        <v>1.9382E-2</v>
      </c>
      <c r="E115">
        <v>3.0835000000000001E-2</v>
      </c>
      <c r="F115">
        <v>5.0216999999999998E-2</v>
      </c>
      <c r="G115">
        <v>0</v>
      </c>
      <c r="H115">
        <v>0</v>
      </c>
      <c r="I115">
        <v>-0.13064799999999999</v>
      </c>
      <c r="J115">
        <v>0</v>
      </c>
      <c r="K115">
        <v>0</v>
      </c>
      <c r="L115">
        <v>8.6463000000000001</v>
      </c>
      <c r="M115">
        <v>5.3699999999999998E-2</v>
      </c>
    </row>
    <row r="116" spans="1:13" x14ac:dyDescent="0.2">
      <c r="A116">
        <v>9</v>
      </c>
      <c r="B116">
        <v>0</v>
      </c>
      <c r="C116">
        <v>1.048726</v>
      </c>
      <c r="D116">
        <v>1.9730999999999999E-2</v>
      </c>
      <c r="E116">
        <v>3.1489000000000003E-2</v>
      </c>
      <c r="F116">
        <v>5.1220000000000002E-2</v>
      </c>
      <c r="G116">
        <v>0</v>
      </c>
      <c r="H116">
        <v>0</v>
      </c>
      <c r="I116">
        <v>-0.131328</v>
      </c>
      <c r="J116">
        <v>0</v>
      </c>
      <c r="K116">
        <v>0</v>
      </c>
      <c r="L116">
        <v>8.6074000000000002</v>
      </c>
      <c r="M116">
        <v>5.3600000000000002E-2</v>
      </c>
    </row>
    <row r="117" spans="1:13" x14ac:dyDescent="0.2">
      <c r="A117">
        <v>9.1</v>
      </c>
      <c r="B117">
        <v>0</v>
      </c>
      <c r="C117">
        <v>1.058133</v>
      </c>
      <c r="D117">
        <v>2.0083E-2</v>
      </c>
      <c r="E117">
        <v>3.2217000000000003E-2</v>
      </c>
      <c r="F117">
        <v>5.2299999999999999E-2</v>
      </c>
      <c r="G117">
        <v>0</v>
      </c>
      <c r="H117">
        <v>0</v>
      </c>
      <c r="I117">
        <v>-0.13200799999999999</v>
      </c>
      <c r="J117">
        <v>0</v>
      </c>
      <c r="K117">
        <v>0</v>
      </c>
      <c r="L117">
        <v>8.5690000000000008</v>
      </c>
      <c r="M117">
        <v>5.3600000000000002E-2</v>
      </c>
    </row>
    <row r="118" spans="1:13" x14ac:dyDescent="0.2">
      <c r="A118">
        <v>9.1999999999999993</v>
      </c>
      <c r="B118">
        <v>0</v>
      </c>
      <c r="C118">
        <v>1.0675349999999999</v>
      </c>
      <c r="D118">
        <v>2.0438000000000001E-2</v>
      </c>
      <c r="E118">
        <v>3.3030999999999998E-2</v>
      </c>
      <c r="F118">
        <v>5.3469000000000003E-2</v>
      </c>
      <c r="G118">
        <v>0</v>
      </c>
      <c r="H118">
        <v>0</v>
      </c>
      <c r="I118">
        <v>-0.132689</v>
      </c>
      <c r="J118">
        <v>0</v>
      </c>
      <c r="K118">
        <v>0</v>
      </c>
      <c r="L118">
        <v>8.5312000000000001</v>
      </c>
      <c r="M118">
        <v>5.3499999999999999E-2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0145-B1B5-7041-9B5B-327E3C00B653}">
  <dimension ref="A1:G126"/>
  <sheetViews>
    <sheetView zoomScale="75" zoomScaleNormal="50" workbookViewId="0">
      <selection activeCell="K17" sqref="K17"/>
    </sheetView>
  </sheetViews>
  <sheetFormatPr baseColWidth="10" defaultRowHeight="16" x14ac:dyDescent="0.2"/>
  <cols>
    <col min="1" max="1" width="17.1640625" bestFit="1" customWidth="1"/>
    <col min="2" max="2" width="28.1640625" bestFit="1" customWidth="1"/>
    <col min="3" max="5" width="10.33203125" bestFit="1" customWidth="1"/>
    <col min="6" max="6" width="5.1640625" bestFit="1" customWidth="1"/>
    <col min="7" max="7" width="8.1640625" bestFit="1" customWidth="1"/>
    <col min="8" max="8" width="3.1640625" bestFit="1" customWidth="1"/>
    <col min="10" max="10" width="17.1640625" bestFit="1" customWidth="1"/>
    <col min="11" max="11" width="28.1640625" bestFit="1" customWidth="1"/>
    <col min="12" max="12" width="9.83203125" bestFit="1" customWidth="1"/>
    <col min="13" max="15" width="9.1640625" bestFit="1" customWidth="1"/>
    <col min="16" max="16" width="3.6640625" bestFit="1" customWidth="1"/>
    <col min="17" max="17" width="3.1640625" bestFit="1" customWidth="1"/>
    <col min="18" max="18" width="9.83203125" bestFit="1" customWidth="1"/>
    <col min="19" max="19" width="3.6640625" bestFit="1" customWidth="1"/>
    <col min="20" max="20" width="4.1640625" bestFit="1" customWidth="1"/>
    <col min="21" max="21" width="5.1640625" bestFit="1" customWidth="1"/>
    <col min="22" max="22" width="7.1640625" bestFit="1" customWidth="1"/>
    <col min="23" max="23" width="27.1640625" bestFit="1" customWidth="1"/>
    <col min="24" max="27" width="9.1640625" bestFit="1" customWidth="1"/>
    <col min="28" max="28" width="3.6640625" bestFit="1" customWidth="1"/>
    <col min="29" max="29" width="3.1640625" bestFit="1" customWidth="1"/>
    <col min="30" max="30" width="9.83203125" bestFit="1" customWidth="1"/>
    <col min="31" max="31" width="3.6640625" bestFit="1" customWidth="1"/>
    <col min="32" max="32" width="4.1640625" bestFit="1" customWidth="1"/>
    <col min="33" max="33" width="5.1640625" bestFit="1" customWidth="1"/>
    <col min="34" max="34" width="7.1640625" bestFit="1" customWidth="1"/>
  </cols>
  <sheetData>
    <row r="1" spans="1:7" x14ac:dyDescent="0.2">
      <c r="A1" t="s">
        <v>19</v>
      </c>
    </row>
    <row r="3" spans="1:7" x14ac:dyDescent="0.2">
      <c r="A3" t="s">
        <v>20</v>
      </c>
      <c r="B3" t="s">
        <v>105</v>
      </c>
      <c r="C3" t="s">
        <v>98</v>
      </c>
    </row>
    <row r="4" spans="1:7" x14ac:dyDescent="0.2">
      <c r="A4" t="s">
        <v>21</v>
      </c>
      <c r="B4" t="s">
        <v>106</v>
      </c>
    </row>
    <row r="5" spans="1:7" x14ac:dyDescent="0.2">
      <c r="A5" t="s">
        <v>22</v>
      </c>
      <c r="B5" t="s">
        <v>23</v>
      </c>
    </row>
    <row r="7" spans="1:7" x14ac:dyDescent="0.2">
      <c r="A7" t="s">
        <v>24</v>
      </c>
      <c r="C7" t="s">
        <v>26</v>
      </c>
      <c r="D7" t="s">
        <v>29</v>
      </c>
      <c r="E7" t="s">
        <v>32</v>
      </c>
      <c r="F7" t="s">
        <v>35</v>
      </c>
      <c r="G7" t="s">
        <v>36</v>
      </c>
    </row>
    <row r="8" spans="1:7" x14ac:dyDescent="0.2">
      <c r="A8">
        <v>-2</v>
      </c>
      <c r="C8">
        <v>-0.140959</v>
      </c>
      <c r="D8">
        <v>2.4386000000000001E-2</v>
      </c>
      <c r="E8">
        <v>-1.9283000000000002E-2</v>
      </c>
      <c r="F8">
        <v>10</v>
      </c>
      <c r="G8">
        <v>2.3400000000000001E-2</v>
      </c>
    </row>
    <row r="9" spans="1:7" x14ac:dyDescent="0.2">
      <c r="A9">
        <v>-1.9</v>
      </c>
      <c r="C9">
        <v>-0.13391800000000001</v>
      </c>
      <c r="D9">
        <v>2.4235E-2</v>
      </c>
      <c r="E9">
        <v>-1.8321E-2</v>
      </c>
      <c r="F9">
        <v>10</v>
      </c>
      <c r="G9">
        <v>2.3400000000000001E-2</v>
      </c>
    </row>
    <row r="10" spans="1:7" x14ac:dyDescent="0.2">
      <c r="A10">
        <v>-1.8</v>
      </c>
      <c r="C10">
        <v>-0.12687499999999999</v>
      </c>
      <c r="D10">
        <v>2.4091000000000001E-2</v>
      </c>
      <c r="E10">
        <v>-1.7357999999999998E-2</v>
      </c>
      <c r="F10">
        <v>10</v>
      </c>
      <c r="G10">
        <v>2.3400000000000001E-2</v>
      </c>
    </row>
    <row r="11" spans="1:7" x14ac:dyDescent="0.2">
      <c r="A11">
        <v>-1.7</v>
      </c>
      <c r="C11">
        <v>-0.11983199999999999</v>
      </c>
      <c r="D11">
        <v>2.3952999999999999E-2</v>
      </c>
      <c r="E11">
        <v>-1.6393999999999999E-2</v>
      </c>
      <c r="F11">
        <v>10</v>
      </c>
      <c r="G11">
        <v>2.3400000000000001E-2</v>
      </c>
    </row>
    <row r="12" spans="1:7" x14ac:dyDescent="0.2">
      <c r="A12">
        <v>-1.6</v>
      </c>
      <c r="C12">
        <v>-0.112788</v>
      </c>
      <c r="D12">
        <v>2.3820999999999998E-2</v>
      </c>
      <c r="E12">
        <v>-1.5431E-2</v>
      </c>
      <c r="F12">
        <v>10</v>
      </c>
      <c r="G12">
        <v>2.3400000000000001E-2</v>
      </c>
    </row>
    <row r="13" spans="1:7" x14ac:dyDescent="0.2">
      <c r="A13">
        <v>-1.5</v>
      </c>
      <c r="C13">
        <v>-0.105743</v>
      </c>
      <c r="D13">
        <v>2.3695000000000001E-2</v>
      </c>
      <c r="E13">
        <v>-1.4467000000000001E-2</v>
      </c>
      <c r="F13">
        <v>10</v>
      </c>
      <c r="G13">
        <v>2.3400000000000001E-2</v>
      </c>
    </row>
    <row r="14" spans="1:7" x14ac:dyDescent="0.2">
      <c r="A14">
        <v>-1.4</v>
      </c>
      <c r="C14">
        <v>-9.8696999999999993E-2</v>
      </c>
      <c r="D14">
        <v>2.3576E-2</v>
      </c>
      <c r="E14">
        <v>-1.3502999999999999E-2</v>
      </c>
      <c r="F14">
        <v>10</v>
      </c>
      <c r="G14">
        <v>2.3400000000000001E-2</v>
      </c>
    </row>
    <row r="15" spans="1:7" x14ac:dyDescent="0.2">
      <c r="A15">
        <v>-1.3</v>
      </c>
      <c r="C15">
        <v>-9.1649999999999995E-2</v>
      </c>
      <c r="D15">
        <v>2.3462E-2</v>
      </c>
      <c r="E15">
        <v>-1.2540000000000001E-2</v>
      </c>
      <c r="F15">
        <v>10</v>
      </c>
      <c r="G15">
        <v>2.3400000000000001E-2</v>
      </c>
    </row>
    <row r="16" spans="1:7" x14ac:dyDescent="0.2">
      <c r="A16">
        <v>-1.2</v>
      </c>
      <c r="C16">
        <v>-8.4602999999999998E-2</v>
      </c>
      <c r="D16">
        <v>2.3354E-2</v>
      </c>
      <c r="E16">
        <v>-1.1575E-2</v>
      </c>
      <c r="F16">
        <v>10</v>
      </c>
      <c r="G16">
        <v>2.3400000000000001E-2</v>
      </c>
    </row>
    <row r="17" spans="1:7" x14ac:dyDescent="0.2">
      <c r="A17">
        <v>-1.1000000000000001</v>
      </c>
      <c r="C17">
        <v>-7.7554999999999999E-2</v>
      </c>
      <c r="D17">
        <v>2.3252999999999999E-2</v>
      </c>
      <c r="E17">
        <v>-1.0611000000000001E-2</v>
      </c>
      <c r="F17">
        <v>10</v>
      </c>
      <c r="G17">
        <v>2.3400000000000001E-2</v>
      </c>
    </row>
    <row r="18" spans="1:7" x14ac:dyDescent="0.2">
      <c r="A18">
        <v>-1</v>
      </c>
      <c r="C18">
        <v>-7.0505999999999999E-2</v>
      </c>
      <c r="D18">
        <v>2.3158000000000002E-2</v>
      </c>
      <c r="E18">
        <v>-9.6469999999999993E-3</v>
      </c>
      <c r="F18">
        <v>10</v>
      </c>
      <c r="G18">
        <v>2.3400000000000001E-2</v>
      </c>
    </row>
    <row r="19" spans="1:7" x14ac:dyDescent="0.2">
      <c r="A19">
        <v>-0.9</v>
      </c>
      <c r="C19">
        <v>-6.3457E-2</v>
      </c>
      <c r="D19">
        <v>2.3068999999999999E-2</v>
      </c>
      <c r="E19">
        <v>-8.6829999999999997E-3</v>
      </c>
      <c r="F19">
        <v>10</v>
      </c>
      <c r="G19">
        <v>2.3400000000000001E-2</v>
      </c>
    </row>
    <row r="20" spans="1:7" x14ac:dyDescent="0.2">
      <c r="A20">
        <v>-0.8</v>
      </c>
      <c r="C20">
        <v>-5.6408E-2</v>
      </c>
      <c r="D20">
        <v>2.2987E-2</v>
      </c>
      <c r="E20">
        <v>-7.718E-3</v>
      </c>
      <c r="F20">
        <v>10</v>
      </c>
      <c r="G20">
        <v>2.3400000000000001E-2</v>
      </c>
    </row>
    <row r="21" spans="1:7" x14ac:dyDescent="0.2">
      <c r="A21">
        <v>-0.7</v>
      </c>
      <c r="C21">
        <v>-4.9357999999999999E-2</v>
      </c>
      <c r="D21">
        <v>2.291E-2</v>
      </c>
      <c r="E21">
        <v>-6.7530000000000003E-3</v>
      </c>
      <c r="F21">
        <v>10</v>
      </c>
      <c r="G21">
        <v>2.3400000000000001E-2</v>
      </c>
    </row>
    <row r="22" spans="1:7" x14ac:dyDescent="0.2">
      <c r="A22">
        <v>-0.6</v>
      </c>
      <c r="C22">
        <v>-4.2306999999999997E-2</v>
      </c>
      <c r="D22">
        <v>2.2834E-2</v>
      </c>
      <c r="E22">
        <v>-5.7889999999999999E-3</v>
      </c>
      <c r="F22">
        <v>10</v>
      </c>
      <c r="G22">
        <v>2.3400000000000001E-2</v>
      </c>
    </row>
    <row r="23" spans="1:7" x14ac:dyDescent="0.2">
      <c r="A23">
        <v>-0.5</v>
      </c>
      <c r="C23">
        <v>-3.5256999999999997E-2</v>
      </c>
      <c r="D23">
        <v>2.2758E-2</v>
      </c>
      <c r="E23">
        <v>-4.8240000000000002E-3</v>
      </c>
      <c r="F23">
        <v>10</v>
      </c>
      <c r="G23">
        <v>2.3400000000000001E-2</v>
      </c>
    </row>
    <row r="24" spans="1:7" x14ac:dyDescent="0.2">
      <c r="A24">
        <v>-0.4</v>
      </c>
      <c r="C24">
        <v>-2.8205999999999998E-2</v>
      </c>
      <c r="D24">
        <v>2.2688E-2</v>
      </c>
      <c r="E24">
        <v>-3.859E-3</v>
      </c>
      <c r="F24">
        <v>10</v>
      </c>
      <c r="G24">
        <v>2.3400000000000001E-2</v>
      </c>
    </row>
    <row r="25" spans="1:7" x14ac:dyDescent="0.2">
      <c r="A25">
        <v>-0.3</v>
      </c>
      <c r="C25">
        <v>-2.1153999999999999E-2</v>
      </c>
      <c r="D25">
        <v>2.2623999999999998E-2</v>
      </c>
      <c r="E25">
        <v>-2.8939999999999999E-3</v>
      </c>
      <c r="F25">
        <v>10</v>
      </c>
      <c r="G25">
        <v>2.3400000000000001E-2</v>
      </c>
    </row>
    <row r="26" spans="1:7" x14ac:dyDescent="0.2">
      <c r="A26">
        <v>-0.2</v>
      </c>
      <c r="C26">
        <v>-1.4102999999999999E-2</v>
      </c>
      <c r="D26">
        <v>2.2565999999999999E-2</v>
      </c>
      <c r="E26">
        <v>-1.9300000000000001E-3</v>
      </c>
      <c r="F26">
        <v>10</v>
      </c>
      <c r="G26">
        <v>2.3400000000000001E-2</v>
      </c>
    </row>
    <row r="27" spans="1:7" x14ac:dyDescent="0.2">
      <c r="A27">
        <v>-0.1</v>
      </c>
      <c r="C27">
        <v>-7.0520000000000001E-3</v>
      </c>
      <c r="D27">
        <v>2.2515E-2</v>
      </c>
      <c r="E27">
        <v>-9.6500000000000004E-4</v>
      </c>
      <c r="F27">
        <v>10</v>
      </c>
      <c r="G27">
        <v>2.3400000000000001E-2</v>
      </c>
    </row>
    <row r="28" spans="1:7" x14ac:dyDescent="0.2">
      <c r="A28">
        <v>0</v>
      </c>
      <c r="C28">
        <v>0</v>
      </c>
      <c r="D28">
        <v>2.2468999999999999E-2</v>
      </c>
      <c r="E28">
        <v>0</v>
      </c>
      <c r="F28">
        <v>10</v>
      </c>
      <c r="G28">
        <v>0</v>
      </c>
    </row>
    <row r="29" spans="1:7" x14ac:dyDescent="0.2">
      <c r="A29">
        <v>0.1</v>
      </c>
      <c r="C29">
        <v>7.0520000000000001E-3</v>
      </c>
      <c r="D29">
        <v>2.2515E-2</v>
      </c>
      <c r="E29">
        <v>9.6500000000000004E-4</v>
      </c>
      <c r="F29">
        <v>10</v>
      </c>
      <c r="G29">
        <v>2.3400000000000001E-2</v>
      </c>
    </row>
    <row r="30" spans="1:7" x14ac:dyDescent="0.2">
      <c r="A30">
        <v>0.2</v>
      </c>
      <c r="C30">
        <v>1.4102999999999999E-2</v>
      </c>
      <c r="D30">
        <v>2.2565999999999999E-2</v>
      </c>
      <c r="E30">
        <v>1.9300000000000001E-3</v>
      </c>
      <c r="F30">
        <v>10</v>
      </c>
      <c r="G30">
        <v>2.3400000000000001E-2</v>
      </c>
    </row>
    <row r="31" spans="1:7" x14ac:dyDescent="0.2">
      <c r="A31">
        <v>0.3</v>
      </c>
      <c r="C31">
        <v>2.1153999999999999E-2</v>
      </c>
      <c r="D31">
        <v>2.2623999999999998E-2</v>
      </c>
      <c r="E31">
        <v>2.8939999999999999E-3</v>
      </c>
      <c r="F31">
        <v>10</v>
      </c>
      <c r="G31">
        <v>2.3400000000000001E-2</v>
      </c>
    </row>
    <row r="32" spans="1:7" x14ac:dyDescent="0.2">
      <c r="A32">
        <v>0.4</v>
      </c>
      <c r="C32">
        <v>2.8205999999999998E-2</v>
      </c>
      <c r="D32">
        <v>2.2688E-2</v>
      </c>
      <c r="E32">
        <v>3.859E-3</v>
      </c>
      <c r="F32">
        <v>10</v>
      </c>
      <c r="G32">
        <v>2.3400000000000001E-2</v>
      </c>
    </row>
    <row r="33" spans="1:7" x14ac:dyDescent="0.2">
      <c r="A33">
        <v>0.5</v>
      </c>
      <c r="C33">
        <v>3.5256999999999997E-2</v>
      </c>
      <c r="D33">
        <v>2.2758E-2</v>
      </c>
      <c r="E33">
        <v>4.8240000000000002E-3</v>
      </c>
      <c r="F33">
        <v>10</v>
      </c>
      <c r="G33">
        <v>2.3400000000000001E-2</v>
      </c>
    </row>
    <row r="34" spans="1:7" x14ac:dyDescent="0.2">
      <c r="A34">
        <v>0.6</v>
      </c>
      <c r="C34">
        <v>4.2306999999999997E-2</v>
      </c>
      <c r="D34">
        <v>2.2834E-2</v>
      </c>
      <c r="E34">
        <v>5.7889999999999999E-3</v>
      </c>
      <c r="F34">
        <v>10</v>
      </c>
      <c r="G34">
        <v>2.3400000000000001E-2</v>
      </c>
    </row>
    <row r="35" spans="1:7" x14ac:dyDescent="0.2">
      <c r="A35">
        <v>0.7</v>
      </c>
      <c r="C35">
        <v>4.9357999999999999E-2</v>
      </c>
      <c r="D35">
        <v>2.291E-2</v>
      </c>
      <c r="E35">
        <v>6.7530000000000003E-3</v>
      </c>
      <c r="F35">
        <v>10</v>
      </c>
      <c r="G35">
        <v>2.3400000000000001E-2</v>
      </c>
    </row>
    <row r="36" spans="1:7" x14ac:dyDescent="0.2">
      <c r="A36">
        <v>0.8</v>
      </c>
      <c r="C36">
        <v>5.6408E-2</v>
      </c>
      <c r="D36">
        <v>2.2987E-2</v>
      </c>
      <c r="E36">
        <v>7.718E-3</v>
      </c>
      <c r="F36">
        <v>10</v>
      </c>
      <c r="G36">
        <v>2.3400000000000001E-2</v>
      </c>
    </row>
    <row r="37" spans="1:7" x14ac:dyDescent="0.2">
      <c r="A37">
        <v>0.9</v>
      </c>
      <c r="C37">
        <v>6.3457E-2</v>
      </c>
      <c r="D37">
        <v>2.3068999999999999E-2</v>
      </c>
      <c r="E37">
        <v>8.6829999999999997E-3</v>
      </c>
      <c r="F37">
        <v>10</v>
      </c>
      <c r="G37">
        <v>2.3400000000000001E-2</v>
      </c>
    </row>
    <row r="38" spans="1:7" x14ac:dyDescent="0.2">
      <c r="A38">
        <v>1</v>
      </c>
      <c r="C38">
        <v>7.0505999999999999E-2</v>
      </c>
      <c r="D38">
        <v>2.3158000000000002E-2</v>
      </c>
      <c r="E38">
        <v>9.6469999999999993E-3</v>
      </c>
      <c r="F38">
        <v>10</v>
      </c>
      <c r="G38">
        <v>2.3400000000000001E-2</v>
      </c>
    </row>
    <row r="39" spans="1:7" x14ac:dyDescent="0.2">
      <c r="A39">
        <v>1.1000000000000001</v>
      </c>
      <c r="C39">
        <v>7.7554999999999999E-2</v>
      </c>
      <c r="D39">
        <v>2.3252999999999999E-2</v>
      </c>
      <c r="E39">
        <v>1.0611000000000001E-2</v>
      </c>
      <c r="F39">
        <v>10</v>
      </c>
      <c r="G39">
        <v>2.3400000000000001E-2</v>
      </c>
    </row>
    <row r="40" spans="1:7" x14ac:dyDescent="0.2">
      <c r="A40">
        <v>1.2</v>
      </c>
      <c r="C40">
        <v>8.4602999999999998E-2</v>
      </c>
      <c r="D40">
        <v>2.3354E-2</v>
      </c>
      <c r="E40">
        <v>1.1575E-2</v>
      </c>
      <c r="F40">
        <v>10</v>
      </c>
      <c r="G40">
        <v>2.3400000000000001E-2</v>
      </c>
    </row>
    <row r="41" spans="1:7" x14ac:dyDescent="0.2">
      <c r="A41">
        <v>1.3</v>
      </c>
      <c r="C41">
        <v>9.1649999999999995E-2</v>
      </c>
      <c r="D41">
        <v>2.3460999999999999E-2</v>
      </c>
      <c r="E41">
        <v>1.2540000000000001E-2</v>
      </c>
      <c r="F41">
        <v>10</v>
      </c>
      <c r="G41">
        <v>2.3400000000000001E-2</v>
      </c>
    </row>
    <row r="42" spans="1:7" x14ac:dyDescent="0.2">
      <c r="A42">
        <v>1.4</v>
      </c>
      <c r="C42">
        <v>9.8696999999999993E-2</v>
      </c>
      <c r="D42">
        <v>2.3574999999999999E-2</v>
      </c>
      <c r="E42">
        <v>1.3502999999999999E-2</v>
      </c>
      <c r="F42">
        <v>10</v>
      </c>
      <c r="G42">
        <v>2.3400000000000001E-2</v>
      </c>
    </row>
    <row r="43" spans="1:7" x14ac:dyDescent="0.2">
      <c r="A43">
        <v>1.5</v>
      </c>
      <c r="C43">
        <v>0.105743</v>
      </c>
      <c r="D43">
        <v>2.3695000000000001E-2</v>
      </c>
      <c r="E43">
        <v>1.4467000000000001E-2</v>
      </c>
      <c r="F43">
        <v>10</v>
      </c>
      <c r="G43">
        <v>2.3400000000000001E-2</v>
      </c>
    </row>
    <row r="44" spans="1:7" x14ac:dyDescent="0.2">
      <c r="A44">
        <v>1.6</v>
      </c>
      <c r="C44">
        <v>0.112788</v>
      </c>
      <c r="D44">
        <v>2.3820999999999998E-2</v>
      </c>
      <c r="E44">
        <v>1.5431E-2</v>
      </c>
      <c r="F44">
        <v>10</v>
      </c>
      <c r="G44">
        <v>2.3400000000000001E-2</v>
      </c>
    </row>
    <row r="45" spans="1:7" x14ac:dyDescent="0.2">
      <c r="A45">
        <v>1.7</v>
      </c>
      <c r="C45">
        <v>0.11983199999999999</v>
      </c>
      <c r="D45">
        <v>2.3952999999999999E-2</v>
      </c>
      <c r="E45">
        <v>1.6393999999999999E-2</v>
      </c>
      <c r="F45">
        <v>10</v>
      </c>
      <c r="G45">
        <v>2.3400000000000001E-2</v>
      </c>
    </row>
    <row r="46" spans="1:7" x14ac:dyDescent="0.2">
      <c r="A46">
        <v>1.8</v>
      </c>
      <c r="C46">
        <v>0.12687499999999999</v>
      </c>
      <c r="D46">
        <v>2.4091000000000001E-2</v>
      </c>
      <c r="E46">
        <v>1.7357999999999998E-2</v>
      </c>
      <c r="F46">
        <v>10</v>
      </c>
      <c r="G46">
        <v>2.3400000000000001E-2</v>
      </c>
    </row>
    <row r="47" spans="1:7" x14ac:dyDescent="0.2">
      <c r="A47">
        <v>1.9</v>
      </c>
      <c r="C47">
        <v>0.13391800000000001</v>
      </c>
      <c r="D47">
        <v>2.4235E-2</v>
      </c>
      <c r="E47">
        <v>1.8321E-2</v>
      </c>
      <c r="F47">
        <v>10</v>
      </c>
      <c r="G47">
        <v>2.3400000000000001E-2</v>
      </c>
    </row>
    <row r="48" spans="1:7" x14ac:dyDescent="0.2">
      <c r="A48">
        <v>2</v>
      </c>
      <c r="C48">
        <v>0.140959</v>
      </c>
      <c r="D48">
        <v>2.4386000000000001E-2</v>
      </c>
      <c r="E48">
        <v>1.9283000000000002E-2</v>
      </c>
      <c r="F48">
        <v>10</v>
      </c>
      <c r="G48">
        <v>2.3400000000000001E-2</v>
      </c>
    </row>
    <row r="49" spans="1:7" x14ac:dyDescent="0.2">
      <c r="A49">
        <v>2.1</v>
      </c>
      <c r="C49">
        <v>0.14799899999999999</v>
      </c>
      <c r="D49">
        <v>2.4545999999999998E-2</v>
      </c>
      <c r="E49">
        <v>2.0246E-2</v>
      </c>
      <c r="F49">
        <v>10</v>
      </c>
      <c r="G49">
        <v>2.3400000000000001E-2</v>
      </c>
    </row>
    <row r="50" spans="1:7" x14ac:dyDescent="0.2">
      <c r="A50">
        <v>2.2000000000000002</v>
      </c>
      <c r="C50">
        <v>0.15503800000000001</v>
      </c>
      <c r="D50">
        <v>2.4711E-2</v>
      </c>
      <c r="E50">
        <v>2.1208999999999999E-2</v>
      </c>
      <c r="F50">
        <v>10</v>
      </c>
      <c r="G50">
        <v>2.3400000000000001E-2</v>
      </c>
    </row>
    <row r="51" spans="1:7" x14ac:dyDescent="0.2">
      <c r="A51">
        <v>2.2999999999999998</v>
      </c>
      <c r="C51">
        <v>0.162076</v>
      </c>
      <c r="D51">
        <v>2.4884E-2</v>
      </c>
      <c r="E51">
        <v>2.2171E-2</v>
      </c>
      <c r="F51">
        <v>10</v>
      </c>
      <c r="G51">
        <v>2.3400000000000001E-2</v>
      </c>
    </row>
    <row r="52" spans="1:7" x14ac:dyDescent="0.2">
      <c r="A52">
        <v>2.4</v>
      </c>
      <c r="C52">
        <v>0.16911300000000001</v>
      </c>
      <c r="D52">
        <v>2.5062000000000001E-2</v>
      </c>
      <c r="E52">
        <v>2.3133000000000001E-2</v>
      </c>
      <c r="F52">
        <v>10</v>
      </c>
      <c r="G52">
        <v>2.3400000000000001E-2</v>
      </c>
    </row>
    <row r="53" spans="1:7" x14ac:dyDescent="0.2">
      <c r="A53">
        <v>2.5</v>
      </c>
      <c r="C53">
        <v>0.176148</v>
      </c>
      <c r="D53">
        <v>2.5246999999999999E-2</v>
      </c>
      <c r="E53">
        <v>2.4094000000000001E-2</v>
      </c>
      <c r="F53">
        <v>10</v>
      </c>
      <c r="G53">
        <v>2.3400000000000001E-2</v>
      </c>
    </row>
    <row r="54" spans="1:7" x14ac:dyDescent="0.2">
      <c r="A54">
        <v>2.6</v>
      </c>
      <c r="C54">
        <v>0.18318200000000001</v>
      </c>
      <c r="D54">
        <v>2.5437999999999999E-2</v>
      </c>
      <c r="E54">
        <v>2.5055999999999998E-2</v>
      </c>
      <c r="F54">
        <v>10</v>
      </c>
      <c r="G54">
        <v>2.3400000000000001E-2</v>
      </c>
    </row>
    <row r="55" spans="1:7" x14ac:dyDescent="0.2">
      <c r="A55">
        <v>2.7</v>
      </c>
      <c r="C55">
        <v>0.190215</v>
      </c>
      <c r="D55">
        <v>2.5638999999999999E-2</v>
      </c>
      <c r="E55">
        <v>2.6016999999999998E-2</v>
      </c>
      <c r="F55">
        <v>10</v>
      </c>
      <c r="G55">
        <v>2.3400000000000001E-2</v>
      </c>
    </row>
    <row r="56" spans="1:7" x14ac:dyDescent="0.2">
      <c r="A56">
        <v>2.8</v>
      </c>
      <c r="C56">
        <v>0.197246</v>
      </c>
      <c r="D56">
        <v>2.5846999999999998E-2</v>
      </c>
      <c r="E56">
        <v>2.6977999999999999E-2</v>
      </c>
      <c r="F56">
        <v>10</v>
      </c>
      <c r="G56">
        <v>2.3400000000000001E-2</v>
      </c>
    </row>
    <row r="57" spans="1:7" x14ac:dyDescent="0.2">
      <c r="A57">
        <v>2.9</v>
      </c>
      <c r="C57">
        <v>0.20427600000000001</v>
      </c>
      <c r="D57">
        <v>2.6061999999999998E-2</v>
      </c>
      <c r="E57">
        <v>2.7938000000000001E-2</v>
      </c>
      <c r="F57">
        <v>10</v>
      </c>
      <c r="G57">
        <v>2.3400000000000001E-2</v>
      </c>
    </row>
    <row r="58" spans="1:7" x14ac:dyDescent="0.2">
      <c r="A58">
        <v>3</v>
      </c>
      <c r="C58">
        <v>0.21130399999999999</v>
      </c>
      <c r="D58">
        <v>2.6283000000000001E-2</v>
      </c>
      <c r="E58">
        <v>2.8898E-2</v>
      </c>
      <c r="F58">
        <v>10</v>
      </c>
      <c r="G58">
        <v>2.3400000000000001E-2</v>
      </c>
    </row>
    <row r="59" spans="1:7" x14ac:dyDescent="0.2">
      <c r="A59">
        <v>3.1</v>
      </c>
      <c r="C59">
        <v>0.218331</v>
      </c>
      <c r="D59">
        <v>2.6509999999999999E-2</v>
      </c>
      <c r="E59">
        <v>2.9857999999999999E-2</v>
      </c>
      <c r="F59">
        <v>10</v>
      </c>
      <c r="G59">
        <v>2.3400000000000001E-2</v>
      </c>
    </row>
    <row r="60" spans="1:7" x14ac:dyDescent="0.2">
      <c r="A60">
        <v>3.2</v>
      </c>
      <c r="C60">
        <v>0.225356</v>
      </c>
      <c r="D60">
        <v>2.6744E-2</v>
      </c>
      <c r="E60">
        <v>3.0818000000000002E-2</v>
      </c>
      <c r="F60">
        <v>10</v>
      </c>
      <c r="G60">
        <v>2.3400000000000001E-2</v>
      </c>
    </row>
    <row r="61" spans="1:7" x14ac:dyDescent="0.2">
      <c r="A61">
        <v>3.3</v>
      </c>
      <c r="C61">
        <v>0.232379</v>
      </c>
      <c r="D61">
        <v>2.6986E-2</v>
      </c>
      <c r="E61">
        <v>3.1777E-2</v>
      </c>
      <c r="F61">
        <v>10</v>
      </c>
      <c r="G61">
        <v>2.3400000000000001E-2</v>
      </c>
    </row>
    <row r="62" spans="1:7" x14ac:dyDescent="0.2">
      <c r="A62">
        <v>3.4</v>
      </c>
      <c r="C62">
        <v>0.239401</v>
      </c>
      <c r="D62">
        <v>2.7237000000000001E-2</v>
      </c>
      <c r="E62">
        <v>3.2736000000000001E-2</v>
      </c>
      <c r="F62">
        <v>10</v>
      </c>
      <c r="G62">
        <v>2.3400000000000001E-2</v>
      </c>
    </row>
    <row r="63" spans="1:7" x14ac:dyDescent="0.2">
      <c r="A63">
        <v>3.5</v>
      </c>
      <c r="C63">
        <v>0.24642</v>
      </c>
      <c r="D63">
        <v>2.7494999999999999E-2</v>
      </c>
      <c r="E63">
        <v>3.3694000000000002E-2</v>
      </c>
      <c r="F63">
        <v>10</v>
      </c>
      <c r="G63">
        <v>2.3400000000000001E-2</v>
      </c>
    </row>
    <row r="64" spans="1:7" x14ac:dyDescent="0.2">
      <c r="A64">
        <v>3.6</v>
      </c>
      <c r="C64">
        <v>0.253438</v>
      </c>
      <c r="D64">
        <v>2.7758999999999999E-2</v>
      </c>
      <c r="E64">
        <v>3.4652000000000002E-2</v>
      </c>
      <c r="F64">
        <v>10</v>
      </c>
      <c r="G64">
        <v>2.3400000000000001E-2</v>
      </c>
    </row>
    <row r="65" spans="1:7" x14ac:dyDescent="0.2">
      <c r="A65">
        <v>3.7</v>
      </c>
      <c r="C65">
        <v>0.26045400000000002</v>
      </c>
      <c r="D65">
        <v>2.8029999999999999E-2</v>
      </c>
      <c r="E65">
        <v>3.5610000000000003E-2</v>
      </c>
      <c r="F65">
        <v>10</v>
      </c>
      <c r="G65">
        <v>2.3400000000000001E-2</v>
      </c>
    </row>
    <row r="66" spans="1:7" x14ac:dyDescent="0.2">
      <c r="A66">
        <v>3.8</v>
      </c>
      <c r="C66">
        <v>0.26746799999999998</v>
      </c>
      <c r="D66">
        <v>2.8306999999999999E-2</v>
      </c>
      <c r="E66">
        <v>3.6567000000000002E-2</v>
      </c>
      <c r="F66">
        <v>10</v>
      </c>
      <c r="G66">
        <v>2.3400000000000001E-2</v>
      </c>
    </row>
    <row r="67" spans="1:7" x14ac:dyDescent="0.2">
      <c r="A67">
        <v>3.9</v>
      </c>
      <c r="C67">
        <v>0.27447899999999997</v>
      </c>
      <c r="D67">
        <v>2.8591999999999999E-2</v>
      </c>
      <c r="E67">
        <v>3.7524000000000002E-2</v>
      </c>
      <c r="F67">
        <v>10</v>
      </c>
      <c r="G67">
        <v>2.3400000000000001E-2</v>
      </c>
    </row>
    <row r="68" spans="1:7" x14ac:dyDescent="0.2">
      <c r="A68">
        <v>4</v>
      </c>
      <c r="C68">
        <v>0.28148899999999999</v>
      </c>
      <c r="D68">
        <v>2.8886999999999999E-2</v>
      </c>
      <c r="E68">
        <v>3.8481000000000001E-2</v>
      </c>
      <c r="F68">
        <v>10</v>
      </c>
      <c r="G68">
        <v>2.3400000000000001E-2</v>
      </c>
    </row>
    <row r="69" spans="1:7" x14ac:dyDescent="0.2">
      <c r="A69">
        <v>4.0999999999999996</v>
      </c>
      <c r="C69">
        <v>0.288497</v>
      </c>
      <c r="D69">
        <v>2.9187999999999999E-2</v>
      </c>
      <c r="E69">
        <v>3.9437E-2</v>
      </c>
      <c r="F69">
        <v>10</v>
      </c>
      <c r="G69">
        <v>2.3400000000000001E-2</v>
      </c>
    </row>
    <row r="70" spans="1:7" x14ac:dyDescent="0.2">
      <c r="A70">
        <v>4.2</v>
      </c>
      <c r="C70">
        <v>0.29550199999999999</v>
      </c>
      <c r="D70">
        <v>2.9496000000000001E-2</v>
      </c>
      <c r="E70">
        <v>4.0391999999999997E-2</v>
      </c>
      <c r="F70">
        <v>10</v>
      </c>
      <c r="G70">
        <v>2.3400000000000001E-2</v>
      </c>
    </row>
    <row r="71" spans="1:7" x14ac:dyDescent="0.2">
      <c r="A71">
        <v>4.3</v>
      </c>
      <c r="C71">
        <v>0.30250500000000002</v>
      </c>
      <c r="D71">
        <v>2.9811000000000001E-2</v>
      </c>
      <c r="E71">
        <v>4.1347000000000002E-2</v>
      </c>
      <c r="F71">
        <v>10</v>
      </c>
      <c r="G71">
        <v>2.3400000000000001E-2</v>
      </c>
    </row>
    <row r="72" spans="1:7" x14ac:dyDescent="0.2">
      <c r="A72">
        <v>4.4000000000000004</v>
      </c>
      <c r="C72">
        <v>0.309506</v>
      </c>
      <c r="D72">
        <v>3.0131999999999999E-2</v>
      </c>
      <c r="E72">
        <v>4.2301999999999999E-2</v>
      </c>
      <c r="F72">
        <v>10</v>
      </c>
      <c r="G72">
        <v>2.3400000000000001E-2</v>
      </c>
    </row>
    <row r="73" spans="1:7" x14ac:dyDescent="0.2">
      <c r="A73">
        <v>4.5</v>
      </c>
      <c r="C73">
        <v>0.31650499999999998</v>
      </c>
      <c r="D73">
        <v>3.0460000000000001E-2</v>
      </c>
      <c r="E73">
        <v>4.3256000000000003E-2</v>
      </c>
      <c r="F73">
        <v>10</v>
      </c>
      <c r="G73">
        <v>2.3400000000000001E-2</v>
      </c>
    </row>
    <row r="74" spans="1:7" x14ac:dyDescent="0.2">
      <c r="A74">
        <v>4.5999999999999996</v>
      </c>
      <c r="C74">
        <v>0.32350099999999998</v>
      </c>
      <c r="D74">
        <v>3.0797999999999999E-2</v>
      </c>
      <c r="E74">
        <v>4.4209999999999999E-2</v>
      </c>
      <c r="F74">
        <v>10</v>
      </c>
      <c r="G74">
        <v>2.35E-2</v>
      </c>
    </row>
    <row r="75" spans="1:7" x14ac:dyDescent="0.2">
      <c r="A75">
        <v>4.7</v>
      </c>
      <c r="C75">
        <v>0.33049499999999998</v>
      </c>
      <c r="D75">
        <v>3.1143000000000001E-2</v>
      </c>
      <c r="E75">
        <v>4.5163000000000002E-2</v>
      </c>
      <c r="F75">
        <v>10</v>
      </c>
      <c r="G75">
        <v>2.35E-2</v>
      </c>
    </row>
    <row r="76" spans="1:7" x14ac:dyDescent="0.2">
      <c r="A76">
        <v>4.8</v>
      </c>
      <c r="C76">
        <v>0.33748600000000001</v>
      </c>
      <c r="D76">
        <v>3.1495000000000002E-2</v>
      </c>
      <c r="E76">
        <v>4.6115999999999997E-2</v>
      </c>
      <c r="F76">
        <v>10</v>
      </c>
      <c r="G76">
        <v>2.35E-2</v>
      </c>
    </row>
    <row r="77" spans="1:7" x14ac:dyDescent="0.2">
      <c r="A77">
        <v>4.9000000000000004</v>
      </c>
      <c r="C77">
        <v>0.344474</v>
      </c>
      <c r="D77">
        <v>3.1854E-2</v>
      </c>
      <c r="E77">
        <v>4.7067999999999999E-2</v>
      </c>
      <c r="F77">
        <v>10</v>
      </c>
      <c r="G77">
        <v>2.35E-2</v>
      </c>
    </row>
    <row r="78" spans="1:7" x14ac:dyDescent="0.2">
      <c r="A78">
        <v>5</v>
      </c>
      <c r="C78">
        <v>0.35145999999999999</v>
      </c>
      <c r="D78">
        <v>3.2219999999999999E-2</v>
      </c>
      <c r="E78">
        <v>4.802E-2</v>
      </c>
      <c r="F78">
        <v>10</v>
      </c>
      <c r="G78">
        <v>2.35E-2</v>
      </c>
    </row>
    <row r="79" spans="1:7" x14ac:dyDescent="0.2">
      <c r="A79">
        <v>5.0999999999999996</v>
      </c>
      <c r="C79">
        <v>0.35844399999999998</v>
      </c>
      <c r="D79">
        <v>3.2592000000000003E-2</v>
      </c>
      <c r="E79">
        <v>4.8971000000000001E-2</v>
      </c>
      <c r="F79">
        <v>10</v>
      </c>
      <c r="G79">
        <v>2.35E-2</v>
      </c>
    </row>
    <row r="80" spans="1:7" x14ac:dyDescent="0.2">
      <c r="A80">
        <v>5.2</v>
      </c>
      <c r="C80">
        <v>0.36542400000000003</v>
      </c>
      <c r="D80">
        <v>3.2972000000000001E-2</v>
      </c>
      <c r="E80">
        <v>4.9921E-2</v>
      </c>
      <c r="F80">
        <v>10</v>
      </c>
      <c r="G80">
        <v>2.35E-2</v>
      </c>
    </row>
    <row r="81" spans="1:7" x14ac:dyDescent="0.2">
      <c r="A81">
        <v>5.3</v>
      </c>
      <c r="C81">
        <v>0.37240200000000001</v>
      </c>
      <c r="D81">
        <v>3.3362999999999997E-2</v>
      </c>
      <c r="E81">
        <v>5.0871E-2</v>
      </c>
      <c r="F81">
        <v>10</v>
      </c>
      <c r="G81">
        <v>2.35E-2</v>
      </c>
    </row>
    <row r="82" spans="1:7" x14ac:dyDescent="0.2">
      <c r="A82">
        <v>5.4</v>
      </c>
      <c r="C82">
        <v>0.37937700000000002</v>
      </c>
      <c r="D82">
        <v>3.3759999999999998E-2</v>
      </c>
      <c r="E82">
        <v>5.1820999999999999E-2</v>
      </c>
      <c r="F82">
        <v>10</v>
      </c>
      <c r="G82">
        <v>2.35E-2</v>
      </c>
    </row>
    <row r="83" spans="1:7" x14ac:dyDescent="0.2">
      <c r="A83">
        <v>5.5</v>
      </c>
      <c r="C83">
        <v>0.386349</v>
      </c>
      <c r="D83">
        <v>3.4164E-2</v>
      </c>
      <c r="E83">
        <v>5.2769999999999997E-2</v>
      </c>
      <c r="F83">
        <v>10</v>
      </c>
      <c r="G83">
        <v>2.35E-2</v>
      </c>
    </row>
    <row r="84" spans="1:7" x14ac:dyDescent="0.2">
      <c r="A84">
        <v>5.6</v>
      </c>
      <c r="C84">
        <v>0.39331899999999997</v>
      </c>
      <c r="D84">
        <v>3.4575000000000002E-2</v>
      </c>
      <c r="E84">
        <v>5.3718000000000002E-2</v>
      </c>
      <c r="F84">
        <v>10</v>
      </c>
      <c r="G84">
        <v>2.35E-2</v>
      </c>
    </row>
    <row r="85" spans="1:7" x14ac:dyDescent="0.2">
      <c r="A85">
        <v>5.7</v>
      </c>
      <c r="C85">
        <v>0.400285</v>
      </c>
      <c r="D85">
        <v>3.4992000000000002E-2</v>
      </c>
      <c r="E85">
        <v>5.4664999999999998E-2</v>
      </c>
      <c r="F85">
        <v>10</v>
      </c>
      <c r="G85">
        <v>2.35E-2</v>
      </c>
    </row>
    <row r="86" spans="1:7" x14ac:dyDescent="0.2">
      <c r="A86">
        <v>5.8</v>
      </c>
      <c r="C86">
        <v>0.407248</v>
      </c>
      <c r="D86">
        <v>3.5416999999999997E-2</v>
      </c>
      <c r="E86">
        <v>5.5613000000000003E-2</v>
      </c>
      <c r="F86">
        <v>10</v>
      </c>
      <c r="G86">
        <v>2.35E-2</v>
      </c>
    </row>
    <row r="87" spans="1:7" x14ac:dyDescent="0.2">
      <c r="A87">
        <v>5.9</v>
      </c>
      <c r="C87">
        <v>0.41420800000000002</v>
      </c>
      <c r="D87">
        <v>3.5852000000000002E-2</v>
      </c>
      <c r="E87">
        <v>5.6558999999999998E-2</v>
      </c>
      <c r="F87">
        <v>10</v>
      </c>
      <c r="G87">
        <v>2.35E-2</v>
      </c>
    </row>
    <row r="88" spans="1:7" x14ac:dyDescent="0.2">
      <c r="A88">
        <v>6</v>
      </c>
      <c r="C88">
        <v>0.42116500000000001</v>
      </c>
      <c r="D88">
        <v>3.6296000000000002E-2</v>
      </c>
      <c r="E88">
        <v>5.7505000000000001E-2</v>
      </c>
      <c r="F88">
        <v>10</v>
      </c>
      <c r="G88">
        <v>2.35E-2</v>
      </c>
    </row>
    <row r="89" spans="1:7" x14ac:dyDescent="0.2">
      <c r="A89">
        <v>6.1</v>
      </c>
      <c r="C89">
        <v>0.42811900000000003</v>
      </c>
      <c r="D89">
        <v>3.6746000000000001E-2</v>
      </c>
      <c r="E89">
        <v>5.8450000000000002E-2</v>
      </c>
      <c r="F89">
        <v>10</v>
      </c>
      <c r="G89">
        <v>2.35E-2</v>
      </c>
    </row>
    <row r="90" spans="1:7" x14ac:dyDescent="0.2">
      <c r="A90">
        <v>6.2</v>
      </c>
      <c r="C90">
        <v>0.43507000000000001</v>
      </c>
      <c r="D90">
        <v>3.7201999999999999E-2</v>
      </c>
      <c r="E90">
        <v>5.9395000000000003E-2</v>
      </c>
      <c r="F90">
        <v>10</v>
      </c>
      <c r="G90">
        <v>2.35E-2</v>
      </c>
    </row>
    <row r="91" spans="1:7" x14ac:dyDescent="0.2">
      <c r="A91">
        <v>6.3</v>
      </c>
      <c r="C91">
        <v>0.44201699999999999</v>
      </c>
      <c r="D91">
        <v>3.7665999999999998E-2</v>
      </c>
      <c r="E91">
        <v>6.0338000000000003E-2</v>
      </c>
      <c r="F91">
        <v>10</v>
      </c>
      <c r="G91">
        <v>2.35E-2</v>
      </c>
    </row>
    <row r="92" spans="1:7" x14ac:dyDescent="0.2">
      <c r="A92">
        <v>6.4</v>
      </c>
      <c r="C92">
        <v>0.448961</v>
      </c>
      <c r="D92">
        <v>3.8136000000000003E-2</v>
      </c>
      <c r="E92">
        <v>6.1282000000000003E-2</v>
      </c>
      <c r="F92">
        <v>10</v>
      </c>
      <c r="G92">
        <v>2.35E-2</v>
      </c>
    </row>
    <row r="93" spans="1:7" x14ac:dyDescent="0.2">
      <c r="A93">
        <v>6.5</v>
      </c>
      <c r="C93">
        <v>0.45590199999999997</v>
      </c>
      <c r="D93">
        <v>3.8618E-2</v>
      </c>
      <c r="E93">
        <v>6.2224000000000002E-2</v>
      </c>
      <c r="F93">
        <v>10</v>
      </c>
      <c r="G93">
        <v>2.35E-2</v>
      </c>
    </row>
    <row r="94" spans="1:7" x14ac:dyDescent="0.2">
      <c r="A94">
        <v>6.6</v>
      </c>
      <c r="C94">
        <v>0.462839</v>
      </c>
      <c r="D94">
        <v>3.9107000000000003E-2</v>
      </c>
      <c r="E94">
        <v>6.3166E-2</v>
      </c>
      <c r="F94">
        <v>10</v>
      </c>
      <c r="G94">
        <v>2.35E-2</v>
      </c>
    </row>
    <row r="95" spans="1:7" x14ac:dyDescent="0.2">
      <c r="A95">
        <v>6.7</v>
      </c>
      <c r="C95">
        <v>0.46977200000000002</v>
      </c>
      <c r="D95">
        <v>3.9604E-2</v>
      </c>
      <c r="E95">
        <v>6.4106999999999997E-2</v>
      </c>
      <c r="F95">
        <v>10</v>
      </c>
      <c r="G95">
        <v>2.35E-2</v>
      </c>
    </row>
    <row r="96" spans="1:7" x14ac:dyDescent="0.2">
      <c r="A96">
        <v>6.8</v>
      </c>
      <c r="C96">
        <v>0.47670200000000001</v>
      </c>
      <c r="D96">
        <v>4.0106999999999997E-2</v>
      </c>
      <c r="E96">
        <v>6.5047999999999995E-2</v>
      </c>
      <c r="F96">
        <v>10</v>
      </c>
      <c r="G96">
        <v>2.35E-2</v>
      </c>
    </row>
    <row r="97" spans="1:7" x14ac:dyDescent="0.2">
      <c r="A97">
        <v>6.9</v>
      </c>
      <c r="C97">
        <v>0.48362899999999998</v>
      </c>
      <c r="D97">
        <v>4.0617E-2</v>
      </c>
      <c r="E97">
        <v>6.5987000000000004E-2</v>
      </c>
      <c r="F97">
        <v>10</v>
      </c>
      <c r="G97">
        <v>2.35E-2</v>
      </c>
    </row>
    <row r="98" spans="1:7" x14ac:dyDescent="0.2">
      <c r="A98">
        <v>7</v>
      </c>
      <c r="C98">
        <v>0.49055199999999999</v>
      </c>
      <c r="D98">
        <v>4.1132000000000002E-2</v>
      </c>
      <c r="E98">
        <v>6.6925999999999999E-2</v>
      </c>
      <c r="F98">
        <v>10</v>
      </c>
      <c r="G98">
        <v>2.35E-2</v>
      </c>
    </row>
    <row r="99" spans="1:7" x14ac:dyDescent="0.2">
      <c r="A99">
        <v>7.1</v>
      </c>
      <c r="C99">
        <v>0.497471</v>
      </c>
      <c r="D99">
        <v>4.1633000000000003E-2</v>
      </c>
      <c r="E99">
        <v>6.7863999999999994E-2</v>
      </c>
      <c r="F99">
        <v>10</v>
      </c>
      <c r="G99">
        <v>2.35E-2</v>
      </c>
    </row>
    <row r="100" spans="1:7" x14ac:dyDescent="0.2">
      <c r="A100">
        <v>7.2</v>
      </c>
      <c r="C100">
        <v>0.504386</v>
      </c>
      <c r="D100">
        <v>4.2130000000000001E-2</v>
      </c>
      <c r="E100">
        <v>6.8801000000000001E-2</v>
      </c>
      <c r="F100">
        <v>10</v>
      </c>
      <c r="G100">
        <v>2.35E-2</v>
      </c>
    </row>
    <row r="101" spans="1:7" x14ac:dyDescent="0.2">
      <c r="A101">
        <v>7.3</v>
      </c>
      <c r="C101">
        <v>0.51129800000000003</v>
      </c>
      <c r="D101">
        <v>4.2629E-2</v>
      </c>
      <c r="E101">
        <v>6.9736999999999993E-2</v>
      </c>
      <c r="F101">
        <v>10</v>
      </c>
      <c r="G101">
        <v>2.35E-2</v>
      </c>
    </row>
    <row r="102" spans="1:7" x14ac:dyDescent="0.2">
      <c r="A102">
        <v>7.4</v>
      </c>
      <c r="C102">
        <v>0.51820600000000006</v>
      </c>
      <c r="D102">
        <v>4.3130000000000002E-2</v>
      </c>
      <c r="E102">
        <v>7.0671999999999999E-2</v>
      </c>
      <c r="F102">
        <v>10</v>
      </c>
      <c r="G102">
        <v>2.35E-2</v>
      </c>
    </row>
    <row r="103" spans="1:7" x14ac:dyDescent="0.2">
      <c r="A103">
        <v>7.5</v>
      </c>
      <c r="C103">
        <v>0.52510999999999997</v>
      </c>
      <c r="D103">
        <v>4.3635E-2</v>
      </c>
      <c r="E103">
        <v>7.1607000000000004E-2</v>
      </c>
      <c r="F103">
        <v>10</v>
      </c>
      <c r="G103">
        <v>2.35E-2</v>
      </c>
    </row>
    <row r="104" spans="1:7" x14ac:dyDescent="0.2">
      <c r="A104">
        <v>7.6</v>
      </c>
      <c r="C104">
        <v>0.53200999999999998</v>
      </c>
      <c r="D104">
        <v>4.4144000000000003E-2</v>
      </c>
      <c r="E104">
        <v>7.2539999999999993E-2</v>
      </c>
      <c r="F104">
        <v>10</v>
      </c>
      <c r="G104">
        <v>2.35E-2</v>
      </c>
    </row>
    <row r="105" spans="1:7" x14ac:dyDescent="0.2">
      <c r="A105">
        <v>7.7</v>
      </c>
      <c r="C105">
        <v>0.53890499999999997</v>
      </c>
      <c r="D105">
        <v>4.4657000000000002E-2</v>
      </c>
      <c r="E105">
        <v>7.3471999999999996E-2</v>
      </c>
      <c r="F105">
        <v>10</v>
      </c>
      <c r="G105">
        <v>2.35E-2</v>
      </c>
    </row>
    <row r="106" spans="1:7" x14ac:dyDescent="0.2">
      <c r="A106">
        <v>7.8</v>
      </c>
      <c r="C106">
        <v>0.54579699999999998</v>
      </c>
      <c r="D106">
        <v>4.5173999999999999E-2</v>
      </c>
      <c r="E106">
        <v>7.4403999999999998E-2</v>
      </c>
      <c r="F106">
        <v>10</v>
      </c>
      <c r="G106">
        <v>2.35E-2</v>
      </c>
    </row>
    <row r="107" spans="1:7" x14ac:dyDescent="0.2">
      <c r="A107">
        <v>7.9</v>
      </c>
      <c r="C107">
        <v>0.55268499999999998</v>
      </c>
      <c r="D107">
        <v>4.5696000000000001E-2</v>
      </c>
      <c r="E107">
        <v>7.5334999999999999E-2</v>
      </c>
      <c r="F107">
        <v>10</v>
      </c>
      <c r="G107">
        <v>2.35E-2</v>
      </c>
    </row>
    <row r="108" spans="1:7" x14ac:dyDescent="0.2">
      <c r="A108">
        <v>8</v>
      </c>
      <c r="C108">
        <v>0.55956899999999998</v>
      </c>
      <c r="D108">
        <v>4.6221999999999999E-2</v>
      </c>
      <c r="E108">
        <v>7.6264999999999999E-2</v>
      </c>
      <c r="F108">
        <v>10</v>
      </c>
      <c r="G108">
        <v>2.35E-2</v>
      </c>
    </row>
    <row r="109" spans="1:7" x14ac:dyDescent="0.2">
      <c r="A109">
        <v>8.1</v>
      </c>
      <c r="C109">
        <v>0.56644799999999995</v>
      </c>
      <c r="D109">
        <v>4.6753000000000003E-2</v>
      </c>
      <c r="E109">
        <v>7.7193999999999999E-2</v>
      </c>
      <c r="F109">
        <v>10</v>
      </c>
      <c r="G109">
        <v>2.35E-2</v>
      </c>
    </row>
    <row r="110" spans="1:7" x14ac:dyDescent="0.2">
      <c r="A110">
        <v>8.1999999999999993</v>
      </c>
      <c r="C110">
        <v>0.57332300000000003</v>
      </c>
      <c r="D110">
        <v>4.7288999999999998E-2</v>
      </c>
      <c r="E110">
        <v>7.8121999999999997E-2</v>
      </c>
      <c r="F110">
        <v>10</v>
      </c>
      <c r="G110">
        <v>2.35E-2</v>
      </c>
    </row>
    <row r="111" spans="1:7" x14ac:dyDescent="0.2">
      <c r="A111">
        <v>8.3000000000000007</v>
      </c>
      <c r="C111">
        <v>0.58019399999999999</v>
      </c>
      <c r="D111">
        <v>4.7829000000000003E-2</v>
      </c>
      <c r="E111">
        <v>7.9048999999999994E-2</v>
      </c>
      <c r="F111">
        <v>10</v>
      </c>
      <c r="G111">
        <v>2.35E-2</v>
      </c>
    </row>
    <row r="112" spans="1:7" x14ac:dyDescent="0.2">
      <c r="A112">
        <v>8.4</v>
      </c>
      <c r="C112">
        <v>0.58706000000000003</v>
      </c>
      <c r="D112">
        <v>4.8375000000000001E-2</v>
      </c>
      <c r="E112">
        <v>7.9975000000000004E-2</v>
      </c>
      <c r="F112">
        <v>10</v>
      </c>
      <c r="G112">
        <v>2.35E-2</v>
      </c>
    </row>
    <row r="113" spans="1:7" x14ac:dyDescent="0.2">
      <c r="A113">
        <v>8.5</v>
      </c>
      <c r="C113">
        <v>0.59392199999999995</v>
      </c>
      <c r="D113">
        <v>4.8925000000000003E-2</v>
      </c>
      <c r="E113">
        <v>8.09E-2</v>
      </c>
      <c r="F113">
        <v>10</v>
      </c>
      <c r="G113">
        <v>2.35E-2</v>
      </c>
    </row>
    <row r="114" spans="1:7" x14ac:dyDescent="0.2">
      <c r="A114">
        <v>8.6</v>
      </c>
      <c r="C114">
        <v>0.60077999999999998</v>
      </c>
      <c r="D114">
        <v>4.9480999999999997E-2</v>
      </c>
      <c r="E114">
        <v>8.1823999999999994E-2</v>
      </c>
      <c r="F114">
        <v>10</v>
      </c>
      <c r="G114">
        <v>2.35E-2</v>
      </c>
    </row>
    <row r="115" spans="1:7" x14ac:dyDescent="0.2">
      <c r="A115">
        <v>8.6999999999999993</v>
      </c>
      <c r="C115">
        <v>0.60763299999999998</v>
      </c>
      <c r="D115">
        <v>5.0041000000000002E-2</v>
      </c>
      <c r="E115">
        <v>8.2747000000000001E-2</v>
      </c>
      <c r="F115">
        <v>10</v>
      </c>
      <c r="G115">
        <v>2.35E-2</v>
      </c>
    </row>
    <row r="116" spans="1:7" x14ac:dyDescent="0.2">
      <c r="A116">
        <v>8.8000000000000007</v>
      </c>
      <c r="C116">
        <v>0.61448100000000005</v>
      </c>
      <c r="D116">
        <v>5.0606999999999999E-2</v>
      </c>
      <c r="E116">
        <v>8.3668999999999993E-2</v>
      </c>
      <c r="F116">
        <v>10</v>
      </c>
      <c r="G116">
        <v>2.3599999999999999E-2</v>
      </c>
    </row>
    <row r="117" spans="1:7" x14ac:dyDescent="0.2">
      <c r="A117">
        <v>8.9</v>
      </c>
      <c r="C117">
        <v>0.62132500000000002</v>
      </c>
      <c r="D117">
        <v>5.1177E-2</v>
      </c>
      <c r="E117">
        <v>8.4591E-2</v>
      </c>
      <c r="F117">
        <v>10</v>
      </c>
      <c r="G117">
        <v>2.3599999999999999E-2</v>
      </c>
    </row>
    <row r="118" spans="1:7" x14ac:dyDescent="0.2">
      <c r="A118">
        <v>9</v>
      </c>
      <c r="C118">
        <v>0.62816499999999997</v>
      </c>
      <c r="D118">
        <v>5.1756000000000003E-2</v>
      </c>
      <c r="E118">
        <v>8.5511000000000004E-2</v>
      </c>
      <c r="F118">
        <v>10</v>
      </c>
      <c r="G118">
        <v>2.3599999999999999E-2</v>
      </c>
    </row>
    <row r="119" spans="1:7" x14ac:dyDescent="0.2">
      <c r="A119">
        <v>9.1</v>
      </c>
      <c r="C119">
        <v>0.63499899999999998</v>
      </c>
      <c r="D119">
        <v>5.2372000000000002E-2</v>
      </c>
      <c r="E119">
        <v>8.6430999999999994E-2</v>
      </c>
      <c r="F119">
        <v>10</v>
      </c>
      <c r="G119">
        <v>2.3599999999999999E-2</v>
      </c>
    </row>
    <row r="120" spans="1:7" x14ac:dyDescent="0.2">
      <c r="A120">
        <v>9.1999999999999993</v>
      </c>
      <c r="C120">
        <v>0.64182899999999998</v>
      </c>
      <c r="D120">
        <v>5.3036E-2</v>
      </c>
      <c r="E120">
        <v>8.7350999999999998E-2</v>
      </c>
      <c r="F120">
        <v>10</v>
      </c>
      <c r="G120">
        <v>2.3599999999999999E-2</v>
      </c>
    </row>
    <row r="121" spans="1:7" x14ac:dyDescent="0.2">
      <c r="A121">
        <v>9.3000000000000007</v>
      </c>
      <c r="C121">
        <v>0.64865399999999995</v>
      </c>
      <c r="D121">
        <v>5.3717000000000001E-2</v>
      </c>
      <c r="E121">
        <v>8.8270000000000001E-2</v>
      </c>
      <c r="F121">
        <v>10</v>
      </c>
      <c r="G121">
        <v>2.3599999999999999E-2</v>
      </c>
    </row>
    <row r="122" spans="1:7" x14ac:dyDescent="0.2">
      <c r="A122">
        <v>9.4</v>
      </c>
      <c r="C122">
        <v>0.655474</v>
      </c>
      <c r="D122">
        <v>5.4413000000000003E-2</v>
      </c>
      <c r="E122">
        <v>8.9188000000000003E-2</v>
      </c>
      <c r="F122">
        <v>10</v>
      </c>
      <c r="G122">
        <v>2.3599999999999999E-2</v>
      </c>
    </row>
    <row r="123" spans="1:7" x14ac:dyDescent="0.2">
      <c r="A123">
        <v>9.5</v>
      </c>
      <c r="C123">
        <v>0.66228900000000002</v>
      </c>
      <c r="D123">
        <v>5.5120000000000002E-2</v>
      </c>
      <c r="E123">
        <v>9.0106000000000006E-2</v>
      </c>
      <c r="F123">
        <v>10</v>
      </c>
      <c r="G123">
        <v>2.3599999999999999E-2</v>
      </c>
    </row>
    <row r="124" spans="1:7" x14ac:dyDescent="0.2">
      <c r="A124">
        <v>9.6</v>
      </c>
      <c r="C124">
        <v>0.66910000000000003</v>
      </c>
      <c r="D124">
        <v>5.5844999999999999E-2</v>
      </c>
      <c r="E124">
        <v>9.1022000000000006E-2</v>
      </c>
      <c r="F124">
        <v>10</v>
      </c>
      <c r="G124">
        <v>2.3599999999999999E-2</v>
      </c>
    </row>
    <row r="125" spans="1:7" x14ac:dyDescent="0.2">
      <c r="A125">
        <v>9.6999999999999993</v>
      </c>
      <c r="C125">
        <v>0.67590499999999998</v>
      </c>
      <c r="D125">
        <v>5.6590000000000001E-2</v>
      </c>
      <c r="E125">
        <v>9.1938000000000006E-2</v>
      </c>
      <c r="F125">
        <v>10</v>
      </c>
      <c r="G125">
        <v>2.3599999999999999E-2</v>
      </c>
    </row>
    <row r="126" spans="1:7" x14ac:dyDescent="0.2">
      <c r="A126">
        <v>9.8000000000000007</v>
      </c>
      <c r="C126">
        <v>0.68270500000000001</v>
      </c>
      <c r="D126">
        <v>5.7346000000000001E-2</v>
      </c>
      <c r="E126">
        <v>9.2853000000000005E-2</v>
      </c>
      <c r="F126">
        <v>10</v>
      </c>
      <c r="G126">
        <v>2.3599999999999999E-2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HeadingPairs>
  <TitlesOfParts>
    <vt:vector size="27" baseType="lpstr">
      <vt:lpstr>PythonExport</vt:lpstr>
      <vt:lpstr>Totals</vt:lpstr>
      <vt:lpstr>AC Param</vt:lpstr>
      <vt:lpstr>TrimCalc</vt:lpstr>
      <vt:lpstr>D_VStab</vt:lpstr>
      <vt:lpstr>D_VStabXFLR5</vt:lpstr>
      <vt:lpstr>D_Fuselage</vt:lpstr>
      <vt:lpstr>WingXFLR5</vt:lpstr>
      <vt:lpstr>HStabXFLR5</vt:lpstr>
      <vt:lpstr>Chord_Hstab</vt:lpstr>
      <vt:lpstr>Chord_Wing</vt:lpstr>
      <vt:lpstr>Totals!CREATeV_Laminar_T7_VLM2_Elev_g1_0</vt:lpstr>
      <vt:lpstr>Mass</vt:lpstr>
      <vt:lpstr>S_Hstab</vt:lpstr>
      <vt:lpstr>S_Wing</vt:lpstr>
      <vt:lpstr>HStabXFLR5!T1_VLM2_10mps_CREATeVHStab</vt:lpstr>
      <vt:lpstr>HStabXFLR5!T1_VLM2_10mps_LinusHStab_LaminarN9</vt:lpstr>
      <vt:lpstr>D_VStabXFLR5!T2_VLM2_CREATeV_VStabLaminar_WingN9_12_6kg_x0_128m</vt:lpstr>
      <vt:lpstr>D_VStabXFLR5!T2_VLM2_CREATeV_WingN9_V2__12_6kg_x0_128m</vt:lpstr>
      <vt:lpstr>WingXFLR5!T2_VLM2_Linus_WingN9_1_78kg_0_035xcg</vt:lpstr>
      <vt:lpstr>WingXFLR5!T2_VLM2_Linus_WingTurbulent_1_78kg_0_035xcg_1</vt:lpstr>
      <vt:lpstr>Totals!T7_VLM2_Elev_g1_0</vt:lpstr>
      <vt:lpstr>Totals!tests</vt:lpstr>
      <vt:lpstr>Totals!tests2</vt:lpstr>
      <vt:lpstr>Xcg</vt:lpstr>
      <vt:lpstr>Xtail_AC</vt:lpstr>
      <vt:lpstr>Xwing_AC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2023-10-23T21:16:00Z</dcterms:created>
  <dcterms:modified xsi:type="dcterms:W3CDTF">2024-02-09T19:26:43Z</dcterms:modified>
</cp:coreProperties>
</file>