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4355" windowHeight="7680" activeTab="1"/>
  </bookViews>
  <sheets>
    <sheet name="elemno" sheetId="5" r:id="rId1"/>
    <sheet name="main" sheetId="2" r:id="rId2"/>
    <sheet name="Sheet4" sheetId="4" r:id="rId3"/>
    <sheet name="Sheet1" sheetId="1" r:id="rId4"/>
    <sheet name="Sheet3" sheetId="3" r:id="rId5"/>
  </sheets>
  <definedNames>
    <definedName name="_xlnm._FilterDatabase" localSheetId="1" hidden="1">main!$A$1:$M$184</definedName>
  </definedNames>
  <calcPr calcId="145621"/>
  <pivotCaches>
    <pivotCache cacheId="0" r:id="rId6"/>
    <pivotCache cacheId="4" r:id="rId7"/>
  </pivotCaches>
</workbook>
</file>

<file path=xl/calcChain.xml><?xml version="1.0" encoding="utf-8"?>
<calcChain xmlns="http://schemas.openxmlformats.org/spreadsheetml/2006/main">
  <c r="K184" i="2" l="1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O184" i="2" l="1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R132" i="2"/>
  <c r="R136" i="2"/>
  <c r="R59" i="2"/>
  <c r="R186" i="2"/>
  <c r="B76" i="1"/>
</calcChain>
</file>

<file path=xl/sharedStrings.xml><?xml version="1.0" encoding="utf-8"?>
<sst xmlns="http://schemas.openxmlformats.org/spreadsheetml/2006/main" count="1684" uniqueCount="739">
  <si>
    <t>*</t>
  </si>
  <si>
    <t>C</t>
  </si>
  <si>
    <t>Csp2</t>
  </si>
  <si>
    <t>C=</t>
  </si>
  <si>
    <t>Csp</t>
  </si>
  <si>
    <t>CO2M</t>
  </si>
  <si>
    <t>CNN+</t>
  </si>
  <si>
    <t>C%</t>
  </si>
  <si>
    <t>CIM+</t>
  </si>
  <si>
    <t>CR4R</t>
  </si>
  <si>
    <t>CR3R</t>
  </si>
  <si>
    <t>CE4R</t>
  </si>
  <si>
    <t>Car</t>
  </si>
  <si>
    <t>C5A</t>
  </si>
  <si>
    <t>C5B</t>
  </si>
  <si>
    <t>C5</t>
  </si>
  <si>
    <t>HC</t>
  </si>
  <si>
    <t>H</t>
  </si>
  <si>
    <t>HO</t>
  </si>
  <si>
    <t>HN</t>
  </si>
  <si>
    <t>HOCO</t>
  </si>
  <si>
    <t>HN=C</t>
  </si>
  <si>
    <t>HN2</t>
  </si>
  <si>
    <t>HOCC</t>
  </si>
  <si>
    <t>HOH</t>
  </si>
  <si>
    <t>HOS</t>
  </si>
  <si>
    <t>HN+</t>
  </si>
  <si>
    <t>HO+</t>
  </si>
  <si>
    <t>HO=+</t>
  </si>
  <si>
    <t>HP</t>
  </si>
  <si>
    <t>O</t>
  </si>
  <si>
    <t>O=</t>
  </si>
  <si>
    <t>OX</t>
  </si>
  <si>
    <t>OM</t>
  </si>
  <si>
    <t>O+</t>
  </si>
  <si>
    <t>O=+</t>
  </si>
  <si>
    <t>OH2</t>
  </si>
  <si>
    <t>Oar</t>
  </si>
  <si>
    <t>N</t>
  </si>
  <si>
    <t>N=C</t>
  </si>
  <si>
    <t>NC=C</t>
  </si>
  <si>
    <t>NSP</t>
  </si>
  <si>
    <t>=N=</t>
  </si>
  <si>
    <t>NAZT</t>
  </si>
  <si>
    <t>N+</t>
  </si>
  <si>
    <t>N2OX</t>
  </si>
  <si>
    <t>N3OX</t>
  </si>
  <si>
    <t>NC#N</t>
  </si>
  <si>
    <t>NO3</t>
  </si>
  <si>
    <t>N=O</t>
  </si>
  <si>
    <t>NC=O</t>
  </si>
  <si>
    <t>NSO</t>
  </si>
  <si>
    <t>N+=</t>
  </si>
  <si>
    <t>NCN+</t>
  </si>
  <si>
    <t>NGD+</t>
  </si>
  <si>
    <t>NR%</t>
  </si>
  <si>
    <t>NM</t>
  </si>
  <si>
    <t>N5M</t>
  </si>
  <si>
    <t>NPYD</t>
  </si>
  <si>
    <t>NPYL</t>
  </si>
  <si>
    <t>NPD+</t>
  </si>
  <si>
    <t>N5A</t>
  </si>
  <si>
    <t>N5B</t>
  </si>
  <si>
    <t>NPOX</t>
  </si>
  <si>
    <t>N5OX</t>
  </si>
  <si>
    <t>N5+</t>
  </si>
  <si>
    <t>N5</t>
  </si>
  <si>
    <t>S</t>
  </si>
  <si>
    <t>S=C</t>
  </si>
  <si>
    <t>&gt;SN</t>
  </si>
  <si>
    <t>SO2</t>
  </si>
  <si>
    <t>SX</t>
  </si>
  <si>
    <t>SO2M</t>
  </si>
  <si>
    <t>Sthi</t>
  </si>
  <si>
    <t>PTET</t>
  </si>
  <si>
    <t>P</t>
  </si>
  <si>
    <t>-P=C</t>
  </si>
  <si>
    <t>F</t>
  </si>
  <si>
    <t>CL</t>
  </si>
  <si>
    <t>Cl</t>
  </si>
  <si>
    <t>BR</t>
  </si>
  <si>
    <t>Br</t>
  </si>
  <si>
    <t>I</t>
  </si>
  <si>
    <t>SI</t>
  </si>
  <si>
    <t>CL04</t>
  </si>
  <si>
    <t>FE+2</t>
  </si>
  <si>
    <t>Fe</t>
  </si>
  <si>
    <t>FE+3</t>
  </si>
  <si>
    <t>F-</t>
  </si>
  <si>
    <t>CL-</t>
  </si>
  <si>
    <t>BR-</t>
  </si>
  <si>
    <t>LI+</t>
  </si>
  <si>
    <t>Li</t>
  </si>
  <si>
    <t>NA+</t>
  </si>
  <si>
    <t>Na</t>
  </si>
  <si>
    <t>K+</t>
  </si>
  <si>
    <t>K</t>
  </si>
  <si>
    <t>ZN+2</t>
  </si>
  <si>
    <t>Zn</t>
  </si>
  <si>
    <t>CA+2</t>
  </si>
  <si>
    <t>Ca</t>
  </si>
  <si>
    <t>CU+1</t>
  </si>
  <si>
    <t>Cu</t>
  </si>
  <si>
    <t>CU+2</t>
  </si>
  <si>
    <t>MG+2</t>
  </si>
  <si>
    <t>Mg</t>
  </si>
  <si>
    <t>atomtype</t>
  </si>
  <si>
    <t>vdwradius</t>
  </si>
  <si>
    <t>wellD</t>
  </si>
  <si>
    <t>apol</t>
  </si>
  <si>
    <t>Neff</t>
  </si>
  <si>
    <t>DA</t>
  </si>
  <si>
    <t>q</t>
  </si>
  <si>
    <t>pbci</t>
  </si>
  <si>
    <t>fcadj</t>
  </si>
  <si>
    <t>data</t>
  </si>
  <si>
    <t>-</t>
  </si>
  <si>
    <t>A</t>
  </si>
  <si>
    <t>D</t>
  </si>
  <si>
    <t>Du</t>
  </si>
  <si>
    <t>DEFINITION</t>
  </si>
  <si>
    <t>CR</t>
  </si>
  <si>
    <t>ALKYL CARBON</t>
  </si>
  <si>
    <t>C=C</t>
  </si>
  <si>
    <t>VINYLIC</t>
  </si>
  <si>
    <t>CSP2</t>
  </si>
  <si>
    <t>GENERIC CSP2</t>
  </si>
  <si>
    <t>CGD</t>
  </si>
  <si>
    <t>GUANIDINE CARBON</t>
  </si>
  <si>
    <t>C=O</t>
  </si>
  <si>
    <t>GENERAL CARBONYL C</t>
  </si>
  <si>
    <t>C=N</t>
  </si>
  <si>
    <t>C=OR</t>
  </si>
  <si>
    <t>KETONE OR ALDEHYDE CO</t>
  </si>
  <si>
    <t>C=ON</t>
  </si>
  <si>
    <t>AMIDE CARBONYL</t>
  </si>
  <si>
    <t>COO</t>
  </si>
  <si>
    <t>CARBOXYLIC ACID OF EST</t>
  </si>
  <si>
    <t>COON</t>
  </si>
  <si>
    <t>CARBAMATE CARBONYL</t>
  </si>
  <si>
    <t>COOO</t>
  </si>
  <si>
    <t>CARBONIC ACID OR ESTER</t>
  </si>
  <si>
    <t>C=OS</t>
  </si>
  <si>
    <t>THIOESTER, C=O</t>
  </si>
  <si>
    <t>C=S</t>
  </si>
  <si>
    <t>THIOESTER, C=S</t>
  </si>
  <si>
    <t>C=SN</t>
  </si>
  <si>
    <t>THIOAMIDE</t>
  </si>
  <si>
    <t>CSO2</t>
  </si>
  <si>
    <t>CARBON IN &gt;C=SO2</t>
  </si>
  <si>
    <t>CSP</t>
  </si>
  <si>
    <t>ACETYLENIC C</t>
  </si>
  <si>
    <t>=C=</t>
  </si>
  <si>
    <t>ALLENIC C</t>
  </si>
  <si>
    <t>H-C</t>
  </si>
  <si>
    <t>HSI</t>
  </si>
  <si>
    <t>H-SI</t>
  </si>
  <si>
    <t>H-P</t>
  </si>
  <si>
    <t>OR</t>
  </si>
  <si>
    <t>O-CSP3</t>
  </si>
  <si>
    <t>OXYGEN IN H2O</t>
  </si>
  <si>
    <t>OC=O</t>
  </si>
  <si>
    <t>ESTER OR ACID -O-</t>
  </si>
  <si>
    <t>OC=C</t>
  </si>
  <si>
    <t>ENOL OR PHEMOLIC O</t>
  </si>
  <si>
    <t>OC=N</t>
  </si>
  <si>
    <t>OXYGEN IN -O-C=N MOIETY</t>
  </si>
  <si>
    <t>OSO3</t>
  </si>
  <si>
    <t>DIVALENT O IN SULFATE</t>
  </si>
  <si>
    <t>OSO2</t>
  </si>
  <si>
    <t>DIVALENT O IN SULFITE</t>
  </si>
  <si>
    <t>OSO</t>
  </si>
  <si>
    <t>PAIR OF DIVALENT O ON S</t>
  </si>
  <si>
    <t>OTHER DIVALENT O ON S</t>
  </si>
  <si>
    <t>OPO3</t>
  </si>
  <si>
    <t>DIVALENT O IN PHOSPHATE</t>
  </si>
  <si>
    <t>OPO2</t>
  </si>
  <si>
    <t>DIVALENT O IN PHOSPHITE</t>
  </si>
  <si>
    <t>OPO</t>
  </si>
  <si>
    <t>PAIR OF DIVALENT O ON P</t>
  </si>
  <si>
    <t>OTHER DIVALENT O ON P</t>
  </si>
  <si>
    <t>-O-</t>
  </si>
  <si>
    <t>GENERAL DIVALENT OX</t>
  </si>
  <si>
    <t>O=C</t>
  </si>
  <si>
    <t>O=C, GENERIC</t>
  </si>
  <si>
    <t>O=CN</t>
  </si>
  <si>
    <t>O=C IN AMIDES</t>
  </si>
  <si>
    <t>O=CR</t>
  </si>
  <si>
    <t>O=C IN KET, ALD</t>
  </si>
  <si>
    <t>O=CO</t>
  </si>
  <si>
    <t>O=C IN ACIDS, ESTERS</t>
  </si>
  <si>
    <t>O=S</t>
  </si>
  <si>
    <t>TERMINAL O SULFOXIDES</t>
  </si>
  <si>
    <t>O=N</t>
  </si>
  <si>
    <t>NITROSO-GROUP OXYGEN</t>
  </si>
  <si>
    <t>NR</t>
  </si>
  <si>
    <t>AMINE N</t>
  </si>
  <si>
    <t>N=C, IMINES</t>
  </si>
  <si>
    <t>N=N</t>
  </si>
  <si>
    <t>N=N, AZO COMPOUNDS</t>
  </si>
  <si>
    <t>N-C=O, AMIDES</t>
  </si>
  <si>
    <t>NC=S</t>
  </si>
  <si>
    <t>N-C=S (DELOC LP)</t>
  </si>
  <si>
    <t>NN=C</t>
  </si>
  <si>
    <t>N-N=C (DELOC LP)</t>
  </si>
  <si>
    <t>NN=N</t>
  </si>
  <si>
    <t>N-N=N (DELOC LP)</t>
  </si>
  <si>
    <t>FLUORINE</t>
  </si>
  <si>
    <t>CHLORINE</t>
  </si>
  <si>
    <t>BROMINE</t>
  </si>
  <si>
    <t>IODINE</t>
  </si>
  <si>
    <t>THIOL, SULFIDE</t>
  </si>
  <si>
    <t>S DOUBLY BONDED TO C</t>
  </si>
  <si>
    <t>S=O</t>
  </si>
  <si>
    <t>SULFOXIDE S</t>
  </si>
  <si>
    <t>SULFONE S</t>
  </si>
  <si>
    <t>SO2N</t>
  </si>
  <si>
    <t>SULFONAMIDE S</t>
  </si>
  <si>
    <t>SO3</t>
  </si>
  <si>
    <t>SULFONATE S</t>
  </si>
  <si>
    <t>OXYGENATED SULFONE S</t>
  </si>
  <si>
    <t>SNO</t>
  </si>
  <si>
    <t>NITROGEN ANALOG OF SO2</t>
  </si>
  <si>
    <t>SILICON</t>
  </si>
  <si>
    <t>C IN CYCLOBUTYL</t>
  </si>
  <si>
    <t>HOR</t>
  </si>
  <si>
    <t>H-O, ALCOHOLS</t>
  </si>
  <si>
    <t>GENERAL H ON O</t>
  </si>
  <si>
    <t>C IN CYCLOPROPLY</t>
  </si>
  <si>
    <t>HNR</t>
  </si>
  <si>
    <t>H-N, AMINES</t>
  </si>
  <si>
    <t>H3N</t>
  </si>
  <si>
    <t>H, AMMONIA</t>
  </si>
  <si>
    <t>HPYL</t>
  </si>
  <si>
    <t>H-N IN PYRROLE</t>
  </si>
  <si>
    <t>GENERAL H-N</t>
  </si>
  <si>
    <t>H-O, ACIDS</t>
  </si>
  <si>
    <t>HOP</t>
  </si>
  <si>
    <t>H-O-P, PHOS ACIDS</t>
  </si>
  <si>
    <t>PO4</t>
  </si>
  <si>
    <t>PHOSPHODIESTER</t>
  </si>
  <si>
    <t>PO3</t>
  </si>
  <si>
    <t>TETRACRD P, 3 OXYGENS</t>
  </si>
  <si>
    <t>PO2</t>
  </si>
  <si>
    <t>TETRACRD P, 2 OXYGENS</t>
  </si>
  <si>
    <t>PO</t>
  </si>
  <si>
    <t>GENERAL TETRACRD P</t>
  </si>
  <si>
    <t>TRICOORDINATE P</t>
  </si>
  <si>
    <t>IMINE N-H</t>
  </si>
  <si>
    <t>HN=N</t>
  </si>
  <si>
    <t>AZO N-H</t>
  </si>
  <si>
    <t>HNCO</t>
  </si>
  <si>
    <t>H-N, AMIDES</t>
  </si>
  <si>
    <t>HNCC</t>
  </si>
  <si>
    <t>H-N, ENAMINES</t>
  </si>
  <si>
    <t>HNCS</t>
  </si>
  <si>
    <t>H-N, THIOAMIDES</t>
  </si>
  <si>
    <t>HNCN</t>
  </si>
  <si>
    <t>H-N, HN-C=N</t>
  </si>
  <si>
    <t>HNNC</t>
  </si>
  <si>
    <t>H-N, HN-N=C</t>
  </si>
  <si>
    <t>HNNN</t>
  </si>
  <si>
    <t>H-N, HN-N=N</t>
  </si>
  <si>
    <t>HSP2</t>
  </si>
  <si>
    <t>GENERAL H ON SP2 N</t>
  </si>
  <si>
    <t>H-O, ENOLS, PHENOLS</t>
  </si>
  <si>
    <t>HOCN</t>
  </si>
  <si>
    <t>H-O IN HO-C=N</t>
  </si>
  <si>
    <t>C=C IN 4-RING</t>
  </si>
  <si>
    <t>H-OH</t>
  </si>
  <si>
    <t>O2CM</t>
  </si>
  <si>
    <t>O, CARBOXYLATE ANION</t>
  </si>
  <si>
    <t>OXN</t>
  </si>
  <si>
    <t>OXIDE ON NITROHGEN</t>
  </si>
  <si>
    <t>O2N</t>
  </si>
  <si>
    <t>NITRO-GROUP OXYGEN</t>
  </si>
  <si>
    <t>O2NO</t>
  </si>
  <si>
    <t>NITRO-GROUP IN NITRATE</t>
  </si>
  <si>
    <t>O3N</t>
  </si>
  <si>
    <t>NITRATE ANION OXYGEN</t>
  </si>
  <si>
    <t>O-S</t>
  </si>
  <si>
    <t>SINGLE TERM O ON TET S</t>
  </si>
  <si>
    <t>O2S</t>
  </si>
  <si>
    <t>SULFONES, SULFONAMIDES</t>
  </si>
  <si>
    <t>O3S</t>
  </si>
  <si>
    <t>SULFONATES, TERM OX</t>
  </si>
  <si>
    <t>O4S</t>
  </si>
  <si>
    <t>SO4(3-)</t>
  </si>
  <si>
    <t>OSMS</t>
  </si>
  <si>
    <t>THIOSULFINATE O (-1/2)</t>
  </si>
  <si>
    <t>OP</t>
  </si>
  <si>
    <t>TERMINAL O, O-P</t>
  </si>
  <si>
    <t>O2P</t>
  </si>
  <si>
    <t>TERMINAL O, O2P GROUP</t>
  </si>
  <si>
    <t>O3P</t>
  </si>
  <si>
    <t>TERMINAL O, O3P GROUP</t>
  </si>
  <si>
    <t>O4P</t>
  </si>
  <si>
    <t>TERMINAL O, PO4(-3)</t>
  </si>
  <si>
    <t>O4CL</t>
  </si>
  <si>
    <t>TERMINAL O IN CLO4(-)</t>
  </si>
  <si>
    <t>H-O-S, SULF ACIDS</t>
  </si>
  <si>
    <t>NR+</t>
  </si>
  <si>
    <t>N+, QUATERNARY N</t>
  </si>
  <si>
    <t>OXIDE OXYGEN ON SP3 C</t>
  </si>
  <si>
    <t>OM2</t>
  </si>
  <si>
    <t>OXIDE OXYGEN ON SP2 C</t>
  </si>
  <si>
    <t>HNR+</t>
  </si>
  <si>
    <t>H-N+</t>
  </si>
  <si>
    <t>HNN+</t>
  </si>
  <si>
    <t>H ON IMIDAZOLIUM N</t>
  </si>
  <si>
    <t>HNC+</t>
  </si>
  <si>
    <t>H ON PROTONATED N+=C-N</t>
  </si>
  <si>
    <t>HGD+</t>
  </si>
  <si>
    <t>H ON GUANIDINIUM N</t>
  </si>
  <si>
    <t>CB</t>
  </si>
  <si>
    <t>AROMATIC C</t>
  </si>
  <si>
    <t>AROMATIC N, PYRIDINE</t>
  </si>
  <si>
    <t>AROMATIC N, PYRROLE</t>
  </si>
  <si>
    <t>N-C=C (DELOC LP)</t>
  </si>
  <si>
    <t>NC=N</t>
  </si>
  <si>
    <t>N-C=N (DELOC LP)</t>
  </si>
  <si>
    <t>C IN CO2- ANION</t>
  </si>
  <si>
    <t>CS2M</t>
  </si>
  <si>
    <t>THIOCARBOXYLATE C</t>
  </si>
  <si>
    <t>N TRIPLE BONDED</t>
  </si>
  <si>
    <t>NSO2</t>
  </si>
  <si>
    <t>N, SULFONAMIDES</t>
  </si>
  <si>
    <t>STHI</t>
  </si>
  <si>
    <t>S IN THIOPHENE</t>
  </si>
  <si>
    <t>NO2</t>
  </si>
  <si>
    <t>NITRO GROUP N</t>
  </si>
  <si>
    <t>NITRATE GROUP N</t>
  </si>
  <si>
    <t>NITROSO GROUP N</t>
  </si>
  <si>
    <t>TERMINAL N, AZIDE</t>
  </si>
  <si>
    <t>DIVAL. N IN S(N)(O) GP</t>
  </si>
  <si>
    <t>OXONIUM (TRICOORD) O</t>
  </si>
  <si>
    <t>H ON OXONIUM OXYGEN</t>
  </si>
  <si>
    <t>OXENIUM OXYGEN+</t>
  </si>
  <si>
    <t>H ON OXENIUM O+</t>
  </si>
  <si>
    <t>N TWICE DOUBLE BONDED</t>
  </si>
  <si>
    <t>N+=C</t>
  </si>
  <si>
    <t>IMINIUM NITROGEN</t>
  </si>
  <si>
    <t>N+=N</t>
  </si>
  <si>
    <t>AZONIUM NITROGEN</t>
  </si>
  <si>
    <t>N IN +N=C-N: ; Q=1/2</t>
  </si>
  <si>
    <t>GUANIDINIUM N; Q=1/3</t>
  </si>
  <si>
    <t>CGD+</t>
  </si>
  <si>
    <t>GUANIDINIUM CARBON</t>
  </si>
  <si>
    <t>C IN +N=C-N RESONANCE</t>
  </si>
  <si>
    <t>N PYRIDINIUM ION</t>
  </si>
  <si>
    <t>OFUR</t>
  </si>
  <si>
    <t>AROMATIC O, FURAN</t>
  </si>
  <si>
    <t>ISONITRILE CARBON</t>
  </si>
  <si>
    <t>ISONITRILE N</t>
  </si>
  <si>
    <t>SULFONAMIDE N-</t>
  </si>
  <si>
    <t>ALPHA AROM 5-RING  C</t>
  </si>
  <si>
    <t>BETA AROM 5-RING  C</t>
  </si>
  <si>
    <t>ALPHA AROM 5-RING N</t>
  </si>
  <si>
    <t>NITROGEN IN N-OXIDE</t>
  </si>
  <si>
    <t>OXYGEN IN WATER</t>
  </si>
  <si>
    <t>HS</t>
  </si>
  <si>
    <t>H-S</t>
  </si>
  <si>
    <t>S2CM</t>
  </si>
  <si>
    <t>THIOCARBOXYLATE S</t>
  </si>
  <si>
    <t>S-P</t>
  </si>
  <si>
    <t>TERMINAL SULFUR ON P</t>
  </si>
  <si>
    <t>SM</t>
  </si>
  <si>
    <t>TERMINAL SULFUR ON C</t>
  </si>
  <si>
    <t>SSMO</t>
  </si>
  <si>
    <t>TERM S, THIOSULFINATE</t>
  </si>
  <si>
    <t>SULFUR IN SULFINATE</t>
  </si>
  <si>
    <t>SSOM</t>
  </si>
  <si>
    <t>SULFUR, THIOSULFINATE</t>
  </si>
  <si>
    <t>SULFINYL SULFUR, C=S=O</t>
  </si>
  <si>
    <t>P DOUBLY BONDED TO C</t>
  </si>
  <si>
    <t>NEG N IN TETRAZOLE AN</t>
  </si>
  <si>
    <t>CLO4</t>
  </si>
  <si>
    <t>CHLORINE IN CLO4(-)</t>
  </si>
  <si>
    <t>GENERAL AROM 5-RING C</t>
  </si>
  <si>
    <t>GENERAL AROM 5-RING N</t>
  </si>
  <si>
    <t>C IN N-C-N, IM+ ION</t>
  </si>
  <si>
    <t>NIM+</t>
  </si>
  <si>
    <t>N IN N-C-N, IM+ ION</t>
  </si>
  <si>
    <t>N5AX</t>
  </si>
  <si>
    <t>N5BX</t>
  </si>
  <si>
    <t>IRON +2 CATION</t>
  </si>
  <si>
    <t>IRON +3 CATION</t>
  </si>
  <si>
    <t>FLUORIDE ANION</t>
  </si>
  <si>
    <t>CHLORIDE ANION</t>
  </si>
  <si>
    <t>BROMIDE ANION</t>
  </si>
  <si>
    <t>LITHIUM CATION</t>
  </si>
  <si>
    <t>SODIUM CATION</t>
  </si>
  <si>
    <t>POTASSIUM CATION</t>
  </si>
  <si>
    <t>DIPOSITIVE ZINC CATION</t>
  </si>
  <si>
    <t>ZINC</t>
  </si>
  <si>
    <t>DIPOSITIVE CALCIUM CATION</t>
  </si>
  <si>
    <t>MONOPOSITIVE COPPER CATION</t>
  </si>
  <si>
    <t>DIPOSITIVE COPPER CATION</t>
  </si>
  <si>
    <t>DIPOSITIVE MAGNESIUM CATION</t>
  </si>
  <si>
    <t>=-OS</t>
  </si>
  <si>
    <t>=-OP</t>
  </si>
  <si>
    <t>=SO2</t>
  </si>
  <si>
    <t>=S=O</t>
  </si>
  <si>
    <t>SYMBOL</t>
  </si>
  <si>
    <t>TYPE</t>
  </si>
  <si>
    <t>DEFAULT TYPES</t>
  </si>
  <si>
    <t>&lt;a href=ftp://ftp.wiley.com/public/journals/jcc/suppmat/17/490/MMFF-I_AppendixB.ascii&gt;mmffparams&lt;/a&gt;</t>
  </si>
  <si>
    <t>SMILES</t>
  </si>
  <si>
    <t>Row Labels</t>
  </si>
  <si>
    <t>(blank)</t>
  </si>
  <si>
    <t>Grand Total</t>
  </si>
  <si>
    <t>FILEORDER</t>
  </si>
  <si>
    <t>Atom</t>
  </si>
  <si>
    <t>[Br+0]</t>
  </si>
  <si>
    <t>[Br-1]</t>
  </si>
  <si>
    <t>[CD4]</t>
  </si>
  <si>
    <t>[Cr3]</t>
  </si>
  <si>
    <t>[Cr4D4]</t>
  </si>
  <si>
    <t>c</t>
  </si>
  <si>
    <t>[Ca+2]</t>
  </si>
  <si>
    <t>[Cl+0D1]</t>
  </si>
  <si>
    <t>[Cl-1]</t>
  </si>
  <si>
    <t>[Cu+1]</t>
  </si>
  <si>
    <t>[Cu+2]</t>
  </si>
  <si>
    <t>[Fe+2]</t>
  </si>
  <si>
    <t>[Fe+3]</t>
  </si>
  <si>
    <t>[F+0]</t>
  </si>
  <si>
    <t>[F-1]</t>
  </si>
  <si>
    <t>[I]</t>
  </si>
  <si>
    <t>[K+1]</t>
  </si>
  <si>
    <t>[Li+1]</t>
  </si>
  <si>
    <t>[Mg+2]</t>
  </si>
  <si>
    <t>$([CD3]=[!O&amp;!N&amp;!S])</t>
  </si>
  <si>
    <t>$(C#*)</t>
  </si>
  <si>
    <t>$(C(=C)=C)</t>
  </si>
  <si>
    <t>$([cr5][n,o,s])</t>
  </si>
  <si>
    <t>[cr5]</t>
  </si>
  <si>
    <t>$([cr5](=[N+1])(N)[C,H])</t>
  </si>
  <si>
    <t>$([Cl](O)(O)(O)O)</t>
  </si>
  <si>
    <t>$([H][#6,Si,P])</t>
  </si>
  <si>
    <t>$([H][OD2])</t>
  </si>
  <si>
    <t>$([H][ND3])</t>
  </si>
  <si>
    <t>$([H][nD3+0])</t>
  </si>
  <si>
    <t>$([H]OC(=O)[H,C])</t>
  </si>
  <si>
    <t>$([H]OP)</t>
  </si>
  <si>
    <t>$([H]N=[C,N])</t>
  </si>
  <si>
    <t>$([H]O[#6D3])</t>
  </si>
  <si>
    <t>$([H]O[#6]=[#7])</t>
  </si>
  <si>
    <t>$([H]O[H])</t>
  </si>
  <si>
    <t>$([H]OS=O)</t>
  </si>
  <si>
    <t>$([H][N+1])</t>
  </si>
  <si>
    <t>$([H][O+1D3])</t>
  </si>
  <si>
    <t>$([H][O+1D2])</t>
  </si>
  <si>
    <t>$([H]S)</t>
  </si>
  <si>
    <t>$([ND2]=[C,N])</t>
  </si>
  <si>
    <t>[ND3]</t>
  </si>
  <si>
    <t>!10</t>
  </si>
  <si>
    <t>!41</t>
  </si>
  <si>
    <t>[CD3r4]</t>
  </si>
  <si>
    <t>!30</t>
  </si>
  <si>
    <t>!22, !20</t>
  </si>
  <si>
    <t>!27,28</t>
  </si>
  <si>
    <t>$([H][#7+0])</t>
  </si>
  <si>
    <t>[ND4+1]</t>
  </si>
  <si>
    <t>[nr6]</t>
  </si>
  <si>
    <t>[nr5]</t>
  </si>
  <si>
    <t>$([ND3]C=[C,N])</t>
  </si>
  <si>
    <t>$(N#*)</t>
  </si>
  <si>
    <t>$(N(=O)O)</t>
  </si>
  <si>
    <t>$(N(=O)[#6])</t>
  </si>
  <si>
    <t>$([ND1][ND2][ND2])</t>
  </si>
  <si>
    <t>$(N(=*)=*)</t>
  </si>
  <si>
    <t>$([N+1]=C)</t>
  </si>
  <si>
    <t>$([N+1]#N)</t>
  </si>
  <si>
    <t>$([ND2]#C)</t>
  </si>
  <si>
    <t>$([N-1]S=O)</t>
  </si>
  <si>
    <t>$([N+0]S=O)</t>
  </si>
  <si>
    <t>.</t>
  </si>
  <si>
    <t>$([nr5][n,o,s])</t>
  </si>
  <si>
    <t xml:space="preserve">  N2OX   67  SP2-HYDRIDIZED N-OXIDE NITROGEN</t>
  </si>
  <si>
    <t xml:space="preserve">  N3OX   68  SP3-HYDRIDIZED N-OXIDE NITROGEN</t>
  </si>
  <si>
    <t>$([#7D3+1][O-1])</t>
  </si>
  <si>
    <t xml:space="preserve">  NPOX   69  PYRIDINE N-OXIDE NITROGEN -- same as #67</t>
  </si>
  <si>
    <t>$([ND4+1][O-1])</t>
  </si>
  <si>
    <t>$([nr5+1]c[nr5+1])</t>
  </si>
  <si>
    <t>$([n-1r5]nnn)</t>
  </si>
  <si>
    <t>$([ND3]C([ND3])[ND3])</t>
  </si>
  <si>
    <t>ALKYL CARBON, SP3</t>
  </si>
  <si>
    <t>VINYLIC CARBON, SP2</t>
  </si>
  <si>
    <t>GENERIC SP2 CARBON</t>
  </si>
  <si>
    <t>GENERAL CARBONYL CARBON</t>
  </si>
  <si>
    <t>SP2 CARBON IN C=N</t>
  </si>
  <si>
    <t>GUANIDINE CARBON, DOUBLY BONDED TO N</t>
  </si>
  <si>
    <t>KETONE OR ALDEHYDE CARBONYL CARBON</t>
  </si>
  <si>
    <t>AMIDE CARBONYL CARBON</t>
  </si>
  <si>
    <t>CONN</t>
  </si>
  <si>
    <t>UREA CARBONYL CARBON</t>
  </si>
  <si>
    <t>CARBOXYLIC ACID OR ESTER CARBONYL CARBON</t>
  </si>
  <si>
    <t>CARBAMATE CARBONYL CARBON</t>
  </si>
  <si>
    <t>C ARBONIC ACID OR ESTER CARBONYL CARBON</t>
  </si>
  <si>
    <t>THIOESTER CARBONYL CARBON, DOUBLE BONDED TO O</t>
  </si>
  <si>
    <t>THIOESTER CARBON, DOUBLY BONDED TO S</t>
  </si>
  <si>
    <t>THIOAMIDE, CARBON, DOUBLY BONDED TO S</t>
  </si>
  <si>
    <t>CS=O</t>
  </si>
  <si>
    <t>CARBON IN &gt;C=S=O (SULFINYL GROUP)</t>
  </si>
  <si>
    <t>CSS</t>
  </si>
  <si>
    <t>THIOCARBOXYLIC ACID OR ESTER CARBONYL CARBON</t>
  </si>
  <si>
    <t>C=P</t>
  </si>
  <si>
    <t>CARBON DOUBLE BONDED TO PHOSPHOROUS</t>
  </si>
  <si>
    <t>ACETYLENIC CARBON</t>
  </si>
  <si>
    <t>ALLENIC CARBON</t>
  </si>
  <si>
    <t>H  ATTACHED TO C</t>
  </si>
  <si>
    <t>H ATTACHED TO SI</t>
  </si>
  <si>
    <t>ALCOHOL OR ETHER OXYGEN</t>
  </si>
  <si>
    <t>ESTER OR CARBOXYLIC ACID -O-</t>
  </si>
  <si>
    <t>ENOLIC OR PHENOLIC OXYGEN</t>
  </si>
  <si>
    <t>DIVALENT OXYGEN</t>
  </si>
  <si>
    <t>OC=S</t>
  </si>
  <si>
    <t>THIOESTER OR THIOACID -O-</t>
  </si>
  <si>
    <t>ONO2</t>
  </si>
  <si>
    <t>DIVALENT NITRATE "ETHER" OXYGEN</t>
  </si>
  <si>
    <t>ON=O</t>
  </si>
  <si>
    <t>DIVALENT NITRITE "ETHER" OXYGEN</t>
  </si>
  <si>
    <t>DIVALENT OXYGEN ATTACHED TO SULFUR</t>
  </si>
  <si>
    <t>OS=O</t>
  </si>
  <si>
    <t>DIVALENT OXYGEN ATTACHED TO SULFOXIDE SULFUR</t>
  </si>
  <si>
    <t>GENERAL DIVALENT OX ATTACHED TO S</t>
  </si>
  <si>
    <t>DIVALENT OXYGEN ATTACHED TO PHOSPHOROUS</t>
  </si>
  <si>
    <t>GENERAL DIVALENT O</t>
  </si>
  <si>
    <t>GENERAL C=O</t>
  </si>
  <si>
    <t>CARBONYL OXYGEN, AMIDES</t>
  </si>
  <si>
    <t>CARBONYL OXYGEN, ALDEHYDES AND KETONES</t>
  </si>
  <si>
    <t>CARBONYL OXYGEN, CARBOXYLIC ACIDS AND ESTERS</t>
  </si>
  <si>
    <t>NITROSO OXYGEN</t>
  </si>
  <si>
    <t>O=S IN SULFOXIDES</t>
  </si>
  <si>
    <t>O=S=</t>
  </si>
  <si>
    <t>O=S ON SULFUR DOUBLY BONDED TO, E.G., CARBON</t>
  </si>
  <si>
    <t>NITROGEN IN ALIPHATIC AMINES</t>
  </si>
  <si>
    <t>NITROGEN IN IMINES</t>
  </si>
  <si>
    <t>NITROGEN IN AZO COMPOUNDS</t>
  </si>
  <si>
    <t>NITROGEN IN AMIDES</t>
  </si>
  <si>
    <t>NITROGEN IN N-C=S, THIOAMIDE</t>
  </si>
  <si>
    <t>NITROGEN IN N-N=C</t>
  </si>
  <si>
    <t>NITROGEN IN N-N=N</t>
  </si>
  <si>
    <t>SULFUR IN THIOETHERS AND MERCAPTANS</t>
  </si>
  <si>
    <t>TERMINAL SULFUR DOUBLY BONDED TO CARBON</t>
  </si>
  <si>
    <t>SULFUR IN SULFOXIDES</t>
  </si>
  <si>
    <t>&gt;S=N</t>
  </si>
  <si>
    <t>SULFUR, TRICOORD, DOUBLY BONDED TO N</t>
  </si>
  <si>
    <t>SULFUR IN SULFONES</t>
  </si>
  <si>
    <t>SULFUR IN SULFONAMIDES</t>
  </si>
  <si>
    <t>SULFONATE SULFUR</t>
  </si>
  <si>
    <t>SO4</t>
  </si>
  <si>
    <t>SULFATE SULFUR</t>
  </si>
  <si>
    <t>SULFONE SULPHER DOUBLY BONDED TO CARBON</t>
  </si>
  <si>
    <t>SULFUR IN NITROGEN ANALOG OF A SULFONE</t>
  </si>
  <si>
    <t>CARBON IN 4-MEMBERED RINGS</t>
  </si>
  <si>
    <t>HYDROGEN IN ALCOHOLS</t>
  </si>
  <si>
    <t>GENERAL H ON OXYGEN</t>
  </si>
  <si>
    <t>HOM</t>
  </si>
  <si>
    <t>HYDROGEN IN HYDROXIDE ANION</t>
  </si>
  <si>
    <t>CARBON IN A 3-MEMBERED RING</t>
  </si>
  <si>
    <t>H-N(SP3)</t>
  </si>
  <si>
    <t>H-N(SP3), AMMONIA</t>
  </si>
  <si>
    <t>HNOX</t>
  </si>
  <si>
    <t>H-N IN IN A N-OXIDE</t>
  </si>
  <si>
    <t>HNM</t>
  </si>
  <si>
    <t>H ON DICOORD, NEGATIVELY CHARGED NITROGEN</t>
  </si>
  <si>
    <t>GENERAL H ON NITROGEN</t>
  </si>
  <si>
    <t>H-O IN CARBOXYLIC ACIDS</t>
  </si>
  <si>
    <t>HYDROGEN ON OXYGEN ATTACHED TO PHOSPHOROUS</t>
  </si>
  <si>
    <t>PHOSPHOROUS IN PHOSPHATES AND PHOSPHODIESTERS</t>
  </si>
  <si>
    <t>TETRACOORDINATE P WITH THREE ATTACHED OXYGENS</t>
  </si>
  <si>
    <t>TETRACOORDINATE P WITH TWO ATTACHED OXYGENS</t>
  </si>
  <si>
    <t>TETRACOORDINATE P WITH ONE ATTACHED OXYGEN</t>
  </si>
  <si>
    <t>GENERAL TETRACOORDINATE PHOSPHORUS</t>
  </si>
  <si>
    <t>TRICOORDINATE P, AS IN PHOSPHINES</t>
  </si>
  <si>
    <t>AZO HYDROGEN</t>
  </si>
  <si>
    <t>IMINE HYDROGEN</t>
  </si>
  <si>
    <t>AMIDE HYDROGEN</t>
  </si>
  <si>
    <t>THIOAMIDE HYDROGEN</t>
  </si>
  <si>
    <t>H-N IN ENAMINES</t>
  </si>
  <si>
    <t>H-N IN H-N-C=N</t>
  </si>
  <si>
    <t>H-N IN H-N-N=C</t>
  </si>
  <si>
    <t>H-N IN H-N-N=N</t>
  </si>
  <si>
    <t>HNSO</t>
  </si>
  <si>
    <t>H-N IN SULFONAMIDE</t>
  </si>
  <si>
    <t>HNPO</t>
  </si>
  <si>
    <t>H-N IN PHOSPHONAMIDE</t>
  </si>
  <si>
    <t>HNC%</t>
  </si>
  <si>
    <t>HYDROGEN ON N ATTACHED TO TRIPLY BONDED CARBON</t>
  </si>
  <si>
    <t>GENERAL H ON SP2 NITROGEN</t>
  </si>
  <si>
    <t>H-O IN ENOLS AND PHENOLS</t>
  </si>
  <si>
    <t>OLEFINIC CARBON IN 4-MEMBERED RINGS</t>
  </si>
  <si>
    <t>HYDROGEN IN H2O</t>
  </si>
  <si>
    <t>OXYGEN IN CARBOXYLATE ANION</t>
  </si>
  <si>
    <t>N-OXIDE OXYGEN</t>
  </si>
  <si>
    <t>NITRO OXYGEN</t>
  </si>
  <si>
    <t>NITRO-GROUP OXYGEN IN NITRATE</t>
  </si>
  <si>
    <t>SINGLE TERMINAL OXYGEN ON TETRACOORD SULFUR</t>
  </si>
  <si>
    <t>TERMINAL O-S IN SULFONES AND SULFONAMIDES</t>
  </si>
  <si>
    <t>TERMINAL O IN SULFONATES</t>
  </si>
  <si>
    <t>TERMINAL O IN SO4(-3)</t>
  </si>
  <si>
    <t>TERM O IN THIOSULFINATE ANION - FORMAL CHARGE=-0.5</t>
  </si>
  <si>
    <t>TERMINAL O IN PHOSPHOXIDES</t>
  </si>
  <si>
    <t>TERMINAL O IN PHOSPHINATES</t>
  </si>
  <si>
    <t>TERMINAL OXYGEN IN PHOSPHONATES</t>
  </si>
  <si>
    <t>TERMINAL OXYGEN IN PHOSPHATES AND PHOSPHODIESTERS</t>
  </si>
  <si>
    <t>OXYGEN IN CLO4(-) ANION - FORMAL CHARGE=-0.25</t>
  </si>
  <si>
    <t>H ON OXYGEN ATTACHED TO SULFUR</t>
  </si>
  <si>
    <t>QUATERNARY NITROGEN, SP3, POSITIVELY CHARGED</t>
  </si>
  <si>
    <t>ALKOXIDE OXYGEN, NEGATIVELY CHARGED</t>
  </si>
  <si>
    <t>OXIDE OXYGEN ON SP2 CARBON, NEGATIVELY CHARGED</t>
  </si>
  <si>
    <t>H ON QUATERNARY NITROGEN</t>
  </si>
  <si>
    <t>HIM+</t>
  </si>
  <si>
    <t>H ON IMIDAZOLIUM-TYPE NITROGEN</t>
  </si>
  <si>
    <t>HPD+</t>
  </si>
  <si>
    <t>H ON PROTONATED PYRIDINE NITROGEN</t>
  </si>
  <si>
    <t>H ON AMIDINIUM-TYPE NITROGEN</t>
  </si>
  <si>
    <t>H ON PROTONATED IMINE NITROGEN</t>
  </si>
  <si>
    <t>H ON GUANIDINIUM-TYPE NITROGEN</t>
  </si>
  <si>
    <t>HN5+</t>
  </si>
  <si>
    <t>H ON N5+, N5A+ OR N5B+</t>
  </si>
  <si>
    <t>CARBON AS IN BENZENE, PYRROLE</t>
  </si>
  <si>
    <t>NITROGEN, AS IN PYRIDINE</t>
  </si>
  <si>
    <t>NITROGEN, AS IN PYRROLE</t>
  </si>
  <si>
    <t>NITROGEN ON N-C=C</t>
  </si>
  <si>
    <t>NITROGEN IN N-C=N</t>
  </si>
  <si>
    <t>NC=P</t>
  </si>
  <si>
    <t>NITROGEN IN N-C=P</t>
  </si>
  <si>
    <t>NC%C</t>
  </si>
  <si>
    <t>NITROGEN ATTACHED TO C-C TRIPLE BOND</t>
  </si>
  <si>
    <t>CARBOXYLATE ANION CARBON</t>
  </si>
  <si>
    <t>CARBON IN THIOCARBOXYLATE ANION</t>
  </si>
  <si>
    <t>NITROGEN, TRIPLE BONDED</t>
  </si>
  <si>
    <t>NITROGEN IN SULFONAMIDES</t>
  </si>
  <si>
    <t>NSO3</t>
  </si>
  <si>
    <t>NITROGEN IN SULFONAMIDES, THREE O'S ON S</t>
  </si>
  <si>
    <t>NPO2</t>
  </si>
  <si>
    <t>NITROGEN IN PHOSPHONAMIDES</t>
  </si>
  <si>
    <t>NPO3</t>
  </si>
  <si>
    <t>NITROGEN IN PHOSPHONAMIDES, THREE O'S ON P</t>
  </si>
  <si>
    <t>NC%N</t>
  </si>
  <si>
    <t>NITROGEN ATTACHED TO CYANO GROUP</t>
  </si>
  <si>
    <t>SULFUR AS IN THIOPHENE</t>
  </si>
  <si>
    <t>NITRO GROUP NITROGEN</t>
  </si>
  <si>
    <t>NITRATE GROUP NITROGEN</t>
  </si>
  <si>
    <t>NITROSO NITROGEN</t>
  </si>
  <si>
    <t>TERMINAL NITROGEN IN AZIDO OR DIAZO GROUP</t>
  </si>
  <si>
    <t>DIVALENT NITROGEN REPLACING MONOVALENT O IN SO2 GROUP</t>
  </si>
  <si>
    <t>POSITIVELY CHARGED OXONIUM (TRICOORDINATE) OXYGEN</t>
  </si>
  <si>
    <t>HYDROGEN ON O+ OXYGEN</t>
  </si>
  <si>
    <t>POSITIVELY CHARGED OXENIUM (DICOORDINATE) OXYGEN</t>
  </si>
  <si>
    <t>HYDROGEN ON OXENIUM OXYGEN</t>
  </si>
  <si>
    <t>NITROGEN IN C=N=N OR -N=N=N</t>
  </si>
  <si>
    <t>POSITIVELY CHARGED IMINIUM NITROGEN</t>
  </si>
  <si>
    <t>POSITIVELY CHARGED NITROGEN DOUBLE-BONDED TO N</t>
  </si>
  <si>
    <t>N IN +N=C-N RESONANCE STRUCTURES - FORMAL CHARGE=1/2</t>
  </si>
  <si>
    <t>GUANIDINIUM-TYPE NITROGEN - FORMAL CHARGE=1/3</t>
  </si>
  <si>
    <t>C IN +N=C-N RESONANCE STRUCTURES</t>
  </si>
  <si>
    <t>PYRIDINIUM-TYPE NITROGEN - FORMAL CHARGE=1</t>
  </si>
  <si>
    <t>AROMATIC OXYGEN AS IN FURAN</t>
  </si>
  <si>
    <t>ISONITRILE NITROGEN [FC = 0] OR DIAZO NITROGEN [FC = 1]</t>
  </si>
  <si>
    <t>DEPROTONATED SULFONAMIDE N-; FORMAL CHARGE=-1</t>
  </si>
  <si>
    <t>ALPHA CARBON IN 5-MEMBERED HETEROAROMATIC RING</t>
  </si>
  <si>
    <t>BETA CARBON IN 5-MEMBERED HETEROAROMATIC RING</t>
  </si>
  <si>
    <t>ALPHA AROM HETEROCYCLIC 5-RING  NITROGEN</t>
  </si>
  <si>
    <t>BETA AROM HETEROCYCLIC 5-RING  NITROGEN</t>
  </si>
  <si>
    <t>SP2-HYDRIDIZED N-OXIDE NITROGEN</t>
  </si>
  <si>
    <t>SP3-HYDRIDIZED N-OXIDE NITROGEN</t>
  </si>
  <si>
    <t>PYRIDINE N-OXIDE NITROGEN</t>
  </si>
  <si>
    <t>OXYGEN ON WATER</t>
  </si>
  <si>
    <t>H ATTACHED TO DIVALENT, DICOORDINATE S</t>
  </si>
  <si>
    <t>HS=N</t>
  </si>
  <si>
    <t>H ATTACHED TO TETRAVALENT, TRICOODR S DBL BONDED TO N</t>
  </si>
  <si>
    <t>H ATTACHED TO TRI- OR TETRACOORDINATE PHOSPHORUS</t>
  </si>
  <si>
    <t>TERMINAL SULFUR BONDED TO PHOSPHORUS</t>
  </si>
  <si>
    <t>TERMINAL SULFUR IN THIOCARBOXYLATE ANION</t>
  </si>
  <si>
    <t>TERMINAL SULFUR - FORMAL CHARGE=-1</t>
  </si>
  <si>
    <t>TERMINAL SULFUR IN THIOSULFINATE GROUP</t>
  </si>
  <si>
    <t>SULFUR IN NEGATIVELY CHARGED SULFINATE GROUP</t>
  </si>
  <si>
    <t>TRICOORD SULFUR IN THIOSULFINATE GROUP</t>
  </si>
  <si>
    <t>SULFINYL SULFUR, EG. IN C=S=O</t>
  </si>
  <si>
    <t>PHOSPHOROUS DOUBLY BONDED TO CARBON</t>
  </si>
  <si>
    <t>NEGATIVELY CHARGED N IN, E.G, TRI- OR TETRAZOLE ANION</t>
  </si>
  <si>
    <t>CHLORINE IN PERCHLORATE ANION, CLO4(-)</t>
  </si>
  <si>
    <t>GENERAL CARBON IN 5-MEMBERED HETEROAROMATIC RING</t>
  </si>
  <si>
    <t>GENERAL NITROGEN IN 5-MEMBERED HETEROCYCLIC RING</t>
  </si>
  <si>
    <t>C IN N-C-N IN IMIDAZOLIUM ION</t>
  </si>
  <si>
    <t>IMIDAZOLIUM-TYPE NITROGEN - FORMAL CHARGE=1/2</t>
  </si>
  <si>
    <t>N5A+</t>
  </si>
  <si>
    <t>POSITIVE N5A NITROGEN - FORMAL CHARGE=1</t>
  </si>
  <si>
    <t>N5B+</t>
  </si>
  <si>
    <t>POSITIVE N5B NITROGEN - FORMAL CHARGE=1</t>
  </si>
  <si>
    <t>POSITIVE N5 NITROGEN - FORMAL CHARGE=1</t>
  </si>
  <si>
    <t>N-OXIDE NITROGEN IN 5-RING ALPHA POSITION</t>
  </si>
  <si>
    <t>N-OXIDE NITROGEN IN 5-RING BETA POSITION</t>
  </si>
  <si>
    <t>N-OXIDE NITROGEN IN GENERAL 5-RING POSITION</t>
  </si>
  <si>
    <t>IROM +3 CATION</t>
  </si>
  <si>
    <t>DIPOSITIVE ZINC</t>
  </si>
  <si>
    <t>DIPOSITIVE CALCIUM</t>
  </si>
  <si>
    <t>MONOPOSITIVE COPPER</t>
  </si>
  <si>
    <t>DIPOSITIVE COPPER</t>
  </si>
  <si>
    <t>ERROR IN MMFFDEF.PAR gives this type 2</t>
  </si>
  <si>
    <t>$(O(H)H)</t>
  </si>
  <si>
    <t>$(O-*)</t>
  </si>
  <si>
    <t>$([SD2](-*)-*)</t>
  </si>
  <si>
    <t>$([SD1]=C)</t>
  </si>
  <si>
    <t>$([S](=O)([#6])[#6])</t>
  </si>
  <si>
    <t>[Si]</t>
  </si>
  <si>
    <t>$([ND3][C,N]=[C,N,O,S])</t>
  </si>
  <si>
    <t>$([O-1][#6])</t>
  </si>
  <si>
    <t>[sr5]</t>
  </si>
  <si>
    <t>[O+1D3]</t>
  </si>
  <si>
    <t>[O+1D2]</t>
  </si>
  <si>
    <t>[n+1]</t>
  </si>
  <si>
    <t>$(P=C)</t>
  </si>
  <si>
    <t>[Na+1]</t>
  </si>
  <si>
    <t>[Zn+2]</t>
  </si>
  <si>
    <t>$(P=O)</t>
  </si>
  <si>
    <t>[PD4]</t>
  </si>
  <si>
    <t>[PD3]</t>
  </si>
  <si>
    <t>$([S](=[N,O])[N,O])</t>
  </si>
  <si>
    <t>[$([N+1]=CN),$(NC=[N+1])]</t>
  </si>
  <si>
    <t>[$([O-1][C,N]=O),$(O=[C,N][O-1]),$(O=[N,S,P,O]),$(O[N,S,P,Cl]=O)]</t>
  </si>
  <si>
    <t>[$([S-1]C=S),$(S=C[S-1]),$([SD1][P,C,S])]</t>
  </si>
  <si>
    <t>[$(C(=[S,O])[-1]),$(C([-1])=[S,O])]</t>
  </si>
  <si>
    <t>[$([H][$([n+0]),$(N[a])]),$([H]NC=[C,O,N,S])]</t>
  </si>
  <si>
    <t>$([CD1]#N)</t>
  </si>
  <si>
    <t>$([cr5]a[o,n,s])</t>
  </si>
  <si>
    <t>#huh?</t>
  </si>
  <si>
    <t>$(S[$([O,S])-1]=O)</t>
  </si>
  <si>
    <t>[$(C=[O,N,S]),$(C(=[N+0])(N)N)]</t>
  </si>
  <si>
    <t>[$(C(=[N+1])(N)N),$(C(=[N+1])(N)[C,H])]</t>
  </si>
  <si>
    <t>[or5]</t>
  </si>
  <si>
    <t>ElemNo</t>
  </si>
  <si>
    <t>MMFF94Type ElemNo SmilesDef</t>
  </si>
  <si>
    <t>$(S(=C)=O)</t>
  </si>
  <si>
    <t>$(O=[#6,#7,#16])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</si>
</sst>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b Hanson" refreshedDate="41025.301749652775" createdVersion="4" refreshedVersion="4" minRefreshableVersion="3" recordCount="186">
  <cacheSource type="worksheet">
    <worksheetSource ref="D1:E1048576" sheet="main"/>
  </cacheSource>
  <cacheFields count="2">
    <cacheField name="SYMBOL" numFmtId="0">
      <sharedItems containsBlank="1" count="183">
        <m/>
        <s v="CR"/>
        <s v="C=C"/>
        <s v="CSP2"/>
        <s v="CGD"/>
        <s v="C=O"/>
        <s v="C=N"/>
        <s v="C=OR"/>
        <s v="C=ON"/>
        <s v="COO"/>
        <s v="COON"/>
        <s v="COOO"/>
        <s v="C=OS"/>
        <s v="C=S"/>
        <s v="C=SN"/>
        <s v="CSO2"/>
        <s v="CSP"/>
        <s v="=C="/>
        <s v="HC"/>
        <s v="HSI"/>
        <s v="HP"/>
        <s v="OR"/>
        <s v="OH2"/>
        <s v="OC=O"/>
        <s v="OC=C"/>
        <s v="OC=N"/>
        <s v="OSO3"/>
        <s v="OSO2"/>
        <s v="OSO"/>
        <s v="=-OS"/>
        <s v="OPO3"/>
        <s v="OPO2"/>
        <s v="OPO"/>
        <s v="=-OP"/>
        <s v="-O-"/>
        <s v="O=C"/>
        <s v="O=CN"/>
        <s v="O=CR"/>
        <s v="O=CO"/>
        <s v="O=S"/>
        <s v="O=N"/>
        <s v="NR"/>
        <s v="N=C"/>
        <s v="N=N"/>
        <s v="NC=O"/>
        <s v="NC=S"/>
        <s v="NN=C"/>
        <s v="NN=N"/>
        <s v="F"/>
        <s v="CL"/>
        <s v="BR"/>
        <s v="I"/>
        <s v="S"/>
        <s v="S=C"/>
        <s v="S=O"/>
        <s v="SO2"/>
        <s v="SO2N"/>
        <s v="SO3"/>
        <s v="=SO2"/>
        <s v="SNO"/>
        <s v="SI"/>
        <s v="CR4R"/>
        <s v="HOR"/>
        <s v="HO"/>
        <s v="CR3R"/>
        <s v="HNR"/>
        <s v="H3N"/>
        <s v="HPYL"/>
        <s v="HN"/>
        <s v="HOCO"/>
        <s v="HOP"/>
        <s v="PO4"/>
        <s v="PO3"/>
        <s v="PO2"/>
        <s v="PO"/>
        <s v="PTET"/>
        <s v="P"/>
        <s v="HN=C"/>
        <s v="HN=N"/>
        <s v="HNCO"/>
        <s v="HNCC"/>
        <s v="HNCS"/>
        <s v="HNCN"/>
        <s v="HNNC"/>
        <s v="HNNN"/>
        <s v="HSP2"/>
        <s v="HOCC"/>
        <s v="HOCN"/>
        <s v="CE4R"/>
        <s v="HOH"/>
        <s v="O2CM"/>
        <s v="OXN"/>
        <s v="O2N"/>
        <s v="O2NO"/>
        <s v="O3N"/>
        <s v="O-S"/>
        <s v="O2S"/>
        <s v="O3S"/>
        <s v="O4S"/>
        <s v="OSMS"/>
        <s v="OP"/>
        <s v="O2P"/>
        <s v="O3P"/>
        <s v="O4P"/>
        <s v="O4CL"/>
        <s v="HOS"/>
        <s v="NR+"/>
        <s v="OM"/>
        <s v="OM2"/>
        <s v="HNR+"/>
        <s v="HNN+"/>
        <s v="HNC+"/>
        <s v="HGD+"/>
        <s v="CB"/>
        <s v="NPYD"/>
        <s v="NPYL"/>
        <s v="NC=C"/>
        <s v="NC=N"/>
        <s v="CO2M"/>
        <s v="CS2M"/>
        <s v="NSP"/>
        <s v="NSO2"/>
        <s v="STHI"/>
        <s v="NO2"/>
        <s v="NO3"/>
        <s v="N=O"/>
        <s v="NAZT"/>
        <s v="NSO"/>
        <s v="O+"/>
        <s v="HO+"/>
        <s v="O=+"/>
        <s v="HO=+"/>
        <s v="=N="/>
        <s v="N+=C"/>
        <s v="N+=N"/>
        <s v="NCN+"/>
        <s v="NGD+"/>
        <s v="CGD+"/>
        <s v="CNN+"/>
        <s v="NPD+"/>
        <s v="OFUR"/>
        <s v="C%"/>
        <s v="NR%"/>
        <s v="NM"/>
        <s v="C5A"/>
        <s v="C5B"/>
        <s v="N5A"/>
        <s v="N5B"/>
        <s v="N2OX"/>
        <s v="N3OX"/>
        <s v="NPOX"/>
        <s v="HS"/>
        <s v="S2CM"/>
        <s v="S-P"/>
        <s v="SM"/>
        <s v="SSMO"/>
        <s v="SO2M"/>
        <s v="SSOM"/>
        <s v="=S=O"/>
        <s v="-P=C"/>
        <s v="N5M"/>
        <s v="CLO4"/>
        <s v="C5"/>
        <s v="N5"/>
        <s v="CIM+"/>
        <s v="NIM+"/>
        <s v="N5AX"/>
        <s v="N5BX"/>
        <s v="N5OX"/>
        <s v="FE+2"/>
        <s v="FE+3"/>
        <s v="F-"/>
        <s v="CL-"/>
        <s v="BR-"/>
        <s v="LI+"/>
        <s v="NA+"/>
        <s v="K+"/>
        <s v="ZN+2"/>
        <s v="ZINC"/>
        <s v="CA+2"/>
        <s v="CU+1"/>
        <s v="CU+2"/>
        <s v="MG+2"/>
      </sharedItems>
    </cacheField>
    <cacheField name="TYPE" numFmtId="0">
      <sharedItems containsString="0" containsBlank="1" containsNumber="1" containsInteger="1" minValue="1" maxValue="99" count="96">
        <m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 Hanson" refreshedDate="41026.257216319442" createdVersion="4" refreshedVersion="4" minRefreshableVersion="3" recordCount="183">
  <cacheSource type="worksheet">
    <worksheetSource ref="B1:B184" sheet="main"/>
  </cacheSource>
  <cacheFields count="1">
    <cacheField name="Atom" numFmtId="0">
      <sharedItems count="18">
        <s v="N"/>
        <s v="C"/>
        <s v="Br"/>
        <s v="Ca"/>
        <s v="Cl"/>
        <s v="Cu"/>
        <s v="F"/>
        <s v="Fe"/>
        <s v="H"/>
        <s v="I"/>
        <s v="K"/>
        <s v="Li"/>
        <s v="Mg"/>
        <s v="Na"/>
        <s v="O"/>
        <s v="P"/>
        <s v="S"/>
        <s v="Z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x v="0"/>
    <x v="0"/>
  </r>
  <r>
    <x v="1"/>
    <x v="1"/>
  </r>
  <r>
    <x v="2"/>
    <x v="2"/>
  </r>
  <r>
    <x v="3"/>
    <x v="2"/>
  </r>
  <r>
    <x v="4"/>
    <x v="2"/>
  </r>
  <r>
    <x v="5"/>
    <x v="3"/>
  </r>
  <r>
    <x v="6"/>
    <x v="3"/>
  </r>
  <r>
    <x v="7"/>
    <x v="3"/>
  </r>
  <r>
    <x v="8"/>
    <x v="3"/>
  </r>
  <r>
    <x v="9"/>
    <x v="3"/>
  </r>
  <r>
    <x v="10"/>
    <x v="3"/>
  </r>
  <r>
    <x v="11"/>
    <x v="3"/>
  </r>
  <r>
    <x v="12"/>
    <x v="3"/>
  </r>
  <r>
    <x v="13"/>
    <x v="3"/>
  </r>
  <r>
    <x v="14"/>
    <x v="3"/>
  </r>
  <r>
    <x v="15"/>
    <x v="3"/>
  </r>
  <r>
    <x v="16"/>
    <x v="4"/>
  </r>
  <r>
    <x v="17"/>
    <x v="4"/>
  </r>
  <r>
    <x v="18"/>
    <x v="5"/>
  </r>
  <r>
    <x v="19"/>
    <x v="5"/>
  </r>
  <r>
    <x v="20"/>
    <x v="5"/>
  </r>
  <r>
    <x v="21"/>
    <x v="6"/>
  </r>
  <r>
    <x v="22"/>
    <x v="6"/>
  </r>
  <r>
    <x v="23"/>
    <x v="6"/>
  </r>
  <r>
    <x v="24"/>
    <x v="6"/>
  </r>
  <r>
    <x v="25"/>
    <x v="6"/>
  </r>
  <r>
    <x v="26"/>
    <x v="6"/>
  </r>
  <r>
    <x v="27"/>
    <x v="6"/>
  </r>
  <r>
    <x v="28"/>
    <x v="6"/>
  </r>
  <r>
    <x v="29"/>
    <x v="6"/>
  </r>
  <r>
    <x v="30"/>
    <x v="6"/>
  </r>
  <r>
    <x v="31"/>
    <x v="6"/>
  </r>
  <r>
    <x v="32"/>
    <x v="6"/>
  </r>
  <r>
    <x v="33"/>
    <x v="6"/>
  </r>
  <r>
    <x v="34"/>
    <x v="6"/>
  </r>
  <r>
    <x v="35"/>
    <x v="7"/>
  </r>
  <r>
    <x v="36"/>
    <x v="7"/>
  </r>
  <r>
    <x v="37"/>
    <x v="7"/>
  </r>
  <r>
    <x v="38"/>
    <x v="7"/>
  </r>
  <r>
    <x v="39"/>
    <x v="7"/>
  </r>
  <r>
    <x v="40"/>
    <x v="7"/>
  </r>
  <r>
    <x v="41"/>
    <x v="8"/>
  </r>
  <r>
    <x v="42"/>
    <x v="9"/>
  </r>
  <r>
    <x v="43"/>
    <x v="9"/>
  </r>
  <r>
    <x v="44"/>
    <x v="10"/>
  </r>
  <r>
    <x v="45"/>
    <x v="10"/>
  </r>
  <r>
    <x v="46"/>
    <x v="10"/>
  </r>
  <r>
    <x v="47"/>
    <x v="10"/>
  </r>
  <r>
    <x v="48"/>
    <x v="11"/>
  </r>
  <r>
    <x v="49"/>
    <x v="12"/>
  </r>
  <r>
    <x v="50"/>
    <x v="13"/>
  </r>
  <r>
    <x v="51"/>
    <x v="14"/>
  </r>
  <r>
    <x v="52"/>
    <x v="15"/>
  </r>
  <r>
    <x v="53"/>
    <x v="16"/>
  </r>
  <r>
    <x v="54"/>
    <x v="17"/>
  </r>
  <r>
    <x v="55"/>
    <x v="18"/>
  </r>
  <r>
    <x v="56"/>
    <x v="18"/>
  </r>
  <r>
    <x v="57"/>
    <x v="18"/>
  </r>
  <r>
    <x v="58"/>
    <x v="18"/>
  </r>
  <r>
    <x v="59"/>
    <x v="18"/>
  </r>
  <r>
    <x v="60"/>
    <x v="19"/>
  </r>
  <r>
    <x v="61"/>
    <x v="20"/>
  </r>
  <r>
    <x v="62"/>
    <x v="21"/>
  </r>
  <r>
    <x v="63"/>
    <x v="21"/>
  </r>
  <r>
    <x v="64"/>
    <x v="22"/>
  </r>
  <r>
    <x v="65"/>
    <x v="23"/>
  </r>
  <r>
    <x v="66"/>
    <x v="23"/>
  </r>
  <r>
    <x v="67"/>
    <x v="23"/>
  </r>
  <r>
    <x v="68"/>
    <x v="23"/>
  </r>
  <r>
    <x v="69"/>
    <x v="24"/>
  </r>
  <r>
    <x v="70"/>
    <x v="24"/>
  </r>
  <r>
    <x v="71"/>
    <x v="25"/>
  </r>
  <r>
    <x v="72"/>
    <x v="25"/>
  </r>
  <r>
    <x v="73"/>
    <x v="25"/>
  </r>
  <r>
    <x v="74"/>
    <x v="25"/>
  </r>
  <r>
    <x v="75"/>
    <x v="25"/>
  </r>
  <r>
    <x v="76"/>
    <x v="26"/>
  </r>
  <r>
    <x v="77"/>
    <x v="27"/>
  </r>
  <r>
    <x v="78"/>
    <x v="27"/>
  </r>
  <r>
    <x v="79"/>
    <x v="28"/>
  </r>
  <r>
    <x v="80"/>
    <x v="28"/>
  </r>
  <r>
    <x v="81"/>
    <x v="28"/>
  </r>
  <r>
    <x v="82"/>
    <x v="28"/>
  </r>
  <r>
    <x v="83"/>
    <x v="28"/>
  </r>
  <r>
    <x v="84"/>
    <x v="28"/>
  </r>
  <r>
    <x v="85"/>
    <x v="28"/>
  </r>
  <r>
    <x v="86"/>
    <x v="29"/>
  </r>
  <r>
    <x v="87"/>
    <x v="29"/>
  </r>
  <r>
    <x v="88"/>
    <x v="30"/>
  </r>
  <r>
    <x v="89"/>
    <x v="31"/>
  </r>
  <r>
    <x v="90"/>
    <x v="32"/>
  </r>
  <r>
    <x v="91"/>
    <x v="32"/>
  </r>
  <r>
    <x v="92"/>
    <x v="32"/>
  </r>
  <r>
    <x v="93"/>
    <x v="32"/>
  </r>
  <r>
    <x v="94"/>
    <x v="32"/>
  </r>
  <r>
    <x v="95"/>
    <x v="32"/>
  </r>
  <r>
    <x v="96"/>
    <x v="32"/>
  </r>
  <r>
    <x v="97"/>
    <x v="32"/>
  </r>
  <r>
    <x v="98"/>
    <x v="32"/>
  </r>
  <r>
    <x v="99"/>
    <x v="32"/>
  </r>
  <r>
    <x v="100"/>
    <x v="32"/>
  </r>
  <r>
    <x v="101"/>
    <x v="32"/>
  </r>
  <r>
    <x v="102"/>
    <x v="32"/>
  </r>
  <r>
    <x v="103"/>
    <x v="32"/>
  </r>
  <r>
    <x v="104"/>
    <x v="32"/>
  </r>
  <r>
    <x v="105"/>
    <x v="33"/>
  </r>
  <r>
    <x v="106"/>
    <x v="34"/>
  </r>
  <r>
    <x v="107"/>
    <x v="35"/>
  </r>
  <r>
    <x v="108"/>
    <x v="35"/>
  </r>
  <r>
    <x v="109"/>
    <x v="36"/>
  </r>
  <r>
    <x v="110"/>
    <x v="36"/>
  </r>
  <r>
    <x v="111"/>
    <x v="36"/>
  </r>
  <r>
    <x v="112"/>
    <x v="36"/>
  </r>
  <r>
    <x v="113"/>
    <x v="37"/>
  </r>
  <r>
    <x v="114"/>
    <x v="38"/>
  </r>
  <r>
    <x v="115"/>
    <x v="39"/>
  </r>
  <r>
    <x v="116"/>
    <x v="40"/>
  </r>
  <r>
    <x v="117"/>
    <x v="40"/>
  </r>
  <r>
    <x v="118"/>
    <x v="41"/>
  </r>
  <r>
    <x v="119"/>
    <x v="41"/>
  </r>
  <r>
    <x v="120"/>
    <x v="42"/>
  </r>
  <r>
    <x v="121"/>
    <x v="43"/>
  </r>
  <r>
    <x v="122"/>
    <x v="44"/>
  </r>
  <r>
    <x v="123"/>
    <x v="45"/>
  </r>
  <r>
    <x v="124"/>
    <x v="45"/>
  </r>
  <r>
    <x v="125"/>
    <x v="46"/>
  </r>
  <r>
    <x v="126"/>
    <x v="47"/>
  </r>
  <r>
    <x v="127"/>
    <x v="48"/>
  </r>
  <r>
    <x v="128"/>
    <x v="49"/>
  </r>
  <r>
    <x v="129"/>
    <x v="50"/>
  </r>
  <r>
    <x v="130"/>
    <x v="51"/>
  </r>
  <r>
    <x v="131"/>
    <x v="52"/>
  </r>
  <r>
    <x v="132"/>
    <x v="53"/>
  </r>
  <r>
    <x v="133"/>
    <x v="54"/>
  </r>
  <r>
    <x v="134"/>
    <x v="54"/>
  </r>
  <r>
    <x v="135"/>
    <x v="55"/>
  </r>
  <r>
    <x v="136"/>
    <x v="56"/>
  </r>
  <r>
    <x v="137"/>
    <x v="57"/>
  </r>
  <r>
    <x v="138"/>
    <x v="57"/>
  </r>
  <r>
    <x v="139"/>
    <x v="58"/>
  </r>
  <r>
    <x v="140"/>
    <x v="59"/>
  </r>
  <r>
    <x v="141"/>
    <x v="60"/>
  </r>
  <r>
    <x v="142"/>
    <x v="61"/>
  </r>
  <r>
    <x v="143"/>
    <x v="62"/>
  </r>
  <r>
    <x v="144"/>
    <x v="63"/>
  </r>
  <r>
    <x v="145"/>
    <x v="64"/>
  </r>
  <r>
    <x v="146"/>
    <x v="65"/>
  </r>
  <r>
    <x v="147"/>
    <x v="66"/>
  </r>
  <r>
    <x v="148"/>
    <x v="67"/>
  </r>
  <r>
    <x v="149"/>
    <x v="68"/>
  </r>
  <r>
    <x v="150"/>
    <x v="69"/>
  </r>
  <r>
    <x v="22"/>
    <x v="70"/>
  </r>
  <r>
    <x v="151"/>
    <x v="71"/>
  </r>
  <r>
    <x v="152"/>
    <x v="72"/>
  </r>
  <r>
    <x v="153"/>
    <x v="72"/>
  </r>
  <r>
    <x v="154"/>
    <x v="72"/>
  </r>
  <r>
    <x v="155"/>
    <x v="72"/>
  </r>
  <r>
    <x v="156"/>
    <x v="73"/>
  </r>
  <r>
    <x v="157"/>
    <x v="73"/>
  </r>
  <r>
    <x v="158"/>
    <x v="74"/>
  </r>
  <r>
    <x v="159"/>
    <x v="75"/>
  </r>
  <r>
    <x v="160"/>
    <x v="76"/>
  </r>
  <r>
    <x v="161"/>
    <x v="77"/>
  </r>
  <r>
    <x v="162"/>
    <x v="78"/>
  </r>
  <r>
    <x v="163"/>
    <x v="79"/>
  </r>
  <r>
    <x v="164"/>
    <x v="80"/>
  </r>
  <r>
    <x v="165"/>
    <x v="81"/>
  </r>
  <r>
    <x v="166"/>
    <x v="82"/>
  </r>
  <r>
    <x v="167"/>
    <x v="82"/>
  </r>
  <r>
    <x v="168"/>
    <x v="82"/>
  </r>
  <r>
    <x v="169"/>
    <x v="83"/>
  </r>
  <r>
    <x v="170"/>
    <x v="84"/>
  </r>
  <r>
    <x v="171"/>
    <x v="85"/>
  </r>
  <r>
    <x v="172"/>
    <x v="86"/>
  </r>
  <r>
    <x v="173"/>
    <x v="87"/>
  </r>
  <r>
    <x v="174"/>
    <x v="88"/>
  </r>
  <r>
    <x v="175"/>
    <x v="89"/>
  </r>
  <r>
    <x v="176"/>
    <x v="90"/>
  </r>
  <r>
    <x v="177"/>
    <x v="91"/>
  </r>
  <r>
    <x v="178"/>
    <x v="91"/>
  </r>
  <r>
    <x v="179"/>
    <x v="92"/>
  </r>
  <r>
    <x v="180"/>
    <x v="93"/>
  </r>
  <r>
    <x v="181"/>
    <x v="94"/>
  </r>
  <r>
    <x v="182"/>
    <x v="95"/>
  </r>
  <r>
    <x v="0"/>
    <x v="0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3"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4"/>
  </r>
  <r>
    <x v="4"/>
  </r>
  <r>
    <x v="4"/>
  </r>
  <r>
    <x v="5"/>
  </r>
  <r>
    <x v="5"/>
  </r>
  <r>
    <x v="6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1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2" firstHeaderRow="1" firstDataRow="1" firstDataCol="1"/>
  <pivotFields count="1">
    <pivotField axis="axisRow" showAll="0">
      <items count="19"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x="14"/>
        <item x="15"/>
        <item x="16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84" firstHeaderRow="1" firstDataRow="1" firstDataCol="1"/>
  <pivotFields count="2">
    <pivotField axis="axisRow" showAll="0">
      <items count="184">
        <item x="17"/>
        <item x="132"/>
        <item x="33"/>
        <item x="29"/>
        <item x="158"/>
        <item x="58"/>
        <item x="50"/>
        <item x="173"/>
        <item x="141"/>
        <item x="2"/>
        <item x="6"/>
        <item x="5"/>
        <item x="8"/>
        <item x="7"/>
        <item x="12"/>
        <item x="13"/>
        <item x="14"/>
        <item x="162"/>
        <item x="144"/>
        <item x="145"/>
        <item x="179"/>
        <item x="113"/>
        <item x="88"/>
        <item x="4"/>
        <item x="137"/>
        <item x="164"/>
        <item x="49"/>
        <item x="172"/>
        <item x="161"/>
        <item x="138"/>
        <item x="118"/>
        <item x="9"/>
        <item x="10"/>
        <item x="11"/>
        <item x="1"/>
        <item x="64"/>
        <item x="61"/>
        <item x="119"/>
        <item x="15"/>
        <item x="16"/>
        <item x="3"/>
        <item x="180"/>
        <item x="181"/>
        <item x="48"/>
        <item x="171"/>
        <item x="169"/>
        <item x="170"/>
        <item x="66"/>
        <item x="18"/>
        <item x="112"/>
        <item x="68"/>
        <item x="77"/>
        <item x="78"/>
        <item x="111"/>
        <item x="80"/>
        <item x="82"/>
        <item x="79"/>
        <item x="81"/>
        <item x="110"/>
        <item x="83"/>
        <item x="84"/>
        <item x="65"/>
        <item x="109"/>
        <item x="63"/>
        <item x="129"/>
        <item x="131"/>
        <item x="86"/>
        <item x="87"/>
        <item x="69"/>
        <item x="89"/>
        <item x="70"/>
        <item x="62"/>
        <item x="105"/>
        <item x="20"/>
        <item x="67"/>
        <item x="151"/>
        <item x="19"/>
        <item x="85"/>
        <item x="51"/>
        <item x="176"/>
        <item x="174"/>
        <item x="182"/>
        <item x="133"/>
        <item x="134"/>
        <item x="42"/>
        <item x="43"/>
        <item x="125"/>
        <item x="148"/>
        <item x="149"/>
        <item x="163"/>
        <item x="146"/>
        <item x="166"/>
        <item x="147"/>
        <item x="167"/>
        <item x="160"/>
        <item x="168"/>
        <item x="175"/>
        <item x="126"/>
        <item x="116"/>
        <item x="117"/>
        <item x="44"/>
        <item x="45"/>
        <item x="135"/>
        <item x="136"/>
        <item x="165"/>
        <item x="143"/>
        <item x="46"/>
        <item x="47"/>
        <item x="123"/>
        <item x="124"/>
        <item x="139"/>
        <item x="150"/>
        <item x="114"/>
        <item x="115"/>
        <item x="41"/>
        <item x="142"/>
        <item x="106"/>
        <item x="127"/>
        <item x="121"/>
        <item x="120"/>
        <item x="34"/>
        <item x="128"/>
        <item x="130"/>
        <item x="35"/>
        <item x="36"/>
        <item x="38"/>
        <item x="37"/>
        <item x="40"/>
        <item x="39"/>
        <item x="90"/>
        <item x="92"/>
        <item x="93"/>
        <item x="101"/>
        <item x="96"/>
        <item x="94"/>
        <item x="102"/>
        <item x="97"/>
        <item x="104"/>
        <item x="103"/>
        <item x="98"/>
        <item x="24"/>
        <item x="25"/>
        <item x="23"/>
        <item x="140"/>
        <item x="22"/>
        <item x="107"/>
        <item x="108"/>
        <item x="100"/>
        <item x="32"/>
        <item x="31"/>
        <item x="30"/>
        <item x="21"/>
        <item x="95"/>
        <item x="99"/>
        <item x="28"/>
        <item x="27"/>
        <item x="26"/>
        <item x="91"/>
        <item x="76"/>
        <item x="159"/>
        <item x="74"/>
        <item x="73"/>
        <item x="72"/>
        <item x="71"/>
        <item x="75"/>
        <item x="52"/>
        <item x="53"/>
        <item x="54"/>
        <item x="152"/>
        <item x="60"/>
        <item x="154"/>
        <item x="59"/>
        <item x="55"/>
        <item x="156"/>
        <item x="56"/>
        <item x="57"/>
        <item x="153"/>
        <item x="155"/>
        <item x="157"/>
        <item x="122"/>
        <item x="178"/>
        <item x="177"/>
        <item x="0"/>
        <item t="default"/>
      </items>
    </pivotField>
    <pivotField axis="axisRow" showAll="0">
      <items count="9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0"/>
        <item t="default"/>
      </items>
    </pivotField>
  </pivotFields>
  <rowFields count="2">
    <field x="1"/>
    <field x="0"/>
  </rowFields>
  <rowItems count="281">
    <i>
      <x/>
    </i>
    <i r="1">
      <x v="34"/>
    </i>
    <i>
      <x v="1"/>
    </i>
    <i r="1">
      <x v="9"/>
    </i>
    <i r="1">
      <x v="23"/>
    </i>
    <i r="1">
      <x v="40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31"/>
    </i>
    <i r="1">
      <x v="32"/>
    </i>
    <i r="1">
      <x v="33"/>
    </i>
    <i r="1">
      <x v="38"/>
    </i>
    <i>
      <x v="3"/>
    </i>
    <i r="1">
      <x/>
    </i>
    <i r="1">
      <x v="39"/>
    </i>
    <i>
      <x v="4"/>
    </i>
    <i r="1">
      <x v="48"/>
    </i>
    <i r="1">
      <x v="73"/>
    </i>
    <i r="1">
      <x v="76"/>
    </i>
    <i>
      <x v="5"/>
    </i>
    <i r="1">
      <x v="2"/>
    </i>
    <i r="1">
      <x v="3"/>
    </i>
    <i r="1">
      <x v="120"/>
    </i>
    <i r="1">
      <x v="140"/>
    </i>
    <i r="1">
      <x v="141"/>
    </i>
    <i r="1">
      <x v="142"/>
    </i>
    <i r="1">
      <x v="144"/>
    </i>
    <i r="1">
      <x v="148"/>
    </i>
    <i r="1">
      <x v="149"/>
    </i>
    <i r="1">
      <x v="150"/>
    </i>
    <i r="1">
      <x v="151"/>
    </i>
    <i r="1">
      <x v="154"/>
    </i>
    <i r="1">
      <x v="155"/>
    </i>
    <i r="1">
      <x v="156"/>
    </i>
    <i>
      <x v="6"/>
    </i>
    <i r="1">
      <x v="123"/>
    </i>
    <i r="1">
      <x v="124"/>
    </i>
    <i r="1">
      <x v="125"/>
    </i>
    <i r="1">
      <x v="126"/>
    </i>
    <i r="1">
      <x v="127"/>
    </i>
    <i r="1">
      <x v="128"/>
    </i>
    <i>
      <x v="7"/>
    </i>
    <i r="1">
      <x v="114"/>
    </i>
    <i>
      <x v="8"/>
    </i>
    <i r="1">
      <x v="84"/>
    </i>
    <i r="1">
      <x v="85"/>
    </i>
    <i>
      <x v="9"/>
    </i>
    <i r="1">
      <x v="100"/>
    </i>
    <i r="1">
      <x v="101"/>
    </i>
    <i r="1">
      <x v="106"/>
    </i>
    <i r="1">
      <x v="107"/>
    </i>
    <i>
      <x v="10"/>
    </i>
    <i r="1">
      <x v="43"/>
    </i>
    <i>
      <x v="11"/>
    </i>
    <i r="1">
      <x v="26"/>
    </i>
    <i>
      <x v="12"/>
    </i>
    <i r="1">
      <x v="6"/>
    </i>
    <i>
      <x v="13"/>
    </i>
    <i r="1">
      <x v="78"/>
    </i>
    <i>
      <x v="14"/>
    </i>
    <i r="1">
      <x v="165"/>
    </i>
    <i>
      <x v="15"/>
    </i>
    <i r="1">
      <x v="166"/>
    </i>
    <i>
      <x v="16"/>
    </i>
    <i r="1">
      <x v="167"/>
    </i>
    <i>
      <x v="17"/>
    </i>
    <i r="1">
      <x v="5"/>
    </i>
    <i r="1">
      <x v="171"/>
    </i>
    <i r="1">
      <x v="172"/>
    </i>
    <i r="1">
      <x v="174"/>
    </i>
    <i r="1">
      <x v="175"/>
    </i>
    <i>
      <x v="18"/>
    </i>
    <i r="1">
      <x v="169"/>
    </i>
    <i>
      <x v="19"/>
    </i>
    <i r="1">
      <x v="36"/>
    </i>
    <i>
      <x v="20"/>
    </i>
    <i r="1">
      <x v="63"/>
    </i>
    <i r="1">
      <x v="71"/>
    </i>
    <i>
      <x v="21"/>
    </i>
    <i r="1">
      <x v="35"/>
    </i>
    <i>
      <x v="22"/>
    </i>
    <i r="1">
      <x v="47"/>
    </i>
    <i r="1">
      <x v="50"/>
    </i>
    <i r="1">
      <x v="61"/>
    </i>
    <i r="1">
      <x v="74"/>
    </i>
    <i>
      <x v="23"/>
    </i>
    <i r="1">
      <x v="68"/>
    </i>
    <i r="1">
      <x v="70"/>
    </i>
    <i>
      <x v="24"/>
    </i>
    <i r="1">
      <x v="160"/>
    </i>
    <i r="1">
      <x v="161"/>
    </i>
    <i r="1">
      <x v="162"/>
    </i>
    <i r="1">
      <x v="163"/>
    </i>
    <i r="1">
      <x v="164"/>
    </i>
    <i>
      <x v="25"/>
    </i>
    <i r="1">
      <x v="158"/>
    </i>
    <i>
      <x v="26"/>
    </i>
    <i r="1">
      <x v="51"/>
    </i>
    <i r="1">
      <x v="52"/>
    </i>
    <i>
      <x v="27"/>
    </i>
    <i r="1">
      <x v="54"/>
    </i>
    <i r="1">
      <x v="55"/>
    </i>
    <i r="1">
      <x v="56"/>
    </i>
    <i r="1">
      <x v="57"/>
    </i>
    <i r="1">
      <x v="59"/>
    </i>
    <i r="1">
      <x v="60"/>
    </i>
    <i r="1">
      <x v="77"/>
    </i>
    <i>
      <x v="28"/>
    </i>
    <i r="1">
      <x v="66"/>
    </i>
    <i r="1">
      <x v="67"/>
    </i>
    <i>
      <x v="29"/>
    </i>
    <i r="1">
      <x v="22"/>
    </i>
    <i>
      <x v="30"/>
    </i>
    <i r="1">
      <x v="69"/>
    </i>
    <i>
      <x v="31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7"/>
    </i>
    <i r="1">
      <x v="152"/>
    </i>
    <i r="1">
      <x v="153"/>
    </i>
    <i r="1">
      <x v="157"/>
    </i>
    <i>
      <x v="32"/>
    </i>
    <i r="1">
      <x v="72"/>
    </i>
    <i>
      <x v="33"/>
    </i>
    <i r="1">
      <x v="116"/>
    </i>
    <i>
      <x v="34"/>
    </i>
    <i r="1">
      <x v="145"/>
    </i>
    <i r="1">
      <x v="146"/>
    </i>
    <i>
      <x v="35"/>
    </i>
    <i r="1">
      <x v="49"/>
    </i>
    <i r="1">
      <x v="53"/>
    </i>
    <i r="1">
      <x v="58"/>
    </i>
    <i r="1">
      <x v="62"/>
    </i>
    <i>
      <x v="36"/>
    </i>
    <i r="1">
      <x v="21"/>
    </i>
    <i>
      <x v="37"/>
    </i>
    <i r="1">
      <x v="112"/>
    </i>
    <i>
      <x v="38"/>
    </i>
    <i r="1">
      <x v="113"/>
    </i>
    <i>
      <x v="39"/>
    </i>
    <i r="1">
      <x v="98"/>
    </i>
    <i r="1">
      <x v="99"/>
    </i>
    <i>
      <x v="40"/>
    </i>
    <i r="1">
      <x v="30"/>
    </i>
    <i r="1">
      <x v="37"/>
    </i>
    <i>
      <x v="41"/>
    </i>
    <i r="1">
      <x v="119"/>
    </i>
    <i>
      <x v="42"/>
    </i>
    <i r="1">
      <x v="118"/>
    </i>
    <i>
      <x v="43"/>
    </i>
    <i r="1">
      <x v="179"/>
    </i>
    <i>
      <x v="44"/>
    </i>
    <i r="1">
      <x v="108"/>
    </i>
    <i r="1">
      <x v="109"/>
    </i>
    <i>
      <x v="45"/>
    </i>
    <i r="1">
      <x v="86"/>
    </i>
    <i>
      <x v="46"/>
    </i>
    <i r="1">
      <x v="97"/>
    </i>
    <i>
      <x v="47"/>
    </i>
    <i r="1">
      <x v="117"/>
    </i>
    <i>
      <x v="48"/>
    </i>
    <i r="1">
      <x v="121"/>
    </i>
    <i>
      <x v="49"/>
    </i>
    <i r="1">
      <x v="64"/>
    </i>
    <i>
      <x v="50"/>
    </i>
    <i r="1">
      <x v="122"/>
    </i>
    <i>
      <x v="51"/>
    </i>
    <i r="1">
      <x v="65"/>
    </i>
    <i>
      <x v="52"/>
    </i>
    <i r="1">
      <x v="1"/>
    </i>
    <i>
      <x v="53"/>
    </i>
    <i r="1">
      <x v="82"/>
    </i>
    <i r="1">
      <x v="83"/>
    </i>
    <i>
      <x v="54"/>
    </i>
    <i r="1">
      <x v="102"/>
    </i>
    <i>
      <x v="55"/>
    </i>
    <i r="1">
      <x v="103"/>
    </i>
    <i>
      <x v="56"/>
    </i>
    <i r="1">
      <x v="24"/>
    </i>
    <i r="1">
      <x v="29"/>
    </i>
    <i>
      <x v="57"/>
    </i>
    <i r="1">
      <x v="110"/>
    </i>
    <i>
      <x v="58"/>
    </i>
    <i r="1">
      <x v="143"/>
    </i>
    <i>
      <x v="59"/>
    </i>
    <i r="1">
      <x v="8"/>
    </i>
    <i>
      <x v="60"/>
    </i>
    <i r="1">
      <x v="115"/>
    </i>
    <i>
      <x v="61"/>
    </i>
    <i r="1">
      <x v="105"/>
    </i>
    <i>
      <x v="62"/>
    </i>
    <i r="1">
      <x v="18"/>
    </i>
    <i>
      <x v="63"/>
    </i>
    <i r="1">
      <x v="19"/>
    </i>
    <i>
      <x v="64"/>
    </i>
    <i r="1">
      <x v="90"/>
    </i>
    <i>
      <x v="65"/>
    </i>
    <i r="1">
      <x v="92"/>
    </i>
    <i>
      <x v="66"/>
    </i>
    <i r="1">
      <x v="87"/>
    </i>
    <i>
      <x v="67"/>
    </i>
    <i r="1">
      <x v="88"/>
    </i>
    <i>
      <x v="68"/>
    </i>
    <i r="1">
      <x v="111"/>
    </i>
    <i>
      <x v="69"/>
    </i>
    <i r="1">
      <x v="144"/>
    </i>
    <i>
      <x v="70"/>
    </i>
    <i r="1">
      <x v="75"/>
    </i>
    <i>
      <x v="71"/>
    </i>
    <i r="1">
      <x v="168"/>
    </i>
    <i r="1">
      <x v="170"/>
    </i>
    <i r="1">
      <x v="176"/>
    </i>
    <i r="1">
      <x v="177"/>
    </i>
    <i>
      <x v="72"/>
    </i>
    <i r="1">
      <x v="173"/>
    </i>
    <i r="1">
      <x v="178"/>
    </i>
    <i>
      <x v="73"/>
    </i>
    <i r="1">
      <x v="4"/>
    </i>
    <i>
      <x v="74"/>
    </i>
    <i r="1">
      <x v="159"/>
    </i>
    <i>
      <x v="75"/>
    </i>
    <i r="1">
      <x v="94"/>
    </i>
    <i>
      <x v="76"/>
    </i>
    <i r="1">
      <x v="28"/>
    </i>
    <i>
      <x v="77"/>
    </i>
    <i r="1">
      <x v="17"/>
    </i>
    <i>
      <x v="78"/>
    </i>
    <i r="1">
      <x v="89"/>
    </i>
    <i>
      <x v="79"/>
    </i>
    <i r="1">
      <x v="25"/>
    </i>
    <i>
      <x v="80"/>
    </i>
    <i r="1">
      <x v="104"/>
    </i>
    <i>
      <x v="81"/>
    </i>
    <i r="1">
      <x v="91"/>
    </i>
    <i r="1">
      <x v="93"/>
    </i>
    <i r="1">
      <x v="95"/>
    </i>
    <i>
      <x v="82"/>
    </i>
    <i r="1">
      <x v="45"/>
    </i>
    <i>
      <x v="83"/>
    </i>
    <i r="1">
      <x v="46"/>
    </i>
    <i>
      <x v="84"/>
    </i>
    <i r="1">
      <x v="44"/>
    </i>
    <i>
      <x v="85"/>
    </i>
    <i r="1">
      <x v="27"/>
    </i>
    <i>
      <x v="86"/>
    </i>
    <i r="1">
      <x v="7"/>
    </i>
    <i>
      <x v="87"/>
    </i>
    <i r="1">
      <x v="80"/>
    </i>
    <i>
      <x v="88"/>
    </i>
    <i r="1">
      <x v="96"/>
    </i>
    <i>
      <x v="89"/>
    </i>
    <i r="1">
      <x v="79"/>
    </i>
    <i>
      <x v="90"/>
    </i>
    <i r="1">
      <x v="180"/>
    </i>
    <i r="1">
      <x v="181"/>
    </i>
    <i>
      <x v="91"/>
    </i>
    <i r="1">
      <x v="20"/>
    </i>
    <i>
      <x v="92"/>
    </i>
    <i r="1">
      <x v="41"/>
    </i>
    <i>
      <x v="93"/>
    </i>
    <i r="1">
      <x v="42"/>
    </i>
    <i>
      <x v="94"/>
    </i>
    <i r="1">
      <x v="81"/>
    </i>
    <i>
      <x v="95"/>
    </i>
    <i r="1">
      <x v="18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E5" sqref="E5"/>
    </sheetView>
  </sheetViews>
  <sheetFormatPr defaultRowHeight="15" x14ac:dyDescent="0.25"/>
  <cols>
    <col min="1" max="1" width="13.140625" bestFit="1" customWidth="1"/>
  </cols>
  <sheetData>
    <row r="3" spans="1:2" x14ac:dyDescent="0.25">
      <c r="A3" s="2" t="s">
        <v>408</v>
      </c>
    </row>
    <row r="4" spans="1:2" x14ac:dyDescent="0.25">
      <c r="A4" s="3" t="s">
        <v>81</v>
      </c>
      <c r="B4">
        <v>35</v>
      </c>
    </row>
    <row r="5" spans="1:2" x14ac:dyDescent="0.25">
      <c r="A5" s="3" t="s">
        <v>1</v>
      </c>
      <c r="B5">
        <v>6</v>
      </c>
    </row>
    <row r="6" spans="1:2" x14ac:dyDescent="0.25">
      <c r="A6" s="3" t="s">
        <v>100</v>
      </c>
      <c r="B6">
        <v>20</v>
      </c>
    </row>
    <row r="7" spans="1:2" x14ac:dyDescent="0.25">
      <c r="A7" s="3" t="s">
        <v>79</v>
      </c>
      <c r="B7">
        <v>17</v>
      </c>
    </row>
    <row r="8" spans="1:2" x14ac:dyDescent="0.25">
      <c r="A8" s="3" t="s">
        <v>102</v>
      </c>
      <c r="B8">
        <v>29</v>
      </c>
    </row>
    <row r="9" spans="1:2" x14ac:dyDescent="0.25">
      <c r="A9" s="3" t="s">
        <v>77</v>
      </c>
      <c r="B9">
        <v>9</v>
      </c>
    </row>
    <row r="10" spans="1:2" x14ac:dyDescent="0.25">
      <c r="A10" s="3" t="s">
        <v>86</v>
      </c>
      <c r="B10">
        <v>26</v>
      </c>
    </row>
    <row r="11" spans="1:2" x14ac:dyDescent="0.25">
      <c r="A11" s="3" t="s">
        <v>17</v>
      </c>
      <c r="B11">
        <v>1</v>
      </c>
    </row>
    <row r="12" spans="1:2" x14ac:dyDescent="0.25">
      <c r="A12" s="3" t="s">
        <v>82</v>
      </c>
      <c r="B12">
        <v>53</v>
      </c>
    </row>
    <row r="13" spans="1:2" x14ac:dyDescent="0.25">
      <c r="A13" s="3" t="s">
        <v>96</v>
      </c>
      <c r="B13">
        <v>19</v>
      </c>
    </row>
    <row r="14" spans="1:2" x14ac:dyDescent="0.25">
      <c r="A14" s="3" t="s">
        <v>92</v>
      </c>
      <c r="B14">
        <v>3</v>
      </c>
    </row>
    <row r="15" spans="1:2" x14ac:dyDescent="0.25">
      <c r="A15" s="3" t="s">
        <v>105</v>
      </c>
      <c r="B15">
        <v>12</v>
      </c>
    </row>
    <row r="16" spans="1:2" x14ac:dyDescent="0.25">
      <c r="A16" s="3" t="s">
        <v>38</v>
      </c>
      <c r="B16">
        <v>7</v>
      </c>
    </row>
    <row r="17" spans="1:2" x14ac:dyDescent="0.25">
      <c r="A17" s="3" t="s">
        <v>94</v>
      </c>
      <c r="B17">
        <v>11</v>
      </c>
    </row>
    <row r="18" spans="1:2" x14ac:dyDescent="0.25">
      <c r="A18" s="3" t="s">
        <v>30</v>
      </c>
      <c r="B18">
        <v>8</v>
      </c>
    </row>
    <row r="19" spans="1:2" x14ac:dyDescent="0.25">
      <c r="A19" s="3" t="s">
        <v>75</v>
      </c>
      <c r="B19">
        <v>15</v>
      </c>
    </row>
    <row r="20" spans="1:2" x14ac:dyDescent="0.25">
      <c r="A20" s="3" t="s">
        <v>67</v>
      </c>
      <c r="B20">
        <v>16</v>
      </c>
    </row>
    <row r="21" spans="1:2" x14ac:dyDescent="0.25">
      <c r="A21" s="3" t="s">
        <v>98</v>
      </c>
      <c r="B21">
        <v>30</v>
      </c>
    </row>
    <row r="22" spans="1:2" x14ac:dyDescent="0.25">
      <c r="A22" s="3" t="s">
        <v>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3"/>
  <sheetViews>
    <sheetView tabSelected="1" topLeftCell="D108" workbookViewId="0">
      <selection activeCell="L117" sqref="L117"/>
    </sheetView>
  </sheetViews>
  <sheetFormatPr defaultRowHeight="15" x14ac:dyDescent="0.25"/>
  <cols>
    <col min="1" max="1" width="13.140625" bestFit="1" customWidth="1"/>
    <col min="12" max="12" width="20.7109375" customWidth="1"/>
    <col min="17" max="17" width="19.140625" customWidth="1"/>
  </cols>
  <sheetData>
    <row r="1" spans="1:20" s="5" customFormat="1" x14ac:dyDescent="0.25">
      <c r="A1" s="5" t="s">
        <v>411</v>
      </c>
      <c r="B1" s="5" t="s">
        <v>412</v>
      </c>
      <c r="C1" s="5" t="s">
        <v>735</v>
      </c>
      <c r="D1" s="5" t="s">
        <v>403</v>
      </c>
      <c r="E1" s="5" t="s">
        <v>404</v>
      </c>
      <c r="F1" s="5" t="s">
        <v>405</v>
      </c>
      <c r="J1" s="5" t="s">
        <v>404</v>
      </c>
      <c r="K1" s="5" t="s">
        <v>736</v>
      </c>
      <c r="L1" s="5" t="s">
        <v>407</v>
      </c>
      <c r="M1" s="5" t="s">
        <v>120</v>
      </c>
      <c r="P1" s="5" t="s">
        <v>406</v>
      </c>
    </row>
    <row r="2" spans="1:20" x14ac:dyDescent="0.25">
      <c r="A2">
        <v>148</v>
      </c>
      <c r="B2" t="s">
        <v>38</v>
      </c>
      <c r="C2">
        <f>VLOOKUP(B2,elemno!A:B,2,FALSE)</f>
        <v>7</v>
      </c>
      <c r="D2" t="s">
        <v>45</v>
      </c>
      <c r="E2">
        <v>67</v>
      </c>
      <c r="F2">
        <v>67</v>
      </c>
      <c r="G2">
        <v>9</v>
      </c>
      <c r="H2">
        <v>8</v>
      </c>
      <c r="I2">
        <v>0</v>
      </c>
      <c r="J2">
        <f>E2</f>
        <v>67</v>
      </c>
      <c r="K2" t="str">
        <f>RIGHT(" "&amp;E2,2)&amp;" "&amp;RIGHT(" "&amp;C2,2)&amp;" "&amp;LEFT(M2&amp;"                            ",25)&amp;" " &amp;L2</f>
        <v>67  7 NITROGEN IN N-OXIDE       $([#7D3+1][O-1])</v>
      </c>
      <c r="L2" t="s">
        <v>481</v>
      </c>
      <c r="M2" t="s">
        <v>358</v>
      </c>
      <c r="O2" t="str">
        <f>IF(L2=".","","select within(smarts,"""&amp;L2&amp;""")")</f>
        <v>select within(smarts,"$([#7D3+1][O-1])")</v>
      </c>
      <c r="P2" t="s">
        <v>479</v>
      </c>
      <c r="R2" t="s">
        <v>48</v>
      </c>
      <c r="S2">
        <v>45</v>
      </c>
      <c r="T2" t="s">
        <v>646</v>
      </c>
    </row>
    <row r="3" spans="1:20" x14ac:dyDescent="0.25">
      <c r="A3">
        <v>149</v>
      </c>
      <c r="B3" t="s">
        <v>38</v>
      </c>
      <c r="C3">
        <f>VLOOKUP(B3,elemno!A:B,2,FALSE)</f>
        <v>7</v>
      </c>
      <c r="D3" t="s">
        <v>46</v>
      </c>
      <c r="E3">
        <v>68</v>
      </c>
      <c r="F3">
        <v>68</v>
      </c>
      <c r="G3">
        <v>8</v>
      </c>
      <c r="H3">
        <v>8</v>
      </c>
      <c r="I3">
        <v>0</v>
      </c>
      <c r="J3">
        <f t="shared" ref="J3:J66" si="0">E3</f>
        <v>68</v>
      </c>
      <c r="K3" t="str">
        <f t="shared" ref="K3:K66" si="1">RIGHT(" "&amp;E3,2)&amp;" "&amp;RIGHT(" "&amp;C3,2)&amp;" "&amp;LEFT(M3&amp;"                            ",25)&amp;" " &amp;L3</f>
        <v>68  7 NITROGEN IN N-OXIDE       $([ND4+1][O-1])</v>
      </c>
      <c r="L3" t="s">
        <v>483</v>
      </c>
      <c r="M3" t="s">
        <v>358</v>
      </c>
      <c r="O3" t="str">
        <f t="shared" ref="O3:O66" si="2">IF(L3=".","","select within(smarts,"""&amp;L3&amp;""")")</f>
        <v>select within(smarts,"$([ND4+1][O-1])")</v>
      </c>
      <c r="P3" t="s">
        <v>480</v>
      </c>
      <c r="R3" t="s">
        <v>49</v>
      </c>
      <c r="S3">
        <v>46</v>
      </c>
      <c r="T3" t="s">
        <v>647</v>
      </c>
    </row>
    <row r="4" spans="1:20" x14ac:dyDescent="0.25">
      <c r="A4">
        <v>150</v>
      </c>
      <c r="B4" t="s">
        <v>38</v>
      </c>
      <c r="C4">
        <f>VLOOKUP(B4,elemno!A:B,2,FALSE)</f>
        <v>7</v>
      </c>
      <c r="D4" t="s">
        <v>63</v>
      </c>
      <c r="E4">
        <v>69</v>
      </c>
      <c r="F4">
        <v>69</v>
      </c>
      <c r="G4">
        <v>9</v>
      </c>
      <c r="H4">
        <v>8</v>
      </c>
      <c r="I4">
        <v>0</v>
      </c>
      <c r="J4">
        <f t="shared" si="0"/>
        <v>69</v>
      </c>
      <c r="K4" t="str">
        <f t="shared" si="1"/>
        <v>69  7 NITROGEN IN N-OXIDE       $([#7D3+1][O-1])</v>
      </c>
      <c r="L4" t="s">
        <v>481</v>
      </c>
      <c r="M4" t="s">
        <v>358</v>
      </c>
      <c r="O4" t="str">
        <f t="shared" si="2"/>
        <v>select within(smarts,"$([#7D3+1][O-1])")</v>
      </c>
      <c r="P4" t="s">
        <v>482</v>
      </c>
      <c r="R4" t="s">
        <v>43</v>
      </c>
      <c r="S4">
        <v>47</v>
      </c>
      <c r="T4" t="s">
        <v>648</v>
      </c>
    </row>
    <row r="5" spans="1:20" x14ac:dyDescent="0.25">
      <c r="A5">
        <v>61</v>
      </c>
      <c r="B5" t="s">
        <v>1</v>
      </c>
      <c r="C5">
        <f>VLOOKUP(B5,elemno!A:B,2,FALSE)</f>
        <v>6</v>
      </c>
      <c r="D5" t="s">
        <v>9</v>
      </c>
      <c r="E5">
        <v>20</v>
      </c>
      <c r="F5">
        <v>20</v>
      </c>
      <c r="G5">
        <v>1</v>
      </c>
      <c r="H5">
        <v>1</v>
      </c>
      <c r="I5">
        <v>0</v>
      </c>
      <c r="J5">
        <f t="shared" si="0"/>
        <v>20</v>
      </c>
      <c r="K5" t="str">
        <f t="shared" si="1"/>
        <v>20  6 C IN CYCLOBUTYL           [Cr4D4]</v>
      </c>
      <c r="L5" t="s">
        <v>417</v>
      </c>
      <c r="M5" t="s">
        <v>224</v>
      </c>
      <c r="O5" t="str">
        <f t="shared" si="2"/>
        <v>select within(smarts,"[Cr4D4]")</v>
      </c>
      <c r="P5" t="s">
        <v>0</v>
      </c>
      <c r="R5" t="s">
        <v>213</v>
      </c>
      <c r="S5">
        <v>17</v>
      </c>
      <c r="T5" t="s">
        <v>546</v>
      </c>
    </row>
    <row r="6" spans="1:20" x14ac:dyDescent="0.25">
      <c r="A6">
        <v>64</v>
      </c>
      <c r="B6" t="s">
        <v>1</v>
      </c>
      <c r="C6">
        <f>VLOOKUP(B6,elemno!A:B,2,FALSE)</f>
        <v>6</v>
      </c>
      <c r="D6" t="s">
        <v>10</v>
      </c>
      <c r="E6">
        <v>22</v>
      </c>
      <c r="F6">
        <v>22</v>
      </c>
      <c r="G6">
        <v>22</v>
      </c>
      <c r="H6">
        <v>1</v>
      </c>
      <c r="I6">
        <v>0</v>
      </c>
      <c r="J6">
        <f t="shared" si="0"/>
        <v>22</v>
      </c>
      <c r="K6" t="str">
        <f t="shared" si="1"/>
        <v>22  6 C IN CYCLOPROPLY          [Cr3]</v>
      </c>
      <c r="L6" t="s">
        <v>416</v>
      </c>
      <c r="M6" t="s">
        <v>228</v>
      </c>
      <c r="O6" t="str">
        <f t="shared" si="2"/>
        <v>select within(smarts,"[Cr3]")</v>
      </c>
      <c r="P6" t="s">
        <v>0</v>
      </c>
      <c r="R6" t="s">
        <v>216</v>
      </c>
      <c r="S6">
        <v>18</v>
      </c>
      <c r="T6" t="s">
        <v>550</v>
      </c>
    </row>
    <row r="7" spans="1:20" x14ac:dyDescent="0.25">
      <c r="A7">
        <v>88</v>
      </c>
      <c r="B7" t="s">
        <v>1</v>
      </c>
      <c r="C7">
        <f>VLOOKUP(B7,elemno!A:B,2,FALSE)</f>
        <v>6</v>
      </c>
      <c r="D7" t="s">
        <v>11</v>
      </c>
      <c r="E7">
        <v>30</v>
      </c>
      <c r="F7">
        <v>30</v>
      </c>
      <c r="G7">
        <v>2</v>
      </c>
      <c r="H7">
        <v>1</v>
      </c>
      <c r="I7">
        <v>0</v>
      </c>
      <c r="J7">
        <f t="shared" si="0"/>
        <v>30</v>
      </c>
      <c r="K7" t="str">
        <f t="shared" si="1"/>
        <v>30  6 C=C IN 4-RING             [CD3r4]</v>
      </c>
      <c r="L7" t="s">
        <v>458</v>
      </c>
      <c r="M7" t="s">
        <v>268</v>
      </c>
      <c r="O7" t="str">
        <f t="shared" si="2"/>
        <v>select within(smarts,"[CD3r4]")</v>
      </c>
      <c r="P7" t="s">
        <v>0</v>
      </c>
      <c r="R7" t="s">
        <v>75</v>
      </c>
      <c r="S7">
        <v>26</v>
      </c>
      <c r="T7" t="s">
        <v>576</v>
      </c>
    </row>
    <row r="8" spans="1:20" x14ac:dyDescent="0.25">
      <c r="A8">
        <v>163</v>
      </c>
      <c r="B8" t="s">
        <v>1</v>
      </c>
      <c r="C8">
        <f>VLOOKUP(B8,elemno!A:B,2,FALSE)</f>
        <v>6</v>
      </c>
      <c r="D8" t="s">
        <v>15</v>
      </c>
      <c r="E8">
        <v>78</v>
      </c>
      <c r="F8">
        <v>78</v>
      </c>
      <c r="G8">
        <v>2</v>
      </c>
      <c r="H8">
        <v>1</v>
      </c>
      <c r="I8">
        <v>0</v>
      </c>
      <c r="J8">
        <f t="shared" si="0"/>
        <v>78</v>
      </c>
      <c r="K8" t="str">
        <f t="shared" si="1"/>
        <v>78  6 GENERAL AROM 5-RING C     [cr5]</v>
      </c>
      <c r="L8" t="s">
        <v>436</v>
      </c>
      <c r="M8" t="s">
        <v>378</v>
      </c>
      <c r="O8" t="str">
        <f t="shared" si="2"/>
        <v>select within(smarts,"[cr5]")</v>
      </c>
      <c r="P8" t="s">
        <v>0</v>
      </c>
      <c r="R8" t="s">
        <v>60</v>
      </c>
      <c r="S8">
        <v>58</v>
      </c>
      <c r="T8" t="s">
        <v>660</v>
      </c>
    </row>
    <row r="9" spans="1:20" x14ac:dyDescent="0.25">
      <c r="A9">
        <v>44</v>
      </c>
      <c r="B9" t="s">
        <v>38</v>
      </c>
      <c r="C9">
        <f>VLOOKUP(B9,elemno!A:B,2,FALSE)</f>
        <v>7</v>
      </c>
      <c r="D9" t="s">
        <v>50</v>
      </c>
      <c r="E9">
        <v>10</v>
      </c>
      <c r="F9">
        <v>10</v>
      </c>
      <c r="G9">
        <v>10</v>
      </c>
      <c r="H9">
        <v>8</v>
      </c>
      <c r="I9">
        <v>0</v>
      </c>
      <c r="J9">
        <f t="shared" si="0"/>
        <v>10</v>
      </c>
      <c r="K9" t="str">
        <f t="shared" si="1"/>
        <v>10  7 N-C=O, AMIDES             $([ND3][C,N]=[C,N,O,S])</v>
      </c>
      <c r="L9" t="s">
        <v>710</v>
      </c>
      <c r="M9" t="s">
        <v>200</v>
      </c>
      <c r="O9" t="str">
        <f t="shared" si="2"/>
        <v>select within(smarts,"$([ND3][C,N]=[C,N,O,S])")</v>
      </c>
      <c r="P9" t="s">
        <v>0</v>
      </c>
      <c r="R9" t="s">
        <v>189</v>
      </c>
      <c r="S9">
        <v>7</v>
      </c>
      <c r="T9" t="s">
        <v>532</v>
      </c>
    </row>
    <row r="10" spans="1:20" x14ac:dyDescent="0.25">
      <c r="A10">
        <v>45</v>
      </c>
      <c r="B10" t="s">
        <v>38</v>
      </c>
      <c r="C10">
        <f>VLOOKUP(B10,elemno!A:B,2,FALSE)</f>
        <v>7</v>
      </c>
      <c r="D10" t="s">
        <v>201</v>
      </c>
      <c r="E10">
        <v>10</v>
      </c>
      <c r="F10">
        <v>10</v>
      </c>
      <c r="G10">
        <v>10</v>
      </c>
      <c r="H10">
        <v>8</v>
      </c>
      <c r="I10">
        <v>0</v>
      </c>
      <c r="J10">
        <f t="shared" si="0"/>
        <v>10</v>
      </c>
      <c r="K10" t="str">
        <f t="shared" si="1"/>
        <v>10  7 N-C=S (DELOC LP)          .</v>
      </c>
      <c r="L10" t="s">
        <v>477</v>
      </c>
      <c r="M10" t="s">
        <v>202</v>
      </c>
      <c r="O10" t="str">
        <f t="shared" si="2"/>
        <v/>
      </c>
      <c r="P10" t="s">
        <v>0</v>
      </c>
      <c r="R10" t="s">
        <v>193</v>
      </c>
      <c r="S10">
        <v>7</v>
      </c>
      <c r="T10" t="s">
        <v>533</v>
      </c>
    </row>
    <row r="11" spans="1:20" x14ac:dyDescent="0.25">
      <c r="A11">
        <v>46</v>
      </c>
      <c r="B11" t="s">
        <v>38</v>
      </c>
      <c r="C11">
        <f>VLOOKUP(B11,elemno!A:B,2,FALSE)</f>
        <v>7</v>
      </c>
      <c r="D11" t="s">
        <v>203</v>
      </c>
      <c r="E11">
        <v>10</v>
      </c>
      <c r="F11">
        <v>10</v>
      </c>
      <c r="G11">
        <v>10</v>
      </c>
      <c r="H11">
        <v>8</v>
      </c>
      <c r="I11">
        <v>0</v>
      </c>
      <c r="J11">
        <f t="shared" si="0"/>
        <v>10</v>
      </c>
      <c r="K11" t="str">
        <f t="shared" si="1"/>
        <v>10  7 N-N=C (DELOC LP)          .</v>
      </c>
      <c r="L11" t="s">
        <v>477</v>
      </c>
      <c r="M11" t="s">
        <v>204</v>
      </c>
      <c r="O11" t="str">
        <f t="shared" si="2"/>
        <v/>
      </c>
      <c r="P11" t="s">
        <v>0</v>
      </c>
      <c r="R11" t="s">
        <v>191</v>
      </c>
      <c r="S11">
        <v>7</v>
      </c>
      <c r="T11" t="s">
        <v>534</v>
      </c>
    </row>
    <row r="12" spans="1:20" x14ac:dyDescent="0.25">
      <c r="A12">
        <v>47</v>
      </c>
      <c r="B12" t="s">
        <v>38</v>
      </c>
      <c r="C12">
        <f>VLOOKUP(B12,elemno!A:B,2,FALSE)</f>
        <v>7</v>
      </c>
      <c r="D12" t="s">
        <v>205</v>
      </c>
      <c r="E12">
        <v>10</v>
      </c>
      <c r="F12">
        <v>10</v>
      </c>
      <c r="G12">
        <v>10</v>
      </c>
      <c r="H12">
        <v>8</v>
      </c>
      <c r="I12">
        <v>0</v>
      </c>
      <c r="J12">
        <f t="shared" si="0"/>
        <v>10</v>
      </c>
      <c r="K12" t="str">
        <f t="shared" si="1"/>
        <v>10  7 N-N=N (DELOC LP)          .</v>
      </c>
      <c r="L12" t="s">
        <v>477</v>
      </c>
      <c r="M12" t="s">
        <v>206</v>
      </c>
      <c r="O12" t="str">
        <f t="shared" si="2"/>
        <v/>
      </c>
      <c r="P12" t="s">
        <v>0</v>
      </c>
      <c r="R12" t="s">
        <v>535</v>
      </c>
      <c r="S12">
        <v>7</v>
      </c>
      <c r="T12" t="s">
        <v>536</v>
      </c>
    </row>
    <row r="13" spans="1:20" x14ac:dyDescent="0.25">
      <c r="A13">
        <v>164</v>
      </c>
      <c r="B13" t="s">
        <v>38</v>
      </c>
      <c r="C13">
        <f>VLOOKUP(B13,elemno!A:B,2,FALSE)</f>
        <v>7</v>
      </c>
      <c r="D13" t="s">
        <v>66</v>
      </c>
      <c r="E13">
        <v>79</v>
      </c>
      <c r="F13">
        <v>79</v>
      </c>
      <c r="G13">
        <v>9</v>
      </c>
      <c r="H13">
        <v>8</v>
      </c>
      <c r="I13">
        <v>0</v>
      </c>
      <c r="J13">
        <f t="shared" si="0"/>
        <v>79</v>
      </c>
      <c r="K13" t="str">
        <f t="shared" si="1"/>
        <v>79  7 GENERAL AROM 5-RING N     [nr5]</v>
      </c>
      <c r="L13" t="s">
        <v>465</v>
      </c>
      <c r="M13" t="s">
        <v>379</v>
      </c>
      <c r="O13" t="str">
        <f t="shared" si="2"/>
        <v>select within(smarts,"[nr5]")</v>
      </c>
      <c r="P13" t="s">
        <v>0</v>
      </c>
      <c r="R13" t="s">
        <v>350</v>
      </c>
      <c r="S13">
        <v>59</v>
      </c>
      <c r="T13" t="s">
        <v>661</v>
      </c>
    </row>
    <row r="14" spans="1:20" x14ac:dyDescent="0.25">
      <c r="A14">
        <v>50</v>
      </c>
      <c r="B14" t="s">
        <v>81</v>
      </c>
      <c r="C14">
        <f>VLOOKUP(B14,elemno!A:B,2,FALSE)</f>
        <v>35</v>
      </c>
      <c r="D14" t="s">
        <v>80</v>
      </c>
      <c r="E14">
        <v>13</v>
      </c>
      <c r="F14">
        <v>13</v>
      </c>
      <c r="G14">
        <v>13</v>
      </c>
      <c r="H14">
        <v>13</v>
      </c>
      <c r="I14">
        <v>0</v>
      </c>
      <c r="J14">
        <f t="shared" si="0"/>
        <v>13</v>
      </c>
      <c r="K14" t="str">
        <f t="shared" si="1"/>
        <v>13 35 BROMINE                   [Br+0]</v>
      </c>
      <c r="L14" t="s">
        <v>413</v>
      </c>
      <c r="M14" t="s">
        <v>209</v>
      </c>
      <c r="O14" t="str">
        <f t="shared" si="2"/>
        <v>select within(smarts,"[Br+0]")</v>
      </c>
      <c r="R14" t="s">
        <v>198</v>
      </c>
      <c r="S14">
        <v>9</v>
      </c>
      <c r="T14" t="s">
        <v>539</v>
      </c>
    </row>
    <row r="15" spans="1:20" x14ac:dyDescent="0.25">
      <c r="A15">
        <v>174</v>
      </c>
      <c r="B15" t="s">
        <v>81</v>
      </c>
      <c r="C15">
        <f>VLOOKUP(B15,elemno!A:B,2,FALSE)</f>
        <v>35</v>
      </c>
      <c r="D15" t="s">
        <v>90</v>
      </c>
      <c r="E15">
        <v>91</v>
      </c>
      <c r="F15">
        <v>91</v>
      </c>
      <c r="G15">
        <v>91</v>
      </c>
      <c r="H15">
        <v>91</v>
      </c>
      <c r="I15">
        <v>91</v>
      </c>
      <c r="J15">
        <f t="shared" si="0"/>
        <v>91</v>
      </c>
      <c r="K15" t="str">
        <f t="shared" si="1"/>
        <v>91 35 BROMIDE ANION             [Br-1]</v>
      </c>
      <c r="L15" t="s">
        <v>414</v>
      </c>
      <c r="M15" t="s">
        <v>389</v>
      </c>
      <c r="O15" t="str">
        <f t="shared" si="2"/>
        <v>select within(smarts,"[Br-1]")</v>
      </c>
      <c r="R15" t="s">
        <v>63</v>
      </c>
      <c r="S15">
        <v>69</v>
      </c>
      <c r="T15" t="s">
        <v>670</v>
      </c>
    </row>
    <row r="16" spans="1:20" x14ac:dyDescent="0.25">
      <c r="A16">
        <v>1</v>
      </c>
      <c r="B16" t="s">
        <v>1</v>
      </c>
      <c r="C16">
        <f>VLOOKUP(B16,elemno!A:B,2,FALSE)</f>
        <v>6</v>
      </c>
      <c r="D16" t="s">
        <v>121</v>
      </c>
      <c r="E16">
        <v>1</v>
      </c>
      <c r="F16">
        <v>1</v>
      </c>
      <c r="G16">
        <v>1</v>
      </c>
      <c r="H16">
        <v>1</v>
      </c>
      <c r="I16">
        <v>0</v>
      </c>
      <c r="J16">
        <f t="shared" si="0"/>
        <v>1</v>
      </c>
      <c r="K16" t="str">
        <f t="shared" si="1"/>
        <v xml:space="preserve"> 1  6 ALKYL CARBON              [CD4]</v>
      </c>
      <c r="L16" t="s">
        <v>415</v>
      </c>
      <c r="M16" t="s">
        <v>122</v>
      </c>
      <c r="O16" t="str">
        <f t="shared" si="2"/>
        <v>select within(smarts,"[CD4]")</v>
      </c>
      <c r="Q16" t="s">
        <v>460</v>
      </c>
      <c r="R16" t="s">
        <v>121</v>
      </c>
      <c r="S16">
        <v>1</v>
      </c>
      <c r="T16" t="s">
        <v>487</v>
      </c>
    </row>
    <row r="17" spans="1:20" x14ac:dyDescent="0.25">
      <c r="A17">
        <v>2</v>
      </c>
      <c r="B17" t="s">
        <v>1</v>
      </c>
      <c r="C17">
        <f>VLOOKUP(B17,elemno!A:B,2,FALSE)</f>
        <v>6</v>
      </c>
      <c r="D17" t="s">
        <v>123</v>
      </c>
      <c r="E17">
        <v>2</v>
      </c>
      <c r="F17">
        <v>2</v>
      </c>
      <c r="G17">
        <v>2</v>
      </c>
      <c r="H17">
        <v>1</v>
      </c>
      <c r="I17">
        <v>0</v>
      </c>
      <c r="J17">
        <f t="shared" si="0"/>
        <v>2</v>
      </c>
      <c r="K17" t="str">
        <f t="shared" si="1"/>
        <v xml:space="preserve"> 2  6 VINYLIC                   $([CD3]=[!O&amp;!N&amp;!S])</v>
      </c>
      <c r="L17" t="s">
        <v>432</v>
      </c>
      <c r="M17" t="s">
        <v>124</v>
      </c>
      <c r="O17" t="str">
        <f t="shared" si="2"/>
        <v>select within(smarts,"$([CD3]=[!O&amp;!N&amp;!S])")</v>
      </c>
      <c r="Q17" t="s">
        <v>459</v>
      </c>
      <c r="R17" t="s">
        <v>123</v>
      </c>
      <c r="S17">
        <v>2</v>
      </c>
      <c r="T17" t="s">
        <v>488</v>
      </c>
    </row>
    <row r="18" spans="1:20" x14ac:dyDescent="0.25">
      <c r="A18">
        <v>3</v>
      </c>
      <c r="B18" t="s">
        <v>1</v>
      </c>
      <c r="C18">
        <f>VLOOKUP(B18,elemno!A:B,2,FALSE)</f>
        <v>6</v>
      </c>
      <c r="D18" t="s">
        <v>125</v>
      </c>
      <c r="E18">
        <v>2</v>
      </c>
      <c r="F18">
        <v>2</v>
      </c>
      <c r="G18">
        <v>2</v>
      </c>
      <c r="H18">
        <v>1</v>
      </c>
      <c r="I18">
        <v>0</v>
      </c>
      <c r="J18">
        <f t="shared" si="0"/>
        <v>2</v>
      </c>
      <c r="K18" t="str">
        <f t="shared" si="1"/>
        <v xml:space="preserve"> 2  6 GENERIC CSP2              .</v>
      </c>
      <c r="L18" t="s">
        <v>477</v>
      </c>
      <c r="M18" t="s">
        <v>126</v>
      </c>
      <c r="O18" t="str">
        <f t="shared" si="2"/>
        <v/>
      </c>
      <c r="R18" t="s">
        <v>125</v>
      </c>
      <c r="S18">
        <v>2</v>
      </c>
      <c r="T18" t="s">
        <v>489</v>
      </c>
    </row>
    <row r="19" spans="1:20" x14ac:dyDescent="0.25">
      <c r="A19">
        <v>4</v>
      </c>
      <c r="B19" t="s">
        <v>1</v>
      </c>
      <c r="C19">
        <f>VLOOKUP(B19,elemno!A:B,2,FALSE)</f>
        <v>6</v>
      </c>
      <c r="D19" t="s">
        <v>127</v>
      </c>
      <c r="E19">
        <v>3</v>
      </c>
      <c r="F19">
        <v>3</v>
      </c>
      <c r="G19">
        <v>3</v>
      </c>
      <c r="H19">
        <v>1</v>
      </c>
      <c r="I19">
        <v>0</v>
      </c>
      <c r="J19">
        <f t="shared" si="0"/>
        <v>3</v>
      </c>
      <c r="K19" t="str">
        <f t="shared" si="1"/>
        <v xml:space="preserve"> 3  6 GUANIDINE CARBON          [$(C=[O,N,S]),$(C(=[N+0])(N)N)]</v>
      </c>
      <c r="L19" t="s">
        <v>732</v>
      </c>
      <c r="M19" t="s">
        <v>128</v>
      </c>
      <c r="O19" t="str">
        <f t="shared" si="2"/>
        <v>select within(smarts,"[$(C=[O,N,S]),$(C(=[N+0])(N)N)]")</v>
      </c>
      <c r="Q19" t="s">
        <v>703</v>
      </c>
      <c r="R19" t="s">
        <v>129</v>
      </c>
      <c r="S19">
        <v>3</v>
      </c>
      <c r="T19" t="s">
        <v>490</v>
      </c>
    </row>
    <row r="20" spans="1:20" x14ac:dyDescent="0.25">
      <c r="A20">
        <v>5</v>
      </c>
      <c r="B20" t="s">
        <v>1</v>
      </c>
      <c r="C20">
        <f>VLOOKUP(B20,elemno!A:B,2,FALSE)</f>
        <v>6</v>
      </c>
      <c r="D20" t="s">
        <v>129</v>
      </c>
      <c r="E20">
        <v>3</v>
      </c>
      <c r="F20">
        <v>3</v>
      </c>
      <c r="G20">
        <v>3</v>
      </c>
      <c r="H20">
        <v>1</v>
      </c>
      <c r="I20">
        <v>0</v>
      </c>
      <c r="J20">
        <f t="shared" si="0"/>
        <v>3</v>
      </c>
      <c r="K20" t="str">
        <f t="shared" si="1"/>
        <v xml:space="preserve"> 3  6 GENERAL CARBONYL C        .</v>
      </c>
      <c r="L20" t="s">
        <v>477</v>
      </c>
      <c r="M20" t="s">
        <v>130</v>
      </c>
      <c r="O20" t="str">
        <f t="shared" si="2"/>
        <v/>
      </c>
      <c r="Q20" t="s">
        <v>457</v>
      </c>
      <c r="R20" t="s">
        <v>131</v>
      </c>
      <c r="S20">
        <v>3</v>
      </c>
      <c r="T20" t="s">
        <v>491</v>
      </c>
    </row>
    <row r="21" spans="1:20" x14ac:dyDescent="0.25">
      <c r="A21">
        <v>6</v>
      </c>
      <c r="B21" t="s">
        <v>1</v>
      </c>
      <c r="C21">
        <f>VLOOKUP(B21,elemno!A:B,2,FALSE)</f>
        <v>6</v>
      </c>
      <c r="D21" t="s">
        <v>131</v>
      </c>
      <c r="E21">
        <v>3</v>
      </c>
      <c r="F21">
        <v>3</v>
      </c>
      <c r="G21">
        <v>3</v>
      </c>
      <c r="H21">
        <v>1</v>
      </c>
      <c r="I21">
        <v>0</v>
      </c>
      <c r="J21">
        <f t="shared" si="0"/>
        <v>3</v>
      </c>
      <c r="K21" t="str">
        <f t="shared" si="1"/>
        <v xml:space="preserve"> 3  6 C=N                       .</v>
      </c>
      <c r="L21" t="s">
        <v>477</v>
      </c>
      <c r="M21" t="s">
        <v>131</v>
      </c>
      <c r="O21" t="str">
        <f t="shared" si="2"/>
        <v/>
      </c>
      <c r="R21" t="s">
        <v>127</v>
      </c>
      <c r="S21">
        <v>3</v>
      </c>
      <c r="T21" t="s">
        <v>492</v>
      </c>
    </row>
    <row r="22" spans="1:20" x14ac:dyDescent="0.25">
      <c r="A22">
        <v>7</v>
      </c>
      <c r="B22" t="s">
        <v>1</v>
      </c>
      <c r="C22">
        <f>VLOOKUP(B22,elemno!A:B,2,FALSE)</f>
        <v>6</v>
      </c>
      <c r="D22" t="s">
        <v>132</v>
      </c>
      <c r="E22">
        <v>3</v>
      </c>
      <c r="F22">
        <v>3</v>
      </c>
      <c r="G22">
        <v>3</v>
      </c>
      <c r="H22">
        <v>1</v>
      </c>
      <c r="I22">
        <v>0</v>
      </c>
      <c r="J22">
        <f t="shared" si="0"/>
        <v>3</v>
      </c>
      <c r="K22" t="str">
        <f t="shared" si="1"/>
        <v xml:space="preserve"> 3  6 KETONE OR ALDEHYDE CO     .</v>
      </c>
      <c r="L22" t="s">
        <v>477</v>
      </c>
      <c r="M22" t="s">
        <v>133</v>
      </c>
      <c r="O22" t="str">
        <f t="shared" si="2"/>
        <v/>
      </c>
      <c r="R22" t="s">
        <v>132</v>
      </c>
      <c r="S22">
        <v>3</v>
      </c>
      <c r="T22" t="s">
        <v>493</v>
      </c>
    </row>
    <row r="23" spans="1:20" x14ac:dyDescent="0.25">
      <c r="A23">
        <v>8</v>
      </c>
      <c r="B23" t="s">
        <v>1</v>
      </c>
      <c r="C23">
        <f>VLOOKUP(B23,elemno!A:B,2,FALSE)</f>
        <v>6</v>
      </c>
      <c r="D23" t="s">
        <v>134</v>
      </c>
      <c r="E23">
        <v>3</v>
      </c>
      <c r="F23">
        <v>3</v>
      </c>
      <c r="G23">
        <v>3</v>
      </c>
      <c r="H23">
        <v>1</v>
      </c>
      <c r="I23">
        <v>0</v>
      </c>
      <c r="J23">
        <f t="shared" si="0"/>
        <v>3</v>
      </c>
      <c r="K23" t="str">
        <f t="shared" si="1"/>
        <v xml:space="preserve"> 3  6 AMIDE CARBONYL            .</v>
      </c>
      <c r="L23" t="s">
        <v>477</v>
      </c>
      <c r="M23" t="s">
        <v>135</v>
      </c>
      <c r="O23" t="str">
        <f t="shared" si="2"/>
        <v/>
      </c>
      <c r="R23" t="s">
        <v>134</v>
      </c>
      <c r="S23">
        <v>3</v>
      </c>
      <c r="T23" t="s">
        <v>494</v>
      </c>
    </row>
    <row r="24" spans="1:20" x14ac:dyDescent="0.25">
      <c r="A24">
        <v>9</v>
      </c>
      <c r="B24" t="s">
        <v>1</v>
      </c>
      <c r="C24">
        <f>VLOOKUP(B24,elemno!A:B,2,FALSE)</f>
        <v>6</v>
      </c>
      <c r="D24" t="s">
        <v>136</v>
      </c>
      <c r="E24">
        <v>3</v>
      </c>
      <c r="F24">
        <v>3</v>
      </c>
      <c r="G24">
        <v>3</v>
      </c>
      <c r="H24">
        <v>1</v>
      </c>
      <c r="I24">
        <v>0</v>
      </c>
      <c r="J24">
        <f t="shared" si="0"/>
        <v>3</v>
      </c>
      <c r="K24" t="str">
        <f t="shared" si="1"/>
        <v xml:space="preserve"> 3  6 CARBOXYLIC ACID OF EST    .</v>
      </c>
      <c r="L24" t="s">
        <v>477</v>
      </c>
      <c r="M24" t="s">
        <v>137</v>
      </c>
      <c r="O24" t="str">
        <f t="shared" si="2"/>
        <v/>
      </c>
      <c r="R24" t="s">
        <v>495</v>
      </c>
      <c r="S24">
        <v>3</v>
      </c>
      <c r="T24" t="s">
        <v>496</v>
      </c>
    </row>
    <row r="25" spans="1:20" x14ac:dyDescent="0.25">
      <c r="A25">
        <v>10</v>
      </c>
      <c r="B25" t="s">
        <v>1</v>
      </c>
      <c r="C25">
        <f>VLOOKUP(B25,elemno!A:B,2,FALSE)</f>
        <v>6</v>
      </c>
      <c r="D25" t="s">
        <v>138</v>
      </c>
      <c r="E25">
        <v>3</v>
      </c>
      <c r="F25">
        <v>3</v>
      </c>
      <c r="G25">
        <v>3</v>
      </c>
      <c r="H25">
        <v>1</v>
      </c>
      <c r="I25">
        <v>0</v>
      </c>
      <c r="J25">
        <f t="shared" si="0"/>
        <v>3</v>
      </c>
      <c r="K25" t="str">
        <f t="shared" si="1"/>
        <v xml:space="preserve"> 3  6 CARBAMATE CARBONYL        .</v>
      </c>
      <c r="L25" t="s">
        <v>477</v>
      </c>
      <c r="M25" t="s">
        <v>139</v>
      </c>
      <c r="O25" t="str">
        <f t="shared" si="2"/>
        <v/>
      </c>
      <c r="R25" t="s">
        <v>136</v>
      </c>
      <c r="S25">
        <v>3</v>
      </c>
      <c r="T25" t="s">
        <v>497</v>
      </c>
    </row>
    <row r="26" spans="1:20" x14ac:dyDescent="0.25">
      <c r="A26">
        <v>11</v>
      </c>
      <c r="B26" t="s">
        <v>1</v>
      </c>
      <c r="C26">
        <f>VLOOKUP(B26,elemno!A:B,2,FALSE)</f>
        <v>6</v>
      </c>
      <c r="D26" t="s">
        <v>140</v>
      </c>
      <c r="E26">
        <v>3</v>
      </c>
      <c r="F26">
        <v>3</v>
      </c>
      <c r="G26">
        <v>3</v>
      </c>
      <c r="H26">
        <v>1</v>
      </c>
      <c r="I26">
        <v>0</v>
      </c>
      <c r="J26">
        <f t="shared" si="0"/>
        <v>3</v>
      </c>
      <c r="K26" t="str">
        <f t="shared" si="1"/>
        <v xml:space="preserve"> 3  6 CARBONIC ACID OR ESTER    .</v>
      </c>
      <c r="L26" t="s">
        <v>477</v>
      </c>
      <c r="M26" t="s">
        <v>141</v>
      </c>
      <c r="O26" t="str">
        <f t="shared" si="2"/>
        <v/>
      </c>
      <c r="R26" t="s">
        <v>138</v>
      </c>
      <c r="S26">
        <v>3</v>
      </c>
      <c r="T26" t="s">
        <v>498</v>
      </c>
    </row>
    <row r="27" spans="1:20" x14ac:dyDescent="0.25">
      <c r="A27">
        <v>12</v>
      </c>
      <c r="B27" t="s">
        <v>1</v>
      </c>
      <c r="C27">
        <f>VLOOKUP(B27,elemno!A:B,2,FALSE)</f>
        <v>6</v>
      </c>
      <c r="D27" t="s">
        <v>142</v>
      </c>
      <c r="E27">
        <v>3</v>
      </c>
      <c r="F27">
        <v>3</v>
      </c>
      <c r="G27">
        <v>3</v>
      </c>
      <c r="H27">
        <v>1</v>
      </c>
      <c r="I27">
        <v>0</v>
      </c>
      <c r="J27">
        <f t="shared" si="0"/>
        <v>3</v>
      </c>
      <c r="K27" t="str">
        <f t="shared" si="1"/>
        <v xml:space="preserve"> 3  6 THIOESTER, C=O            .</v>
      </c>
      <c r="L27" t="s">
        <v>477</v>
      </c>
      <c r="M27" t="s">
        <v>143</v>
      </c>
      <c r="O27" t="str">
        <f t="shared" si="2"/>
        <v/>
      </c>
      <c r="R27" t="s">
        <v>140</v>
      </c>
      <c r="S27">
        <v>3</v>
      </c>
      <c r="T27" t="s">
        <v>499</v>
      </c>
    </row>
    <row r="28" spans="1:20" x14ac:dyDescent="0.25">
      <c r="A28">
        <v>13</v>
      </c>
      <c r="B28" t="s">
        <v>1</v>
      </c>
      <c r="C28">
        <f>VLOOKUP(B28,elemno!A:B,2,FALSE)</f>
        <v>6</v>
      </c>
      <c r="D28" t="s">
        <v>144</v>
      </c>
      <c r="E28">
        <v>3</v>
      </c>
      <c r="F28">
        <v>3</v>
      </c>
      <c r="G28">
        <v>3</v>
      </c>
      <c r="H28">
        <v>1</v>
      </c>
      <c r="I28">
        <v>0</v>
      </c>
      <c r="J28">
        <f t="shared" si="0"/>
        <v>3</v>
      </c>
      <c r="K28" t="str">
        <f t="shared" si="1"/>
        <v xml:space="preserve"> 3  6 THIOESTER, C=S            .</v>
      </c>
      <c r="L28" t="s">
        <v>477</v>
      </c>
      <c r="M28" t="s">
        <v>145</v>
      </c>
      <c r="O28" t="str">
        <f t="shared" si="2"/>
        <v/>
      </c>
      <c r="R28" t="s">
        <v>142</v>
      </c>
      <c r="S28">
        <v>3</v>
      </c>
      <c r="T28" t="s">
        <v>500</v>
      </c>
    </row>
    <row r="29" spans="1:20" x14ac:dyDescent="0.25">
      <c r="A29">
        <v>14</v>
      </c>
      <c r="B29" t="s">
        <v>1</v>
      </c>
      <c r="C29">
        <f>VLOOKUP(B29,elemno!A:B,2,FALSE)</f>
        <v>6</v>
      </c>
      <c r="D29" t="s">
        <v>146</v>
      </c>
      <c r="E29">
        <v>3</v>
      </c>
      <c r="F29">
        <v>3</v>
      </c>
      <c r="G29">
        <v>3</v>
      </c>
      <c r="H29">
        <v>1</v>
      </c>
      <c r="I29">
        <v>0</v>
      </c>
      <c r="J29">
        <f t="shared" si="0"/>
        <v>3</v>
      </c>
      <c r="K29" t="str">
        <f t="shared" si="1"/>
        <v xml:space="preserve"> 3  6 THIOAMIDE                 .</v>
      </c>
      <c r="L29" t="s">
        <v>477</v>
      </c>
      <c r="M29" t="s">
        <v>147</v>
      </c>
      <c r="O29" t="str">
        <f t="shared" si="2"/>
        <v/>
      </c>
      <c r="R29" t="s">
        <v>144</v>
      </c>
      <c r="S29">
        <v>3</v>
      </c>
      <c r="T29" t="s">
        <v>501</v>
      </c>
    </row>
    <row r="30" spans="1:20" x14ac:dyDescent="0.25">
      <c r="A30">
        <v>15</v>
      </c>
      <c r="B30" t="s">
        <v>1</v>
      </c>
      <c r="C30">
        <f>VLOOKUP(B30,elemno!A:B,2,FALSE)</f>
        <v>6</v>
      </c>
      <c r="D30" t="s">
        <v>148</v>
      </c>
      <c r="E30">
        <v>3</v>
      </c>
      <c r="F30">
        <v>3</v>
      </c>
      <c r="G30">
        <v>3</v>
      </c>
      <c r="H30">
        <v>1</v>
      </c>
      <c r="I30">
        <v>0</v>
      </c>
      <c r="J30">
        <f t="shared" si="0"/>
        <v>3</v>
      </c>
      <c r="K30" t="str">
        <f t="shared" si="1"/>
        <v xml:space="preserve"> 3  6 CARBON IN &gt;C=SO2          .</v>
      </c>
      <c r="L30" t="s">
        <v>477</v>
      </c>
      <c r="M30" t="s">
        <v>149</v>
      </c>
      <c r="O30" t="str">
        <f t="shared" si="2"/>
        <v/>
      </c>
      <c r="R30" t="s">
        <v>146</v>
      </c>
      <c r="S30">
        <v>3</v>
      </c>
      <c r="T30" t="s">
        <v>502</v>
      </c>
    </row>
    <row r="31" spans="1:20" x14ac:dyDescent="0.25">
      <c r="A31">
        <v>16</v>
      </c>
      <c r="B31" t="s">
        <v>1</v>
      </c>
      <c r="C31">
        <f>VLOOKUP(B31,elemno!A:B,2,FALSE)</f>
        <v>6</v>
      </c>
      <c r="D31" t="s">
        <v>150</v>
      </c>
      <c r="E31">
        <v>4</v>
      </c>
      <c r="F31">
        <v>4</v>
      </c>
      <c r="G31">
        <v>4</v>
      </c>
      <c r="H31">
        <v>1</v>
      </c>
      <c r="I31">
        <v>0</v>
      </c>
      <c r="J31">
        <f t="shared" si="0"/>
        <v>4</v>
      </c>
      <c r="K31" t="str">
        <f t="shared" si="1"/>
        <v xml:space="preserve"> 4  6 ACETYLENIC C              $(C#*)</v>
      </c>
      <c r="L31" t="s">
        <v>433</v>
      </c>
      <c r="M31" t="s">
        <v>151</v>
      </c>
      <c r="O31" t="str">
        <f t="shared" si="2"/>
        <v>select within(smarts,"$(C#*)")</v>
      </c>
      <c r="R31" t="s">
        <v>148</v>
      </c>
      <c r="S31">
        <v>3</v>
      </c>
      <c r="T31" t="s">
        <v>149</v>
      </c>
    </row>
    <row r="32" spans="1:20" x14ac:dyDescent="0.25">
      <c r="A32">
        <v>17</v>
      </c>
      <c r="B32" t="s">
        <v>1</v>
      </c>
      <c r="C32">
        <f>VLOOKUP(B32,elemno!A:B,2,FALSE)</f>
        <v>6</v>
      </c>
      <c r="D32" t="s">
        <v>152</v>
      </c>
      <c r="E32">
        <v>4</v>
      </c>
      <c r="F32">
        <v>4</v>
      </c>
      <c r="G32">
        <v>4</v>
      </c>
      <c r="H32">
        <v>1</v>
      </c>
      <c r="I32">
        <v>0</v>
      </c>
      <c r="J32">
        <f t="shared" si="0"/>
        <v>4</v>
      </c>
      <c r="K32" t="str">
        <f t="shared" si="1"/>
        <v xml:space="preserve"> 4  6 ALLENIC C                 $(C(=C)=C)</v>
      </c>
      <c r="L32" t="s">
        <v>434</v>
      </c>
      <c r="M32" t="s">
        <v>153</v>
      </c>
      <c r="O32" t="str">
        <f t="shared" si="2"/>
        <v>select within(smarts,"$(C(=C)=C)")</v>
      </c>
      <c r="R32" t="s">
        <v>503</v>
      </c>
      <c r="S32">
        <v>3</v>
      </c>
      <c r="T32" t="s">
        <v>504</v>
      </c>
    </row>
    <row r="33" spans="1:20" x14ac:dyDescent="0.25">
      <c r="A33">
        <v>113</v>
      </c>
      <c r="B33" t="s">
        <v>1</v>
      </c>
      <c r="C33">
        <f>VLOOKUP(B33,elemno!A:B,2,FALSE)</f>
        <v>6</v>
      </c>
      <c r="D33" t="s">
        <v>314</v>
      </c>
      <c r="E33">
        <v>37</v>
      </c>
      <c r="F33">
        <v>37</v>
      </c>
      <c r="G33">
        <v>2</v>
      </c>
      <c r="H33">
        <v>1</v>
      </c>
      <c r="I33">
        <v>0</v>
      </c>
      <c r="J33">
        <f t="shared" si="0"/>
        <v>37</v>
      </c>
      <c r="K33" t="str">
        <f t="shared" si="1"/>
        <v>37  6 AROMATIC C                c</v>
      </c>
      <c r="L33" t="s">
        <v>418</v>
      </c>
      <c r="M33" t="s">
        <v>315</v>
      </c>
      <c r="O33" t="str">
        <f t="shared" si="2"/>
        <v>select within(smarts,"c")</v>
      </c>
      <c r="R33" t="s">
        <v>286</v>
      </c>
      <c r="S33">
        <v>32</v>
      </c>
      <c r="T33" t="s">
        <v>602</v>
      </c>
    </row>
    <row r="34" spans="1:20" x14ac:dyDescent="0.25">
      <c r="A34">
        <v>118</v>
      </c>
      <c r="B34" t="s">
        <v>1</v>
      </c>
      <c r="C34">
        <f>VLOOKUP(B34,elemno!A:B,2,FALSE)</f>
        <v>6</v>
      </c>
      <c r="D34" t="s">
        <v>5</v>
      </c>
      <c r="E34">
        <v>41</v>
      </c>
      <c r="F34">
        <v>41</v>
      </c>
      <c r="G34">
        <v>3</v>
      </c>
      <c r="H34">
        <v>1</v>
      </c>
      <c r="I34">
        <v>0</v>
      </c>
      <c r="J34">
        <f t="shared" si="0"/>
        <v>41</v>
      </c>
      <c r="K34" t="str">
        <f t="shared" si="1"/>
        <v>41  6 C IN CO2- ANION           [$(C(=[S,O])[-1]),$(C([-1])=[S,O])]</v>
      </c>
      <c r="L34" t="s">
        <v>726</v>
      </c>
      <c r="M34" t="s">
        <v>321</v>
      </c>
      <c r="O34" t="str">
        <f t="shared" si="2"/>
        <v>select within(smarts,"[$(C(=[S,O])[-1]),$(C([-1])=[S,O])]")</v>
      </c>
      <c r="R34" t="s">
        <v>296</v>
      </c>
      <c r="S34">
        <v>32</v>
      </c>
      <c r="T34" t="s">
        <v>607</v>
      </c>
    </row>
    <row r="35" spans="1:20" x14ac:dyDescent="0.25">
      <c r="A35">
        <v>119</v>
      </c>
      <c r="B35" t="s">
        <v>1</v>
      </c>
      <c r="C35">
        <f>VLOOKUP(B35,elemno!A:B,2,FALSE)</f>
        <v>6</v>
      </c>
      <c r="D35" t="s">
        <v>322</v>
      </c>
      <c r="E35">
        <v>41</v>
      </c>
      <c r="F35">
        <v>41</v>
      </c>
      <c r="G35">
        <v>3</v>
      </c>
      <c r="H35">
        <v>1</v>
      </c>
      <c r="I35">
        <v>0</v>
      </c>
      <c r="J35">
        <f t="shared" si="0"/>
        <v>41</v>
      </c>
      <c r="K35" t="str">
        <f t="shared" si="1"/>
        <v>41  6 THIOCARBOXYLATE C         .</v>
      </c>
      <c r="L35" t="s">
        <v>477</v>
      </c>
      <c r="M35" t="s">
        <v>323</v>
      </c>
      <c r="O35" t="str">
        <f t="shared" si="2"/>
        <v/>
      </c>
      <c r="R35" t="s">
        <v>298</v>
      </c>
      <c r="S35">
        <v>32</v>
      </c>
      <c r="T35" t="s">
        <v>608</v>
      </c>
    </row>
    <row r="36" spans="1:20" x14ac:dyDescent="0.25">
      <c r="A36">
        <v>137</v>
      </c>
      <c r="B36" t="s">
        <v>1</v>
      </c>
      <c r="C36">
        <f>VLOOKUP(B36,elemno!A:B,2,FALSE)</f>
        <v>6</v>
      </c>
      <c r="D36" t="s">
        <v>346</v>
      </c>
      <c r="E36">
        <v>57</v>
      </c>
      <c r="F36">
        <v>57</v>
      </c>
      <c r="G36">
        <v>2</v>
      </c>
      <c r="H36">
        <v>1</v>
      </c>
      <c r="I36">
        <v>0</v>
      </c>
      <c r="J36">
        <f t="shared" si="0"/>
        <v>57</v>
      </c>
      <c r="K36" t="str">
        <f t="shared" si="1"/>
        <v>57  6 GUANIDINIUM CARBON        [$(C(=[N+1])(N)N),$(C(=[N+1])(N)[C,H])]</v>
      </c>
      <c r="L36" t="s">
        <v>733</v>
      </c>
      <c r="M36" t="s">
        <v>347</v>
      </c>
      <c r="O36" t="str">
        <f t="shared" si="2"/>
        <v>select within(smarts,"[$(C(=[N+1])(N)N),$(C(=[N+1])(N)[C,H])]")</v>
      </c>
      <c r="R36" t="s">
        <v>630</v>
      </c>
      <c r="S36">
        <v>40</v>
      </c>
      <c r="T36" t="s">
        <v>631</v>
      </c>
    </row>
    <row r="37" spans="1:20" x14ac:dyDescent="0.25">
      <c r="A37">
        <v>138</v>
      </c>
      <c r="B37" t="s">
        <v>1</v>
      </c>
      <c r="C37">
        <f>VLOOKUP(B37,elemno!A:B,2,FALSE)</f>
        <v>6</v>
      </c>
      <c r="D37" t="s">
        <v>6</v>
      </c>
      <c r="E37">
        <v>57</v>
      </c>
      <c r="F37">
        <v>57</v>
      </c>
      <c r="G37">
        <v>2</v>
      </c>
      <c r="H37">
        <v>1</v>
      </c>
      <c r="I37">
        <v>0</v>
      </c>
      <c r="J37">
        <f t="shared" si="0"/>
        <v>57</v>
      </c>
      <c r="K37" t="str">
        <f t="shared" si="1"/>
        <v>57  6 C IN +N=C-N RESONANCE     .</v>
      </c>
      <c r="L37" t="s">
        <v>477</v>
      </c>
      <c r="M37" t="s">
        <v>348</v>
      </c>
      <c r="O37" t="str">
        <f t="shared" si="2"/>
        <v/>
      </c>
      <c r="R37" t="s">
        <v>5</v>
      </c>
      <c r="S37">
        <v>41</v>
      </c>
      <c r="T37" t="s">
        <v>632</v>
      </c>
    </row>
    <row r="38" spans="1:20" x14ac:dyDescent="0.25">
      <c r="A38">
        <v>141</v>
      </c>
      <c r="B38" t="s">
        <v>1</v>
      </c>
      <c r="C38">
        <f>VLOOKUP(B38,elemno!A:B,2,FALSE)</f>
        <v>6</v>
      </c>
      <c r="D38" t="s">
        <v>7</v>
      </c>
      <c r="E38">
        <v>60</v>
      </c>
      <c r="F38">
        <v>60</v>
      </c>
      <c r="G38">
        <v>4</v>
      </c>
      <c r="H38">
        <v>1</v>
      </c>
      <c r="I38">
        <v>0</v>
      </c>
      <c r="J38">
        <f t="shared" si="0"/>
        <v>60</v>
      </c>
      <c r="K38" t="str">
        <f t="shared" si="1"/>
        <v>60  6 ISONITRILE CARBON         $([CD1]#N)</v>
      </c>
      <c r="L38" t="s">
        <v>728</v>
      </c>
      <c r="M38" t="s">
        <v>352</v>
      </c>
      <c r="O38" t="str">
        <f t="shared" si="2"/>
        <v>select within(smarts,"$([CD1]#N)")</v>
      </c>
      <c r="R38" t="s">
        <v>325</v>
      </c>
      <c r="S38">
        <v>43</v>
      </c>
      <c r="T38" t="s">
        <v>635</v>
      </c>
    </row>
    <row r="39" spans="1:20" x14ac:dyDescent="0.25">
      <c r="A39">
        <v>144</v>
      </c>
      <c r="B39" t="s">
        <v>1</v>
      </c>
      <c r="C39">
        <f>VLOOKUP(B39,elemno!A:B,2,FALSE)</f>
        <v>6</v>
      </c>
      <c r="D39" t="s">
        <v>13</v>
      </c>
      <c r="E39">
        <v>63</v>
      </c>
      <c r="F39">
        <v>63</v>
      </c>
      <c r="G39">
        <v>2</v>
      </c>
      <c r="H39">
        <v>1</v>
      </c>
      <c r="I39">
        <v>0</v>
      </c>
      <c r="J39">
        <f t="shared" si="0"/>
        <v>63</v>
      </c>
      <c r="K39" t="str">
        <f t="shared" si="1"/>
        <v>63  6 ALPHA AROM 5-RING  C      $([cr5][n,o,s])</v>
      </c>
      <c r="L39" t="s">
        <v>435</v>
      </c>
      <c r="M39" t="s">
        <v>355</v>
      </c>
      <c r="O39" t="str">
        <f t="shared" si="2"/>
        <v>select within(smarts,"$([cr5][n,o,s])")</v>
      </c>
      <c r="R39" t="s">
        <v>640</v>
      </c>
      <c r="S39">
        <v>43</v>
      </c>
      <c r="T39" t="s">
        <v>641</v>
      </c>
    </row>
    <row r="40" spans="1:20" x14ac:dyDescent="0.25">
      <c r="A40">
        <v>145</v>
      </c>
      <c r="B40" t="s">
        <v>1</v>
      </c>
      <c r="C40">
        <f>VLOOKUP(B40,elemno!A:B,2,FALSE)</f>
        <v>6</v>
      </c>
      <c r="D40" t="s">
        <v>14</v>
      </c>
      <c r="E40">
        <v>64</v>
      </c>
      <c r="F40">
        <v>64</v>
      </c>
      <c r="G40">
        <v>2</v>
      </c>
      <c r="H40">
        <v>1</v>
      </c>
      <c r="I40">
        <v>0</v>
      </c>
      <c r="J40">
        <f t="shared" si="0"/>
        <v>64</v>
      </c>
      <c r="K40" t="str">
        <f t="shared" si="1"/>
        <v>64  6 BETA AROM 5-RING  C       $([cr5]a[o,n,s])</v>
      </c>
      <c r="L40" t="s">
        <v>729</v>
      </c>
      <c r="M40" t="s">
        <v>356</v>
      </c>
      <c r="O40" t="str">
        <f t="shared" si="2"/>
        <v>select within(smarts,"$([cr5]a[o,n,s])")</v>
      </c>
      <c r="R40" t="s">
        <v>642</v>
      </c>
      <c r="S40">
        <v>43</v>
      </c>
      <c r="T40" t="s">
        <v>643</v>
      </c>
    </row>
    <row r="41" spans="1:20" x14ac:dyDescent="0.25">
      <c r="A41">
        <v>165</v>
      </c>
      <c r="B41" t="s">
        <v>1</v>
      </c>
      <c r="C41">
        <f>VLOOKUP(B41,elemno!A:B,2,FALSE)</f>
        <v>6</v>
      </c>
      <c r="D41" t="s">
        <v>8</v>
      </c>
      <c r="E41">
        <v>80</v>
      </c>
      <c r="F41">
        <v>80</v>
      </c>
      <c r="G41">
        <v>2</v>
      </c>
      <c r="H41">
        <v>1</v>
      </c>
      <c r="I41">
        <v>0</v>
      </c>
      <c r="J41">
        <f t="shared" si="0"/>
        <v>80</v>
      </c>
      <c r="K41" t="str">
        <f t="shared" si="1"/>
        <v>80  6 C IN N-C-N, IM+ ION       $([cr5](=[N+1])(N)[C,H])</v>
      </c>
      <c r="L41" t="s">
        <v>437</v>
      </c>
      <c r="M41" t="s">
        <v>380</v>
      </c>
      <c r="O41" t="str">
        <f t="shared" si="2"/>
        <v>select within(smarts,"$([cr5](=[N+1])(N)[C,H])")</v>
      </c>
      <c r="R41" t="s">
        <v>7</v>
      </c>
      <c r="S41">
        <v>60</v>
      </c>
      <c r="T41" t="s">
        <v>352</v>
      </c>
    </row>
    <row r="42" spans="1:20" x14ac:dyDescent="0.25">
      <c r="A42">
        <v>180</v>
      </c>
      <c r="B42" t="s">
        <v>100</v>
      </c>
      <c r="C42">
        <f>VLOOKUP(B42,elemno!A:B,2,FALSE)</f>
        <v>20</v>
      </c>
      <c r="D42" t="s">
        <v>99</v>
      </c>
      <c r="E42">
        <v>96</v>
      </c>
      <c r="F42">
        <v>96</v>
      </c>
      <c r="G42">
        <v>96</v>
      </c>
      <c r="H42">
        <v>96</v>
      </c>
      <c r="I42">
        <v>96</v>
      </c>
      <c r="J42">
        <f t="shared" si="0"/>
        <v>96</v>
      </c>
      <c r="K42" t="str">
        <f t="shared" si="1"/>
        <v>96 20 DIPOSITIVE CALCIUM CATION [Ca+2]</v>
      </c>
      <c r="L42" t="s">
        <v>419</v>
      </c>
      <c r="M42" t="s">
        <v>395</v>
      </c>
      <c r="O42" t="str">
        <f t="shared" si="2"/>
        <v>select within(smarts,"[Ca+2]")</v>
      </c>
      <c r="R42" t="s">
        <v>362</v>
      </c>
      <c r="S42">
        <v>72</v>
      </c>
      <c r="T42" t="s">
        <v>677</v>
      </c>
    </row>
    <row r="43" spans="1:20" x14ac:dyDescent="0.25">
      <c r="A43">
        <v>49</v>
      </c>
      <c r="B43" t="s">
        <v>79</v>
      </c>
      <c r="C43">
        <f>VLOOKUP(B43,elemno!A:B,2,FALSE)</f>
        <v>17</v>
      </c>
      <c r="D43" t="s">
        <v>78</v>
      </c>
      <c r="E43">
        <v>12</v>
      </c>
      <c r="F43">
        <v>12</v>
      </c>
      <c r="G43">
        <v>12</v>
      </c>
      <c r="H43">
        <v>12</v>
      </c>
      <c r="I43">
        <v>0</v>
      </c>
      <c r="J43">
        <f t="shared" si="0"/>
        <v>12</v>
      </c>
      <c r="K43" t="str">
        <f t="shared" si="1"/>
        <v>12 17 CHLORINE                  [Cl+0D1]</v>
      </c>
      <c r="L43" t="s">
        <v>420</v>
      </c>
      <c r="M43" t="s">
        <v>208</v>
      </c>
      <c r="O43" t="str">
        <f t="shared" si="2"/>
        <v>select within(smarts,"[Cl+0D1]")</v>
      </c>
      <c r="R43" t="s">
        <v>39</v>
      </c>
      <c r="S43">
        <v>9</v>
      </c>
      <c r="T43" t="s">
        <v>538</v>
      </c>
    </row>
    <row r="44" spans="1:20" x14ac:dyDescent="0.25">
      <c r="A44">
        <v>162</v>
      </c>
      <c r="B44" t="s">
        <v>79</v>
      </c>
      <c r="C44">
        <f>VLOOKUP(B44,elemno!A:B,2,FALSE)</f>
        <v>17</v>
      </c>
      <c r="D44" t="s">
        <v>376</v>
      </c>
      <c r="E44">
        <v>77</v>
      </c>
      <c r="F44">
        <v>77</v>
      </c>
      <c r="G44">
        <v>12</v>
      </c>
      <c r="H44">
        <v>12</v>
      </c>
      <c r="I44">
        <v>0</v>
      </c>
      <c r="J44">
        <f t="shared" si="0"/>
        <v>77</v>
      </c>
      <c r="K44" t="str">
        <f t="shared" si="1"/>
        <v>77 17 CHLORINE IN CLO4(-)       $([Cl](O)(O)(O)O)</v>
      </c>
      <c r="L44" t="s">
        <v>438</v>
      </c>
      <c r="M44" t="s">
        <v>377</v>
      </c>
      <c r="O44" t="str">
        <f t="shared" si="2"/>
        <v>select within(smarts,"$([Cl](O)(O)(O)O)")</v>
      </c>
      <c r="R44" t="s">
        <v>6</v>
      </c>
      <c r="S44">
        <v>57</v>
      </c>
      <c r="T44" t="s">
        <v>659</v>
      </c>
    </row>
    <row r="45" spans="1:20" x14ac:dyDescent="0.25">
      <c r="A45">
        <v>173</v>
      </c>
      <c r="B45" t="s">
        <v>79</v>
      </c>
      <c r="C45">
        <f>VLOOKUP(B45,elemno!A:B,2,FALSE)</f>
        <v>17</v>
      </c>
      <c r="D45" t="s">
        <v>89</v>
      </c>
      <c r="E45">
        <v>90</v>
      </c>
      <c r="F45">
        <v>90</v>
      </c>
      <c r="G45">
        <v>90</v>
      </c>
      <c r="H45">
        <v>90</v>
      </c>
      <c r="I45">
        <v>90</v>
      </c>
      <c r="J45">
        <f t="shared" si="0"/>
        <v>90</v>
      </c>
      <c r="K45" t="str">
        <f t="shared" si="1"/>
        <v>90 17 CHLORIDE ANION            [Cl-1]</v>
      </c>
      <c r="L45" t="s">
        <v>421</v>
      </c>
      <c r="M45" t="s">
        <v>388</v>
      </c>
      <c r="O45" t="str">
        <f t="shared" si="2"/>
        <v>select within(smarts,"[Cl-1]")</v>
      </c>
      <c r="R45" t="s">
        <v>46</v>
      </c>
      <c r="S45">
        <v>68</v>
      </c>
      <c r="T45" t="s">
        <v>669</v>
      </c>
    </row>
    <row r="46" spans="1:20" x14ac:dyDescent="0.25">
      <c r="A46">
        <v>181</v>
      </c>
      <c r="B46" t="s">
        <v>102</v>
      </c>
      <c r="C46">
        <f>VLOOKUP(B46,elemno!A:B,2,FALSE)</f>
        <v>29</v>
      </c>
      <c r="D46" t="s">
        <v>101</v>
      </c>
      <c r="E46">
        <v>97</v>
      </c>
      <c r="F46">
        <v>97</v>
      </c>
      <c r="G46">
        <v>97</v>
      </c>
      <c r="H46">
        <v>97</v>
      </c>
      <c r="I46">
        <v>97</v>
      </c>
      <c r="J46">
        <f t="shared" si="0"/>
        <v>97</v>
      </c>
      <c r="K46" t="str">
        <f t="shared" si="1"/>
        <v>97 29 MONOPOSITIVE COPPER CATIO [Cu+1]</v>
      </c>
      <c r="L46" t="s">
        <v>422</v>
      </c>
      <c r="M46" t="s">
        <v>396</v>
      </c>
      <c r="O46" t="str">
        <f t="shared" si="2"/>
        <v>select within(smarts,"[Cu+1]")</v>
      </c>
      <c r="R46" t="s">
        <v>366</v>
      </c>
      <c r="S46">
        <v>72</v>
      </c>
      <c r="T46" t="s">
        <v>678</v>
      </c>
    </row>
    <row r="47" spans="1:20" x14ac:dyDescent="0.25">
      <c r="A47">
        <v>182</v>
      </c>
      <c r="B47" t="s">
        <v>102</v>
      </c>
      <c r="C47">
        <f>VLOOKUP(B47,elemno!A:B,2,FALSE)</f>
        <v>29</v>
      </c>
      <c r="D47" t="s">
        <v>103</v>
      </c>
      <c r="E47">
        <v>98</v>
      </c>
      <c r="F47">
        <v>98</v>
      </c>
      <c r="G47">
        <v>98</v>
      </c>
      <c r="H47">
        <v>98</v>
      </c>
      <c r="I47">
        <v>98</v>
      </c>
      <c r="J47">
        <f t="shared" si="0"/>
        <v>98</v>
      </c>
      <c r="K47" t="str">
        <f t="shared" si="1"/>
        <v>98 29 DIPOSITIVE COPPER CATION  [Cu+2]</v>
      </c>
      <c r="L47" t="s">
        <v>423</v>
      </c>
      <c r="M47" t="s">
        <v>397</v>
      </c>
      <c r="O47" t="str">
        <f t="shared" si="2"/>
        <v>select within(smarts,"[Cu+2]")</v>
      </c>
      <c r="R47" t="s">
        <v>368</v>
      </c>
      <c r="S47">
        <v>72</v>
      </c>
      <c r="T47" t="s">
        <v>679</v>
      </c>
    </row>
    <row r="48" spans="1:20" x14ac:dyDescent="0.25">
      <c r="A48">
        <v>48</v>
      </c>
      <c r="B48" t="s">
        <v>77</v>
      </c>
      <c r="C48">
        <f>VLOOKUP(B48,elemno!A:B,2,FALSE)</f>
        <v>9</v>
      </c>
      <c r="D48" t="s">
        <v>77</v>
      </c>
      <c r="E48">
        <v>11</v>
      </c>
      <c r="F48">
        <v>11</v>
      </c>
      <c r="G48">
        <v>11</v>
      </c>
      <c r="H48">
        <v>11</v>
      </c>
      <c r="I48">
        <v>0</v>
      </c>
      <c r="J48">
        <f t="shared" si="0"/>
        <v>11</v>
      </c>
      <c r="K48" t="str">
        <f t="shared" si="1"/>
        <v>11  9 FLUORINE                  [F+0]</v>
      </c>
      <c r="L48" t="s">
        <v>426</v>
      </c>
      <c r="M48" t="s">
        <v>207</v>
      </c>
      <c r="O48" t="str">
        <f t="shared" si="2"/>
        <v>select within(smarts,"[F+0]")</v>
      </c>
      <c r="R48" t="s">
        <v>195</v>
      </c>
      <c r="S48">
        <v>8</v>
      </c>
      <c r="T48" t="s">
        <v>537</v>
      </c>
    </row>
    <row r="49" spans="1:20" x14ac:dyDescent="0.25">
      <c r="A49">
        <v>170</v>
      </c>
      <c r="B49" t="s">
        <v>86</v>
      </c>
      <c r="C49">
        <f>VLOOKUP(B49,elemno!A:B,2,FALSE)</f>
        <v>26</v>
      </c>
      <c r="D49" t="s">
        <v>85</v>
      </c>
      <c r="E49">
        <v>87</v>
      </c>
      <c r="F49">
        <v>87</v>
      </c>
      <c r="G49">
        <v>87</v>
      </c>
      <c r="H49">
        <v>87</v>
      </c>
      <c r="I49">
        <v>87</v>
      </c>
      <c r="J49">
        <f t="shared" si="0"/>
        <v>87</v>
      </c>
      <c r="K49" t="str">
        <f t="shared" si="1"/>
        <v>87 26 IRON +2 CATION            [Fe+2]</v>
      </c>
      <c r="L49" t="s">
        <v>424</v>
      </c>
      <c r="M49" t="s">
        <v>385</v>
      </c>
      <c r="O49" t="str">
        <f t="shared" si="2"/>
        <v>select within(smarts,"[Fe+2]")</v>
      </c>
      <c r="R49" t="s">
        <v>61</v>
      </c>
      <c r="S49">
        <v>65</v>
      </c>
      <c r="T49" t="s">
        <v>666</v>
      </c>
    </row>
    <row r="50" spans="1:20" x14ac:dyDescent="0.25">
      <c r="A50">
        <v>171</v>
      </c>
      <c r="B50" t="s">
        <v>86</v>
      </c>
      <c r="C50">
        <f>VLOOKUP(B50,elemno!A:B,2,FALSE)</f>
        <v>26</v>
      </c>
      <c r="D50" t="s">
        <v>87</v>
      </c>
      <c r="E50">
        <v>88</v>
      </c>
      <c r="F50">
        <v>88</v>
      </c>
      <c r="G50">
        <v>88</v>
      </c>
      <c r="H50">
        <v>88</v>
      </c>
      <c r="I50">
        <v>88</v>
      </c>
      <c r="J50">
        <f t="shared" si="0"/>
        <v>88</v>
      </c>
      <c r="K50" t="str">
        <f t="shared" si="1"/>
        <v>88 26 IRON +3 CATION            [Fe+3]</v>
      </c>
      <c r="L50" t="s">
        <v>425</v>
      </c>
      <c r="M50" t="s">
        <v>386</v>
      </c>
      <c r="O50" t="str">
        <f t="shared" si="2"/>
        <v>select within(smarts,"[Fe+3]")</v>
      </c>
      <c r="R50" t="s">
        <v>62</v>
      </c>
      <c r="S50">
        <v>66</v>
      </c>
      <c r="T50" t="s">
        <v>667</v>
      </c>
    </row>
    <row r="51" spans="1:20" x14ac:dyDescent="0.25">
      <c r="A51">
        <v>172</v>
      </c>
      <c r="B51" t="s">
        <v>86</v>
      </c>
      <c r="C51">
        <f>VLOOKUP(B51,elemno!A:B,2,FALSE)</f>
        <v>26</v>
      </c>
      <c r="D51" t="s">
        <v>88</v>
      </c>
      <c r="E51">
        <v>89</v>
      </c>
      <c r="F51">
        <v>89</v>
      </c>
      <c r="G51">
        <v>89</v>
      </c>
      <c r="H51">
        <v>89</v>
      </c>
      <c r="I51">
        <v>89</v>
      </c>
      <c r="J51">
        <f t="shared" si="0"/>
        <v>89</v>
      </c>
      <c r="K51" t="str">
        <f t="shared" si="1"/>
        <v>89 26 FLUORIDE ANION            [F-1]</v>
      </c>
      <c r="L51" t="s">
        <v>427</v>
      </c>
      <c r="M51" t="s">
        <v>387</v>
      </c>
      <c r="O51" t="str">
        <f t="shared" si="2"/>
        <v>select within(smarts,"[F-1]")</v>
      </c>
      <c r="R51" t="s">
        <v>45</v>
      </c>
      <c r="S51">
        <v>67</v>
      </c>
      <c r="T51" t="s">
        <v>668</v>
      </c>
    </row>
    <row r="52" spans="1:20" x14ac:dyDescent="0.25">
      <c r="A52">
        <v>18</v>
      </c>
      <c r="B52" t="s">
        <v>17</v>
      </c>
      <c r="C52">
        <f>VLOOKUP(B52,elemno!A:B,2,FALSE)</f>
        <v>1</v>
      </c>
      <c r="D52" t="s">
        <v>16</v>
      </c>
      <c r="E52">
        <v>5</v>
      </c>
      <c r="F52">
        <v>5</v>
      </c>
      <c r="G52">
        <v>5</v>
      </c>
      <c r="H52">
        <v>5</v>
      </c>
      <c r="I52">
        <v>0</v>
      </c>
      <c r="J52">
        <f t="shared" si="0"/>
        <v>5</v>
      </c>
      <c r="K52" t="str">
        <f t="shared" si="1"/>
        <v xml:space="preserve"> 5  1 H-C                       $([H][#6,Si,P])</v>
      </c>
      <c r="L52" t="s">
        <v>439</v>
      </c>
      <c r="M52" t="s">
        <v>154</v>
      </c>
      <c r="O52" t="str">
        <f t="shared" si="2"/>
        <v>select within(smarts,"$([H][#6,Si,P])")</v>
      </c>
      <c r="R52" t="s">
        <v>505</v>
      </c>
      <c r="S52">
        <v>3</v>
      </c>
      <c r="T52" t="s">
        <v>506</v>
      </c>
    </row>
    <row r="53" spans="1:20" x14ac:dyDescent="0.25">
      <c r="A53">
        <v>19</v>
      </c>
      <c r="B53" t="s">
        <v>17</v>
      </c>
      <c r="C53">
        <f>VLOOKUP(B53,elemno!A:B,2,FALSE)</f>
        <v>1</v>
      </c>
      <c r="D53" t="s">
        <v>155</v>
      </c>
      <c r="E53">
        <v>5</v>
      </c>
      <c r="F53">
        <v>5</v>
      </c>
      <c r="G53">
        <v>5</v>
      </c>
      <c r="H53">
        <v>5</v>
      </c>
      <c r="I53">
        <v>0</v>
      </c>
      <c r="J53">
        <f t="shared" si="0"/>
        <v>5</v>
      </c>
      <c r="K53" t="str">
        <f t="shared" si="1"/>
        <v xml:space="preserve"> 5  1 H-SI                      .</v>
      </c>
      <c r="L53" t="s">
        <v>477</v>
      </c>
      <c r="M53" t="s">
        <v>156</v>
      </c>
      <c r="O53" t="str">
        <f t="shared" si="2"/>
        <v/>
      </c>
      <c r="R53" t="s">
        <v>507</v>
      </c>
      <c r="S53">
        <v>3</v>
      </c>
      <c r="T53" t="s">
        <v>508</v>
      </c>
    </row>
    <row r="54" spans="1:20" x14ac:dyDescent="0.25">
      <c r="A54">
        <v>20</v>
      </c>
      <c r="B54" t="s">
        <v>17</v>
      </c>
      <c r="C54">
        <f>VLOOKUP(B54,elemno!A:B,2,FALSE)</f>
        <v>1</v>
      </c>
      <c r="D54" t="s">
        <v>29</v>
      </c>
      <c r="E54">
        <v>5</v>
      </c>
      <c r="F54">
        <v>5</v>
      </c>
      <c r="G54">
        <v>5</v>
      </c>
      <c r="H54">
        <v>5</v>
      </c>
      <c r="I54">
        <v>0</v>
      </c>
      <c r="J54">
        <f t="shared" si="0"/>
        <v>5</v>
      </c>
      <c r="K54" t="str">
        <f t="shared" si="1"/>
        <v xml:space="preserve"> 5  1 H-P                       .</v>
      </c>
      <c r="L54" t="s">
        <v>477</v>
      </c>
      <c r="M54" t="s">
        <v>157</v>
      </c>
      <c r="O54" t="str">
        <f t="shared" si="2"/>
        <v/>
      </c>
      <c r="R54" t="s">
        <v>150</v>
      </c>
      <c r="S54">
        <v>4</v>
      </c>
      <c r="T54" t="s">
        <v>509</v>
      </c>
    </row>
    <row r="55" spans="1:20" x14ac:dyDescent="0.25">
      <c r="A55">
        <v>62</v>
      </c>
      <c r="B55" t="s">
        <v>17</v>
      </c>
      <c r="C55">
        <f>VLOOKUP(B55,elemno!A:B,2,FALSE)</f>
        <v>1</v>
      </c>
      <c r="D55" t="s">
        <v>225</v>
      </c>
      <c r="E55">
        <v>21</v>
      </c>
      <c r="F55">
        <v>21</v>
      </c>
      <c r="G55">
        <v>21</v>
      </c>
      <c r="H55">
        <v>5</v>
      </c>
      <c r="I55">
        <v>0</v>
      </c>
      <c r="J55">
        <f t="shared" si="0"/>
        <v>21</v>
      </c>
      <c r="K55" t="str">
        <f t="shared" si="1"/>
        <v>21  1 H-O, ALCOHOLS             $([H][OD2])</v>
      </c>
      <c r="L55" t="s">
        <v>440</v>
      </c>
      <c r="M55" t="s">
        <v>226</v>
      </c>
      <c r="O55" t="str">
        <f t="shared" si="2"/>
        <v>select within(smarts,"$([H][OD2])")</v>
      </c>
      <c r="R55" t="s">
        <v>547</v>
      </c>
      <c r="S55">
        <v>17</v>
      </c>
      <c r="T55" t="s">
        <v>548</v>
      </c>
    </row>
    <row r="56" spans="1:20" x14ac:dyDescent="0.25">
      <c r="A56">
        <v>63</v>
      </c>
      <c r="B56" t="s">
        <v>17</v>
      </c>
      <c r="C56">
        <f>VLOOKUP(B56,elemno!A:B,2,FALSE)</f>
        <v>1</v>
      </c>
      <c r="D56" t="s">
        <v>18</v>
      </c>
      <c r="E56">
        <v>21</v>
      </c>
      <c r="F56">
        <v>21</v>
      </c>
      <c r="G56">
        <v>21</v>
      </c>
      <c r="H56">
        <v>5</v>
      </c>
      <c r="I56">
        <v>0</v>
      </c>
      <c r="J56">
        <f t="shared" si="0"/>
        <v>21</v>
      </c>
      <c r="K56" t="str">
        <f t="shared" si="1"/>
        <v>21  1 GENERAL H ON O            .</v>
      </c>
      <c r="L56" t="s">
        <v>477</v>
      </c>
      <c r="M56" t="s">
        <v>227</v>
      </c>
      <c r="O56" t="str">
        <f t="shared" si="2"/>
        <v/>
      </c>
      <c r="R56" t="s">
        <v>70</v>
      </c>
      <c r="S56">
        <v>18</v>
      </c>
      <c r="T56" t="s">
        <v>549</v>
      </c>
    </row>
    <row r="57" spans="1:20" x14ac:dyDescent="0.25">
      <c r="A57">
        <v>65</v>
      </c>
      <c r="B57" t="s">
        <v>17</v>
      </c>
      <c r="C57">
        <f>VLOOKUP(B57,elemno!A:B,2,FALSE)</f>
        <v>1</v>
      </c>
      <c r="D57" t="s">
        <v>229</v>
      </c>
      <c r="E57">
        <v>23</v>
      </c>
      <c r="F57">
        <v>23</v>
      </c>
      <c r="G57">
        <v>23</v>
      </c>
      <c r="H57">
        <v>5</v>
      </c>
      <c r="I57">
        <v>0</v>
      </c>
      <c r="J57">
        <f t="shared" si="0"/>
        <v>23</v>
      </c>
      <c r="K57" t="str">
        <f t="shared" si="1"/>
        <v>23  1 H-N, AMINES               $([H][ND3])</v>
      </c>
      <c r="L57" t="s">
        <v>441</v>
      </c>
      <c r="M57" t="s">
        <v>230</v>
      </c>
      <c r="O57" t="str">
        <f t="shared" si="2"/>
        <v>select within(smarts,"$([H][ND3])")</v>
      </c>
      <c r="R57" t="s">
        <v>218</v>
      </c>
      <c r="S57">
        <v>18</v>
      </c>
      <c r="T57" t="s">
        <v>551</v>
      </c>
    </row>
    <row r="58" spans="1:20" x14ac:dyDescent="0.25">
      <c r="A58">
        <v>66</v>
      </c>
      <c r="B58" t="s">
        <v>17</v>
      </c>
      <c r="C58">
        <f>VLOOKUP(B58,elemno!A:B,2,FALSE)</f>
        <v>1</v>
      </c>
      <c r="D58" t="s">
        <v>231</v>
      </c>
      <c r="E58">
        <v>23</v>
      </c>
      <c r="F58">
        <v>23</v>
      </c>
      <c r="G58">
        <v>23</v>
      </c>
      <c r="H58">
        <v>5</v>
      </c>
      <c r="I58">
        <v>0</v>
      </c>
      <c r="J58">
        <f t="shared" si="0"/>
        <v>23</v>
      </c>
      <c r="K58" t="str">
        <f t="shared" si="1"/>
        <v>23  1 H, AMMONIA                .</v>
      </c>
      <c r="L58" t="s">
        <v>477</v>
      </c>
      <c r="M58" t="s">
        <v>232</v>
      </c>
      <c r="O58" t="str">
        <f t="shared" si="2"/>
        <v/>
      </c>
      <c r="R58" t="s">
        <v>552</v>
      </c>
      <c r="S58">
        <v>18</v>
      </c>
      <c r="T58" t="s">
        <v>553</v>
      </c>
    </row>
    <row r="59" spans="1:20" x14ac:dyDescent="0.25">
      <c r="A59">
        <v>67</v>
      </c>
      <c r="B59" t="s">
        <v>17</v>
      </c>
      <c r="C59">
        <f>VLOOKUP(B59,elemno!A:B,2,FALSE)</f>
        <v>1</v>
      </c>
      <c r="D59" t="s">
        <v>233</v>
      </c>
      <c r="E59">
        <v>23</v>
      </c>
      <c r="F59">
        <v>23</v>
      </c>
      <c r="G59">
        <v>23</v>
      </c>
      <c r="H59">
        <v>5</v>
      </c>
      <c r="I59">
        <v>0</v>
      </c>
      <c r="J59">
        <f t="shared" si="0"/>
        <v>23</v>
      </c>
      <c r="K59" t="str">
        <f t="shared" si="1"/>
        <v>23  1 H-N IN PYRROLE            $([H][nD3+0])</v>
      </c>
      <c r="L59" t="s">
        <v>442</v>
      </c>
      <c r="M59" t="s">
        <v>234</v>
      </c>
      <c r="O59" t="str">
        <f t="shared" si="2"/>
        <v>select within(smarts,"$([H][nD3+0])")</v>
      </c>
      <c r="R59" t="e">
        <f>#REF!</f>
        <v>#REF!</v>
      </c>
      <c r="S59">
        <v>18</v>
      </c>
      <c r="T59" t="s">
        <v>554</v>
      </c>
    </row>
    <row r="60" spans="1:20" x14ac:dyDescent="0.25">
      <c r="A60">
        <v>68</v>
      </c>
      <c r="B60" t="s">
        <v>17</v>
      </c>
      <c r="C60">
        <f>VLOOKUP(B60,elemno!A:B,2,FALSE)</f>
        <v>1</v>
      </c>
      <c r="D60" t="s">
        <v>19</v>
      </c>
      <c r="E60">
        <v>23</v>
      </c>
      <c r="F60">
        <v>23</v>
      </c>
      <c r="G60">
        <v>23</v>
      </c>
      <c r="H60">
        <v>5</v>
      </c>
      <c r="I60">
        <v>0</v>
      </c>
      <c r="J60">
        <f t="shared" si="0"/>
        <v>23</v>
      </c>
      <c r="K60" t="str">
        <f t="shared" si="1"/>
        <v>23  1 GENERAL H-N               $([H][#7+0])</v>
      </c>
      <c r="L60" t="s">
        <v>462</v>
      </c>
      <c r="M60" t="s">
        <v>235</v>
      </c>
      <c r="O60" t="str">
        <f t="shared" si="2"/>
        <v>select within(smarts,"$([H][#7+0])")</v>
      </c>
      <c r="Q60" t="s">
        <v>461</v>
      </c>
      <c r="R60" t="s">
        <v>221</v>
      </c>
      <c r="S60">
        <v>18</v>
      </c>
      <c r="T60" t="s">
        <v>555</v>
      </c>
    </row>
    <row r="61" spans="1:20" x14ac:dyDescent="0.25">
      <c r="A61">
        <v>69</v>
      </c>
      <c r="B61" t="s">
        <v>17</v>
      </c>
      <c r="C61">
        <f>VLOOKUP(B61,elemno!A:B,2,FALSE)</f>
        <v>1</v>
      </c>
      <c r="D61" t="s">
        <v>20</v>
      </c>
      <c r="E61">
        <v>24</v>
      </c>
      <c r="F61">
        <v>24</v>
      </c>
      <c r="G61">
        <v>24</v>
      </c>
      <c r="H61">
        <v>5</v>
      </c>
      <c r="I61">
        <v>0</v>
      </c>
      <c r="J61">
        <f t="shared" si="0"/>
        <v>24</v>
      </c>
      <c r="K61" t="str">
        <f t="shared" si="1"/>
        <v>24  1 H-O, ACIDS                $([H]OC(=O)[H,C])</v>
      </c>
      <c r="L61" t="s">
        <v>443</v>
      </c>
      <c r="M61" t="s">
        <v>236</v>
      </c>
      <c r="O61" t="str">
        <f t="shared" si="2"/>
        <v>select within(smarts,"$([H]OC(=O)[H,C])")</v>
      </c>
      <c r="R61" t="s">
        <v>83</v>
      </c>
      <c r="S61">
        <v>19</v>
      </c>
      <c r="T61" t="s">
        <v>223</v>
      </c>
    </row>
    <row r="62" spans="1:20" x14ac:dyDescent="0.25">
      <c r="A62">
        <v>70</v>
      </c>
      <c r="B62" t="s">
        <v>17</v>
      </c>
      <c r="C62">
        <f>VLOOKUP(B62,elemno!A:B,2,FALSE)</f>
        <v>1</v>
      </c>
      <c r="D62" t="s">
        <v>237</v>
      </c>
      <c r="E62">
        <v>24</v>
      </c>
      <c r="F62">
        <v>21</v>
      </c>
      <c r="G62">
        <v>21</v>
      </c>
      <c r="H62">
        <v>5</v>
      </c>
      <c r="I62">
        <v>0</v>
      </c>
      <c r="J62">
        <f t="shared" si="0"/>
        <v>24</v>
      </c>
      <c r="K62" t="str">
        <f t="shared" si="1"/>
        <v>24  1 H-O-P, PHOS ACIDS         $([H]OP)</v>
      </c>
      <c r="L62" t="s">
        <v>444</v>
      </c>
      <c r="M62" t="s">
        <v>238</v>
      </c>
      <c r="O62" t="str">
        <f t="shared" si="2"/>
        <v>select within(smarts,"$([H]OP)")</v>
      </c>
      <c r="R62" t="s">
        <v>9</v>
      </c>
      <c r="S62">
        <v>20</v>
      </c>
      <c r="T62" t="s">
        <v>556</v>
      </c>
    </row>
    <row r="63" spans="1:20" x14ac:dyDescent="0.25">
      <c r="A63">
        <v>77</v>
      </c>
      <c r="B63" t="s">
        <v>17</v>
      </c>
      <c r="C63">
        <f>VLOOKUP(B63,elemno!A:B,2,FALSE)</f>
        <v>1</v>
      </c>
      <c r="D63" t="s">
        <v>21</v>
      </c>
      <c r="E63">
        <v>27</v>
      </c>
      <c r="F63">
        <v>27</v>
      </c>
      <c r="G63">
        <v>28</v>
      </c>
      <c r="H63">
        <v>5</v>
      </c>
      <c r="I63">
        <v>0</v>
      </c>
      <c r="J63">
        <f t="shared" si="0"/>
        <v>27</v>
      </c>
      <c r="K63" t="str">
        <f t="shared" si="1"/>
        <v>27  1 IMINE N-H                 $([H]N=[C,N])</v>
      </c>
      <c r="L63" t="s">
        <v>445</v>
      </c>
      <c r="M63" t="s">
        <v>248</v>
      </c>
      <c r="O63" t="str">
        <f t="shared" si="2"/>
        <v>select within(smarts,"$([H]N=[C,N])")</v>
      </c>
      <c r="R63" t="s">
        <v>233</v>
      </c>
      <c r="S63">
        <v>23</v>
      </c>
      <c r="T63" t="s">
        <v>234</v>
      </c>
    </row>
    <row r="64" spans="1:20" x14ac:dyDescent="0.25">
      <c r="A64">
        <v>78</v>
      </c>
      <c r="B64" t="s">
        <v>17</v>
      </c>
      <c r="C64">
        <f>VLOOKUP(B64,elemno!A:B,2,FALSE)</f>
        <v>1</v>
      </c>
      <c r="D64" t="s">
        <v>249</v>
      </c>
      <c r="E64">
        <v>27</v>
      </c>
      <c r="F64">
        <v>27</v>
      </c>
      <c r="G64">
        <v>28</v>
      </c>
      <c r="H64">
        <v>5</v>
      </c>
      <c r="I64">
        <v>0</v>
      </c>
      <c r="J64">
        <f t="shared" si="0"/>
        <v>27</v>
      </c>
      <c r="K64" t="str">
        <f t="shared" si="1"/>
        <v>27  1 AZO N-H                   .</v>
      </c>
      <c r="L64" t="s">
        <v>477</v>
      </c>
      <c r="M64" t="s">
        <v>250</v>
      </c>
      <c r="O64" t="str">
        <f t="shared" si="2"/>
        <v/>
      </c>
      <c r="R64" t="s">
        <v>564</v>
      </c>
      <c r="S64">
        <v>23</v>
      </c>
      <c r="T64" t="s">
        <v>565</v>
      </c>
    </row>
    <row r="65" spans="1:20" x14ac:dyDescent="0.25">
      <c r="A65">
        <v>79</v>
      </c>
      <c r="B65" t="s">
        <v>17</v>
      </c>
      <c r="C65">
        <f>VLOOKUP(B65,elemno!A:B,2,FALSE)</f>
        <v>1</v>
      </c>
      <c r="D65" t="s">
        <v>251</v>
      </c>
      <c r="E65">
        <v>28</v>
      </c>
      <c r="F65">
        <v>28</v>
      </c>
      <c r="G65">
        <v>28</v>
      </c>
      <c r="H65">
        <v>5</v>
      </c>
      <c r="I65">
        <v>0</v>
      </c>
      <c r="J65">
        <f t="shared" si="0"/>
        <v>28</v>
      </c>
      <c r="K65" t="str">
        <f t="shared" si="1"/>
        <v>28  1 H-N, AMIDES               [$([H][$([n+0]),$(N[a])]),$([H]NC=[C,O,N,S])]</v>
      </c>
      <c r="L65" t="s">
        <v>727</v>
      </c>
      <c r="M65" t="s">
        <v>252</v>
      </c>
      <c r="O65" t="str">
        <f t="shared" si="2"/>
        <v>select within(smarts,"[$([H][$([n+0]),$(N[a])]),$([H]NC=[C,O,N,S])]")</v>
      </c>
      <c r="R65" t="s">
        <v>566</v>
      </c>
      <c r="S65">
        <v>23</v>
      </c>
      <c r="T65" t="s">
        <v>567</v>
      </c>
    </row>
    <row r="66" spans="1:20" x14ac:dyDescent="0.25">
      <c r="A66">
        <v>80</v>
      </c>
      <c r="B66" t="s">
        <v>17</v>
      </c>
      <c r="C66">
        <f>VLOOKUP(B66,elemno!A:B,2,FALSE)</f>
        <v>1</v>
      </c>
      <c r="D66" t="s">
        <v>253</v>
      </c>
      <c r="E66">
        <v>28</v>
      </c>
      <c r="F66">
        <v>28</v>
      </c>
      <c r="G66">
        <v>28</v>
      </c>
      <c r="H66">
        <v>5</v>
      </c>
      <c r="I66">
        <v>0</v>
      </c>
      <c r="J66">
        <f t="shared" si="0"/>
        <v>28</v>
      </c>
      <c r="K66" t="str">
        <f t="shared" si="1"/>
        <v>28  1 H-N, ENAMINES             .</v>
      </c>
      <c r="L66" t="s">
        <v>477</v>
      </c>
      <c r="M66" t="s">
        <v>254</v>
      </c>
      <c r="O66" t="str">
        <f t="shared" si="2"/>
        <v/>
      </c>
      <c r="R66" t="s">
        <v>19</v>
      </c>
      <c r="S66">
        <v>23</v>
      </c>
      <c r="T66" t="s">
        <v>568</v>
      </c>
    </row>
    <row r="67" spans="1:20" x14ac:dyDescent="0.25">
      <c r="A67">
        <v>81</v>
      </c>
      <c r="B67" t="s">
        <v>17</v>
      </c>
      <c r="C67">
        <f>VLOOKUP(B67,elemno!A:B,2,FALSE)</f>
        <v>1</v>
      </c>
      <c r="D67" t="s">
        <v>255</v>
      </c>
      <c r="E67">
        <v>28</v>
      </c>
      <c r="F67">
        <v>28</v>
      </c>
      <c r="G67">
        <v>28</v>
      </c>
      <c r="H67">
        <v>5</v>
      </c>
      <c r="I67">
        <v>0</v>
      </c>
      <c r="J67">
        <f t="shared" ref="J67:J130" si="3">E67</f>
        <v>28</v>
      </c>
      <c r="K67" t="str">
        <f t="shared" ref="K67:K130" si="4">RIGHT(" "&amp;E67,2)&amp;" "&amp;RIGHT(" "&amp;C67,2)&amp;" "&amp;LEFT(M67&amp;"                            ",25)&amp;" " &amp;L67</f>
        <v>28  1 H-N, THIOAMIDES           .</v>
      </c>
      <c r="L67" t="s">
        <v>477</v>
      </c>
      <c r="M67" t="s">
        <v>256</v>
      </c>
      <c r="O67" t="str">
        <f t="shared" ref="O67:O130" si="5">IF(L67=".","","select within(smarts,"""&amp;L67&amp;""")")</f>
        <v/>
      </c>
      <c r="R67" t="s">
        <v>20</v>
      </c>
      <c r="S67">
        <v>24</v>
      </c>
      <c r="T67" t="s">
        <v>569</v>
      </c>
    </row>
    <row r="68" spans="1:20" x14ac:dyDescent="0.25">
      <c r="A68">
        <v>82</v>
      </c>
      <c r="B68" t="s">
        <v>17</v>
      </c>
      <c r="C68">
        <f>VLOOKUP(B68,elemno!A:B,2,FALSE)</f>
        <v>1</v>
      </c>
      <c r="D68" t="s">
        <v>257</v>
      </c>
      <c r="E68">
        <v>28</v>
      </c>
      <c r="F68">
        <v>28</v>
      </c>
      <c r="G68">
        <v>28</v>
      </c>
      <c r="H68">
        <v>5</v>
      </c>
      <c r="I68">
        <v>0</v>
      </c>
      <c r="J68">
        <f t="shared" si="3"/>
        <v>28</v>
      </c>
      <c r="K68" t="str">
        <f t="shared" si="4"/>
        <v>28  1 H-N, HN-C=N               .</v>
      </c>
      <c r="L68" t="s">
        <v>477</v>
      </c>
      <c r="M68" t="s">
        <v>258</v>
      </c>
      <c r="O68" t="str">
        <f t="shared" si="5"/>
        <v/>
      </c>
      <c r="R68" t="s">
        <v>237</v>
      </c>
      <c r="S68">
        <v>24</v>
      </c>
      <c r="T68" t="s">
        <v>570</v>
      </c>
    </row>
    <row r="69" spans="1:20" x14ac:dyDescent="0.25">
      <c r="A69">
        <v>83</v>
      </c>
      <c r="B69" t="s">
        <v>17</v>
      </c>
      <c r="C69">
        <f>VLOOKUP(B69,elemno!A:B,2,FALSE)</f>
        <v>1</v>
      </c>
      <c r="D69" t="s">
        <v>259</v>
      </c>
      <c r="E69">
        <v>28</v>
      </c>
      <c r="F69">
        <v>28</v>
      </c>
      <c r="G69">
        <v>28</v>
      </c>
      <c r="H69">
        <v>5</v>
      </c>
      <c r="I69">
        <v>0</v>
      </c>
      <c r="J69">
        <f t="shared" si="3"/>
        <v>28</v>
      </c>
      <c r="K69" t="str">
        <f t="shared" si="4"/>
        <v>28  1 H-N, HN-N=C               .</v>
      </c>
      <c r="L69" t="s">
        <v>477</v>
      </c>
      <c r="M69" t="s">
        <v>260</v>
      </c>
      <c r="O69" t="str">
        <f t="shared" si="5"/>
        <v/>
      </c>
      <c r="R69" t="s">
        <v>239</v>
      </c>
      <c r="S69">
        <v>25</v>
      </c>
      <c r="T69" t="s">
        <v>571</v>
      </c>
    </row>
    <row r="70" spans="1:20" x14ac:dyDescent="0.25">
      <c r="A70">
        <v>84</v>
      </c>
      <c r="B70" t="s">
        <v>17</v>
      </c>
      <c r="C70">
        <f>VLOOKUP(B70,elemno!A:B,2,FALSE)</f>
        <v>1</v>
      </c>
      <c r="D70" t="s">
        <v>261</v>
      </c>
      <c r="E70">
        <v>28</v>
      </c>
      <c r="F70">
        <v>28</v>
      </c>
      <c r="G70">
        <v>28</v>
      </c>
      <c r="H70">
        <v>5</v>
      </c>
      <c r="I70">
        <v>0</v>
      </c>
      <c r="J70">
        <f t="shared" si="3"/>
        <v>28</v>
      </c>
      <c r="K70" t="str">
        <f t="shared" si="4"/>
        <v>28  1 H-N, HN-N=N               .</v>
      </c>
      <c r="L70" t="s">
        <v>477</v>
      </c>
      <c r="M70" t="s">
        <v>262</v>
      </c>
      <c r="O70" t="str">
        <f t="shared" si="5"/>
        <v/>
      </c>
      <c r="R70" t="s">
        <v>241</v>
      </c>
      <c r="S70">
        <v>25</v>
      </c>
      <c r="T70" t="s">
        <v>572</v>
      </c>
    </row>
    <row r="71" spans="1:20" x14ac:dyDescent="0.25">
      <c r="A71">
        <v>85</v>
      </c>
      <c r="B71" t="s">
        <v>17</v>
      </c>
      <c r="C71">
        <f>VLOOKUP(B71,elemno!A:B,2,FALSE)</f>
        <v>1</v>
      </c>
      <c r="D71" t="s">
        <v>263</v>
      </c>
      <c r="E71">
        <v>28</v>
      </c>
      <c r="F71">
        <v>28</v>
      </c>
      <c r="G71">
        <v>28</v>
      </c>
      <c r="H71">
        <v>5</v>
      </c>
      <c r="I71">
        <v>0</v>
      </c>
      <c r="J71">
        <f t="shared" si="3"/>
        <v>28</v>
      </c>
      <c r="K71" t="str">
        <f t="shared" si="4"/>
        <v>28  1 GENERAL H ON SP2 N        .</v>
      </c>
      <c r="L71" t="s">
        <v>477</v>
      </c>
      <c r="M71" t="s">
        <v>264</v>
      </c>
      <c r="O71" t="str">
        <f t="shared" si="5"/>
        <v/>
      </c>
      <c r="R71" t="s">
        <v>243</v>
      </c>
      <c r="S71">
        <v>25</v>
      </c>
      <c r="T71" t="s">
        <v>573</v>
      </c>
    </row>
    <row r="72" spans="1:20" x14ac:dyDescent="0.25">
      <c r="A72">
        <v>86</v>
      </c>
      <c r="B72" t="s">
        <v>17</v>
      </c>
      <c r="C72">
        <f>VLOOKUP(B72,elemno!A:B,2,FALSE)</f>
        <v>1</v>
      </c>
      <c r="D72" t="s">
        <v>23</v>
      </c>
      <c r="E72">
        <v>29</v>
      </c>
      <c r="F72">
        <v>29</v>
      </c>
      <c r="G72">
        <v>29</v>
      </c>
      <c r="H72">
        <v>5</v>
      </c>
      <c r="I72">
        <v>0</v>
      </c>
      <c r="J72">
        <f t="shared" si="3"/>
        <v>29</v>
      </c>
      <c r="K72" t="str">
        <f t="shared" si="4"/>
        <v>29  1 H-O, ENOLS, PHENOLS       $([H]O[#6D3])</v>
      </c>
      <c r="L72" t="s">
        <v>446</v>
      </c>
      <c r="M72" t="s">
        <v>265</v>
      </c>
      <c r="O72" t="str">
        <f t="shared" si="5"/>
        <v>select within(smarts,"$([H]O[#6D3])")</v>
      </c>
      <c r="R72" t="s">
        <v>245</v>
      </c>
      <c r="S72">
        <v>25</v>
      </c>
      <c r="T72" t="s">
        <v>574</v>
      </c>
    </row>
    <row r="73" spans="1:20" x14ac:dyDescent="0.25">
      <c r="A73">
        <v>87</v>
      </c>
      <c r="B73" t="s">
        <v>17</v>
      </c>
      <c r="C73">
        <f>VLOOKUP(B73,elemno!A:B,2,FALSE)</f>
        <v>1</v>
      </c>
      <c r="D73" t="s">
        <v>266</v>
      </c>
      <c r="E73">
        <v>29</v>
      </c>
      <c r="F73">
        <v>29</v>
      </c>
      <c r="G73">
        <v>29</v>
      </c>
      <c r="H73">
        <v>5</v>
      </c>
      <c r="I73">
        <v>0</v>
      </c>
      <c r="J73">
        <f t="shared" si="3"/>
        <v>29</v>
      </c>
      <c r="K73" t="str">
        <f t="shared" si="4"/>
        <v>29  1 H-O IN HO-C=N             $([H]O[#6]=[#7])</v>
      </c>
      <c r="L73" t="s">
        <v>447</v>
      </c>
      <c r="M73" t="s">
        <v>267</v>
      </c>
      <c r="O73" t="str">
        <f t="shared" si="5"/>
        <v>select within(smarts,"$([H]O[#6]=[#7])")</v>
      </c>
      <c r="R73" t="s">
        <v>74</v>
      </c>
      <c r="S73">
        <v>25</v>
      </c>
      <c r="T73" t="s">
        <v>575</v>
      </c>
    </row>
    <row r="74" spans="1:20" x14ac:dyDescent="0.25">
      <c r="A74">
        <v>89</v>
      </c>
      <c r="B74" t="s">
        <v>17</v>
      </c>
      <c r="C74">
        <f>VLOOKUP(B74,elemno!A:B,2,FALSE)</f>
        <v>1</v>
      </c>
      <c r="D74" t="s">
        <v>24</v>
      </c>
      <c r="E74">
        <v>31</v>
      </c>
      <c r="F74">
        <v>31</v>
      </c>
      <c r="G74">
        <v>31</v>
      </c>
      <c r="H74">
        <v>31</v>
      </c>
      <c r="I74">
        <v>0</v>
      </c>
      <c r="J74">
        <f t="shared" si="3"/>
        <v>31</v>
      </c>
      <c r="K74" t="str">
        <f t="shared" si="4"/>
        <v>31  1 H-OH                      $([H]O[H])</v>
      </c>
      <c r="L74" t="s">
        <v>448</v>
      </c>
      <c r="M74" t="s">
        <v>269</v>
      </c>
      <c r="O74" t="str">
        <f t="shared" si="5"/>
        <v>select within(smarts,"$([H]O[H])")</v>
      </c>
      <c r="R74" t="s">
        <v>249</v>
      </c>
      <c r="S74">
        <v>27</v>
      </c>
      <c r="T74" t="s">
        <v>577</v>
      </c>
    </row>
    <row r="75" spans="1:20" x14ac:dyDescent="0.25">
      <c r="A75">
        <v>105</v>
      </c>
      <c r="B75" t="s">
        <v>17</v>
      </c>
      <c r="C75">
        <f>VLOOKUP(B75,elemno!A:B,2,FALSE)</f>
        <v>1</v>
      </c>
      <c r="D75" t="s">
        <v>25</v>
      </c>
      <c r="E75">
        <v>33</v>
      </c>
      <c r="F75">
        <v>33</v>
      </c>
      <c r="G75">
        <v>21</v>
      </c>
      <c r="H75">
        <v>5</v>
      </c>
      <c r="I75">
        <v>0</v>
      </c>
      <c r="J75">
        <f t="shared" si="3"/>
        <v>33</v>
      </c>
      <c r="K75" t="str">
        <f t="shared" si="4"/>
        <v>33  1 H-O-S, SULF ACIDS         $([H]OS=O)</v>
      </c>
      <c r="L75" t="s">
        <v>449</v>
      </c>
      <c r="M75" t="s">
        <v>300</v>
      </c>
      <c r="O75" t="str">
        <f t="shared" si="5"/>
        <v>select within(smarts,"$([H]OS=O)")</v>
      </c>
      <c r="R75" t="s">
        <v>270</v>
      </c>
      <c r="S75">
        <v>32</v>
      </c>
      <c r="T75" t="s">
        <v>595</v>
      </c>
    </row>
    <row r="76" spans="1:20" x14ac:dyDescent="0.25">
      <c r="A76">
        <v>109</v>
      </c>
      <c r="B76" t="s">
        <v>17</v>
      </c>
      <c r="C76">
        <f>VLOOKUP(B76,elemno!A:B,2,FALSE)</f>
        <v>1</v>
      </c>
      <c r="D76" t="s">
        <v>306</v>
      </c>
      <c r="E76">
        <v>36</v>
      </c>
      <c r="F76">
        <v>36</v>
      </c>
      <c r="G76">
        <v>36</v>
      </c>
      <c r="H76">
        <v>5</v>
      </c>
      <c r="I76">
        <v>0</v>
      </c>
      <c r="J76">
        <f t="shared" si="3"/>
        <v>36</v>
      </c>
      <c r="K76" t="str">
        <f t="shared" si="4"/>
        <v>36  1 H-N+                      $([H][N+1])</v>
      </c>
      <c r="L76" t="s">
        <v>450</v>
      </c>
      <c r="M76" t="s">
        <v>307</v>
      </c>
      <c r="O76" t="str">
        <f t="shared" si="5"/>
        <v>select within(smarts,"$([H][N+1])")</v>
      </c>
      <c r="R76" t="s">
        <v>278</v>
      </c>
      <c r="S76">
        <v>32</v>
      </c>
      <c r="T76" t="s">
        <v>279</v>
      </c>
    </row>
    <row r="77" spans="1:20" x14ac:dyDescent="0.25">
      <c r="A77">
        <v>110</v>
      </c>
      <c r="B77" t="s">
        <v>17</v>
      </c>
      <c r="C77">
        <f>VLOOKUP(B77,elemno!A:B,2,FALSE)</f>
        <v>1</v>
      </c>
      <c r="D77" t="s">
        <v>308</v>
      </c>
      <c r="E77">
        <v>36</v>
      </c>
      <c r="F77">
        <v>36</v>
      </c>
      <c r="G77">
        <v>36</v>
      </c>
      <c r="H77">
        <v>5</v>
      </c>
      <c r="I77">
        <v>0</v>
      </c>
      <c r="J77">
        <f t="shared" si="3"/>
        <v>36</v>
      </c>
      <c r="K77" t="str">
        <f t="shared" si="4"/>
        <v>36  1 H ON IMIDAZOLIUM N        .</v>
      </c>
      <c r="L77" t="s">
        <v>477</v>
      </c>
      <c r="M77" t="s">
        <v>309</v>
      </c>
      <c r="O77" t="str">
        <f t="shared" si="5"/>
        <v/>
      </c>
      <c r="R77" t="s">
        <v>280</v>
      </c>
      <c r="S77">
        <v>32</v>
      </c>
      <c r="T77" t="s">
        <v>599</v>
      </c>
    </row>
    <row r="78" spans="1:20" x14ac:dyDescent="0.25">
      <c r="A78">
        <v>111</v>
      </c>
      <c r="B78" t="s">
        <v>17</v>
      </c>
      <c r="C78">
        <f>VLOOKUP(B78,elemno!A:B,2,FALSE)</f>
        <v>1</v>
      </c>
      <c r="D78" t="s">
        <v>310</v>
      </c>
      <c r="E78">
        <v>36</v>
      </c>
      <c r="F78">
        <v>36</v>
      </c>
      <c r="G78">
        <v>36</v>
      </c>
      <c r="H78">
        <v>5</v>
      </c>
      <c r="I78">
        <v>0</v>
      </c>
      <c r="J78">
        <f t="shared" si="3"/>
        <v>36</v>
      </c>
      <c r="K78" t="str">
        <f t="shared" si="4"/>
        <v>36  1 H ON PROTONATED N+=C-N    .</v>
      </c>
      <c r="L78" t="s">
        <v>477</v>
      </c>
      <c r="M78" t="s">
        <v>311</v>
      </c>
      <c r="O78" t="str">
        <f t="shared" si="5"/>
        <v/>
      </c>
      <c r="R78" t="s">
        <v>282</v>
      </c>
      <c r="S78">
        <v>32</v>
      </c>
      <c r="T78" t="s">
        <v>600</v>
      </c>
    </row>
    <row r="79" spans="1:20" x14ac:dyDescent="0.25">
      <c r="A79">
        <v>112</v>
      </c>
      <c r="B79" t="s">
        <v>17</v>
      </c>
      <c r="C79">
        <f>VLOOKUP(B79,elemno!A:B,2,FALSE)</f>
        <v>1</v>
      </c>
      <c r="D79" t="s">
        <v>312</v>
      </c>
      <c r="E79">
        <v>36</v>
      </c>
      <c r="F79">
        <v>36</v>
      </c>
      <c r="G79">
        <v>36</v>
      </c>
      <c r="H79">
        <v>5</v>
      </c>
      <c r="I79">
        <v>0</v>
      </c>
      <c r="J79">
        <f t="shared" si="3"/>
        <v>36</v>
      </c>
      <c r="K79" t="str">
        <f t="shared" si="4"/>
        <v>36  1 H ON GUANIDINIUM N        .</v>
      </c>
      <c r="L79" t="s">
        <v>477</v>
      </c>
      <c r="M79" t="s">
        <v>313</v>
      </c>
      <c r="O79" t="str">
        <f t="shared" si="5"/>
        <v/>
      </c>
      <c r="R79" t="s">
        <v>284</v>
      </c>
      <c r="S79">
        <v>32</v>
      </c>
      <c r="T79" t="s">
        <v>601</v>
      </c>
    </row>
    <row r="80" spans="1:20" x14ac:dyDescent="0.25">
      <c r="A80">
        <v>129</v>
      </c>
      <c r="B80" t="s">
        <v>17</v>
      </c>
      <c r="C80">
        <f>VLOOKUP(B80,elemno!A:B,2,FALSE)</f>
        <v>1</v>
      </c>
      <c r="D80" t="s">
        <v>27</v>
      </c>
      <c r="E80">
        <v>50</v>
      </c>
      <c r="F80">
        <v>50</v>
      </c>
      <c r="G80">
        <v>21</v>
      </c>
      <c r="H80">
        <v>5</v>
      </c>
      <c r="I80">
        <v>0</v>
      </c>
      <c r="J80">
        <f t="shared" si="3"/>
        <v>50</v>
      </c>
      <c r="K80" t="str">
        <f t="shared" si="4"/>
        <v>50  1 H ON OXONIUM OXYGEN       $([H][O+1D3])</v>
      </c>
      <c r="L80" t="s">
        <v>451</v>
      </c>
      <c r="M80" t="s">
        <v>336</v>
      </c>
      <c r="O80" t="str">
        <f t="shared" si="5"/>
        <v>select within(smarts,"$([H][O+1D3])")</v>
      </c>
      <c r="R80" t="s">
        <v>312</v>
      </c>
      <c r="S80">
        <v>36</v>
      </c>
      <c r="T80" t="s">
        <v>620</v>
      </c>
    </row>
    <row r="81" spans="1:20" x14ac:dyDescent="0.25">
      <c r="A81">
        <v>131</v>
      </c>
      <c r="B81" t="s">
        <v>17</v>
      </c>
      <c r="C81">
        <f>VLOOKUP(B81,elemno!A:B,2,FALSE)</f>
        <v>1</v>
      </c>
      <c r="D81" t="s">
        <v>28</v>
      </c>
      <c r="E81">
        <v>52</v>
      </c>
      <c r="F81">
        <v>52</v>
      </c>
      <c r="G81">
        <v>21</v>
      </c>
      <c r="H81">
        <v>5</v>
      </c>
      <c r="I81">
        <v>0</v>
      </c>
      <c r="J81">
        <f t="shared" si="3"/>
        <v>52</v>
      </c>
      <c r="K81" t="str">
        <f t="shared" si="4"/>
        <v>52  1 H ON OXENIUM O+           $([H][O+1D2])</v>
      </c>
      <c r="L81" t="s">
        <v>452</v>
      </c>
      <c r="M81" t="s">
        <v>338</v>
      </c>
      <c r="O81" t="str">
        <f t="shared" si="5"/>
        <v>select within(smarts,"$([H][O+1D2])")</v>
      </c>
      <c r="R81" t="s">
        <v>314</v>
      </c>
      <c r="S81">
        <v>37</v>
      </c>
      <c r="T81" t="s">
        <v>623</v>
      </c>
    </row>
    <row r="82" spans="1:20" x14ac:dyDescent="0.25">
      <c r="A82">
        <v>152</v>
      </c>
      <c r="B82" t="s">
        <v>17</v>
      </c>
      <c r="C82">
        <f>VLOOKUP(B82,elemno!A:B,2,FALSE)</f>
        <v>1</v>
      </c>
      <c r="D82" t="s">
        <v>360</v>
      </c>
      <c r="E82">
        <v>71</v>
      </c>
      <c r="F82">
        <v>71</v>
      </c>
      <c r="G82">
        <v>5</v>
      </c>
      <c r="H82">
        <v>5</v>
      </c>
      <c r="I82">
        <v>0</v>
      </c>
      <c r="J82">
        <f t="shared" si="3"/>
        <v>71</v>
      </c>
      <c r="K82" t="str">
        <f t="shared" si="4"/>
        <v>71  1 H-S                       $([H]S)</v>
      </c>
      <c r="L82" t="s">
        <v>453</v>
      </c>
      <c r="M82" t="s">
        <v>361</v>
      </c>
      <c r="O82" t="str">
        <f t="shared" si="5"/>
        <v>select within(smarts,"$([H]S)")</v>
      </c>
      <c r="R82" t="s">
        <v>34</v>
      </c>
      <c r="S82">
        <v>49</v>
      </c>
      <c r="T82" t="s">
        <v>650</v>
      </c>
    </row>
    <row r="83" spans="1:20" x14ac:dyDescent="0.25">
      <c r="A83">
        <v>51</v>
      </c>
      <c r="B83" t="s">
        <v>82</v>
      </c>
      <c r="C83">
        <f>VLOOKUP(B83,elemno!A:B,2,FALSE)</f>
        <v>53</v>
      </c>
      <c r="D83" t="s">
        <v>82</v>
      </c>
      <c r="E83">
        <v>14</v>
      </c>
      <c r="F83">
        <v>14</v>
      </c>
      <c r="G83">
        <v>14</v>
      </c>
      <c r="H83">
        <v>14</v>
      </c>
      <c r="I83">
        <v>0</v>
      </c>
      <c r="J83">
        <f t="shared" si="3"/>
        <v>14</v>
      </c>
      <c r="K83" t="str">
        <f t="shared" si="4"/>
        <v>14 53 IODINE                    [I]</v>
      </c>
      <c r="L83" t="s">
        <v>428</v>
      </c>
      <c r="M83" t="s">
        <v>210</v>
      </c>
      <c r="O83" t="str">
        <f t="shared" si="5"/>
        <v>select within(smarts,"[I]")</v>
      </c>
      <c r="R83" t="s">
        <v>50</v>
      </c>
      <c r="S83">
        <v>10</v>
      </c>
      <c r="T83" t="s">
        <v>540</v>
      </c>
    </row>
    <row r="84" spans="1:20" x14ac:dyDescent="0.25">
      <c r="A84">
        <v>177</v>
      </c>
      <c r="B84" t="s">
        <v>96</v>
      </c>
      <c r="C84">
        <f>VLOOKUP(B84,elemno!A:B,2,FALSE)</f>
        <v>19</v>
      </c>
      <c r="D84" t="s">
        <v>95</v>
      </c>
      <c r="E84">
        <v>94</v>
      </c>
      <c r="F84">
        <v>94</v>
      </c>
      <c r="G84">
        <v>94</v>
      </c>
      <c r="H84">
        <v>94</v>
      </c>
      <c r="I84">
        <v>94</v>
      </c>
      <c r="J84">
        <f t="shared" si="3"/>
        <v>94</v>
      </c>
      <c r="K84" t="str">
        <f t="shared" si="4"/>
        <v>94 19 POTASSIUM CATION          [K+1]</v>
      </c>
      <c r="L84" t="s">
        <v>429</v>
      </c>
      <c r="M84" t="s">
        <v>392</v>
      </c>
      <c r="O84" t="str">
        <f t="shared" si="5"/>
        <v>select within(smarts,"[K+1]")</v>
      </c>
      <c r="R84" t="s">
        <v>673</v>
      </c>
      <c r="S84">
        <v>71</v>
      </c>
      <c r="T84" t="s">
        <v>674</v>
      </c>
    </row>
    <row r="85" spans="1:20" x14ac:dyDescent="0.25">
      <c r="A85">
        <v>175</v>
      </c>
      <c r="B85" t="s">
        <v>92</v>
      </c>
      <c r="C85">
        <f>VLOOKUP(B85,elemno!A:B,2,FALSE)</f>
        <v>3</v>
      </c>
      <c r="D85" t="s">
        <v>91</v>
      </c>
      <c r="E85">
        <v>92</v>
      </c>
      <c r="F85">
        <v>92</v>
      </c>
      <c r="G85">
        <v>92</v>
      </c>
      <c r="H85">
        <v>92</v>
      </c>
      <c r="I85">
        <v>92</v>
      </c>
      <c r="J85">
        <f t="shared" si="3"/>
        <v>92</v>
      </c>
      <c r="K85" t="str">
        <f t="shared" si="4"/>
        <v>92  3 LITHIUM CATION            [Li+1]</v>
      </c>
      <c r="L85" t="s">
        <v>430</v>
      </c>
      <c r="M85" t="s">
        <v>390</v>
      </c>
      <c r="O85" t="str">
        <f t="shared" si="5"/>
        <v>select within(smarts,"[Li+1]")</v>
      </c>
      <c r="R85" t="s">
        <v>36</v>
      </c>
      <c r="S85">
        <v>70</v>
      </c>
      <c r="T85" t="s">
        <v>671</v>
      </c>
    </row>
    <row r="86" spans="1:20" x14ac:dyDescent="0.25">
      <c r="A86">
        <v>183</v>
      </c>
      <c r="B86" t="s">
        <v>105</v>
      </c>
      <c r="C86">
        <f>VLOOKUP(B86,elemno!A:B,2,FALSE)</f>
        <v>12</v>
      </c>
      <c r="D86" t="s">
        <v>104</v>
      </c>
      <c r="E86">
        <v>99</v>
      </c>
      <c r="F86">
        <v>99</v>
      </c>
      <c r="G86">
        <v>99</v>
      </c>
      <c r="H86">
        <v>99</v>
      </c>
      <c r="I86">
        <v>99</v>
      </c>
      <c r="J86">
        <f t="shared" si="3"/>
        <v>99</v>
      </c>
      <c r="K86" t="str">
        <f t="shared" si="4"/>
        <v>99 12 DIPOSITIVE MAGNESIUM CATI [Mg+2]</v>
      </c>
      <c r="L86" t="s">
        <v>431</v>
      </c>
      <c r="M86" t="s">
        <v>398</v>
      </c>
      <c r="O86" t="str">
        <f t="shared" si="5"/>
        <v>select within(smarts,"[Mg+2]")</v>
      </c>
      <c r="R86" t="s">
        <v>72</v>
      </c>
      <c r="S86">
        <v>73</v>
      </c>
      <c r="T86" t="s">
        <v>680</v>
      </c>
    </row>
    <row r="87" spans="1:20" x14ac:dyDescent="0.25">
      <c r="A87">
        <v>41</v>
      </c>
      <c r="B87" t="s">
        <v>38</v>
      </c>
      <c r="C87">
        <f>VLOOKUP(B87,elemno!A:B,2,FALSE)</f>
        <v>7</v>
      </c>
      <c r="D87" t="s">
        <v>195</v>
      </c>
      <c r="E87">
        <v>8</v>
      </c>
      <c r="F87">
        <v>8</v>
      </c>
      <c r="G87">
        <v>8</v>
      </c>
      <c r="H87">
        <v>8</v>
      </c>
      <c r="I87">
        <v>0</v>
      </c>
      <c r="J87">
        <f t="shared" si="3"/>
        <v>8</v>
      </c>
      <c r="K87" t="str">
        <f t="shared" si="4"/>
        <v xml:space="preserve"> 8  7 AMINE N                   [ND3]</v>
      </c>
      <c r="L87" t="s">
        <v>455</v>
      </c>
      <c r="M87" t="s">
        <v>196</v>
      </c>
      <c r="O87" t="str">
        <f t="shared" si="5"/>
        <v>select within(smarts,"[ND3]")</v>
      </c>
      <c r="Q87" t="s">
        <v>456</v>
      </c>
      <c r="R87" t="s">
        <v>183</v>
      </c>
      <c r="S87">
        <v>7</v>
      </c>
      <c r="T87" t="s">
        <v>529</v>
      </c>
    </row>
    <row r="88" spans="1:20" x14ac:dyDescent="0.25">
      <c r="A88">
        <v>42</v>
      </c>
      <c r="B88" t="s">
        <v>38</v>
      </c>
      <c r="C88">
        <f>VLOOKUP(B88,elemno!A:B,2,FALSE)</f>
        <v>7</v>
      </c>
      <c r="D88" t="s">
        <v>39</v>
      </c>
      <c r="E88">
        <v>9</v>
      </c>
      <c r="F88">
        <v>9</v>
      </c>
      <c r="G88">
        <v>9</v>
      </c>
      <c r="H88">
        <v>8</v>
      </c>
      <c r="I88">
        <v>0</v>
      </c>
      <c r="J88">
        <f t="shared" si="3"/>
        <v>9</v>
      </c>
      <c r="K88" t="str">
        <f t="shared" si="4"/>
        <v xml:space="preserve"> 9  7 N=C, IMINES               $([ND2]=[C,N])</v>
      </c>
      <c r="L88" t="s">
        <v>454</v>
      </c>
      <c r="M88" t="s">
        <v>197</v>
      </c>
      <c r="O88" t="str">
        <f t="shared" si="5"/>
        <v>select within(smarts,"$([ND2]=[C,N])")</v>
      </c>
      <c r="R88" t="s">
        <v>185</v>
      </c>
      <c r="S88">
        <v>7</v>
      </c>
      <c r="T88" t="s">
        <v>530</v>
      </c>
    </row>
    <row r="89" spans="1:20" x14ac:dyDescent="0.25">
      <c r="A89">
        <v>43</v>
      </c>
      <c r="B89" t="s">
        <v>38</v>
      </c>
      <c r="C89">
        <f>VLOOKUP(B89,elemno!A:B,2,FALSE)</f>
        <v>7</v>
      </c>
      <c r="D89" t="s">
        <v>198</v>
      </c>
      <c r="E89">
        <v>9</v>
      </c>
      <c r="F89">
        <v>9</v>
      </c>
      <c r="G89">
        <v>9</v>
      </c>
      <c r="H89">
        <v>8</v>
      </c>
      <c r="I89">
        <v>0</v>
      </c>
      <c r="J89">
        <f t="shared" si="3"/>
        <v>9</v>
      </c>
      <c r="K89" t="str">
        <f t="shared" si="4"/>
        <v xml:space="preserve"> 9  7 N=N, AZO COMPOUNDS        .</v>
      </c>
      <c r="L89" t="s">
        <v>477</v>
      </c>
      <c r="M89" t="s">
        <v>199</v>
      </c>
      <c r="O89" t="str">
        <f t="shared" si="5"/>
        <v/>
      </c>
      <c r="R89" t="s">
        <v>187</v>
      </c>
      <c r="S89">
        <v>7</v>
      </c>
      <c r="T89" t="s">
        <v>531</v>
      </c>
    </row>
    <row r="90" spans="1:20" x14ac:dyDescent="0.25">
      <c r="A90">
        <v>106</v>
      </c>
      <c r="B90" t="s">
        <v>38</v>
      </c>
      <c r="C90">
        <f>VLOOKUP(B90,elemno!A:B,2,FALSE)</f>
        <v>7</v>
      </c>
      <c r="D90" t="s">
        <v>301</v>
      </c>
      <c r="E90">
        <v>34</v>
      </c>
      <c r="F90">
        <v>34</v>
      </c>
      <c r="G90">
        <v>8</v>
      </c>
      <c r="H90">
        <v>8</v>
      </c>
      <c r="I90">
        <v>0</v>
      </c>
      <c r="J90">
        <f t="shared" si="3"/>
        <v>34</v>
      </c>
      <c r="K90" t="str">
        <f t="shared" si="4"/>
        <v>34  7 N+, QUATERNARY N          [ND4+1]</v>
      </c>
      <c r="L90" t="s">
        <v>463</v>
      </c>
      <c r="M90" t="s">
        <v>302</v>
      </c>
      <c r="O90" t="str">
        <f t="shared" si="5"/>
        <v>select within(smarts,"[ND4+1]")</v>
      </c>
      <c r="R90" t="s">
        <v>272</v>
      </c>
      <c r="S90">
        <v>32</v>
      </c>
      <c r="T90" t="s">
        <v>596</v>
      </c>
    </row>
    <row r="91" spans="1:20" x14ac:dyDescent="0.25">
      <c r="A91">
        <v>114</v>
      </c>
      <c r="B91" t="s">
        <v>38</v>
      </c>
      <c r="C91">
        <f>VLOOKUP(B91,elemno!A:B,2,FALSE)</f>
        <v>7</v>
      </c>
      <c r="D91" t="s">
        <v>58</v>
      </c>
      <c r="E91">
        <v>38</v>
      </c>
      <c r="F91">
        <v>38</v>
      </c>
      <c r="G91">
        <v>9</v>
      </c>
      <c r="H91">
        <v>8</v>
      </c>
      <c r="I91">
        <v>0</v>
      </c>
      <c r="J91">
        <f t="shared" si="3"/>
        <v>38</v>
      </c>
      <c r="K91" t="str">
        <f t="shared" si="4"/>
        <v>38  7 AROMATIC N, PYRIDINE      [nr6]</v>
      </c>
      <c r="L91" t="s">
        <v>464</v>
      </c>
      <c r="M91" t="s">
        <v>316</v>
      </c>
      <c r="O91" t="str">
        <f t="shared" si="5"/>
        <v>select within(smarts,"[nr6]")</v>
      </c>
      <c r="R91" t="s">
        <v>288</v>
      </c>
      <c r="S91">
        <v>32</v>
      </c>
      <c r="T91" t="s">
        <v>603</v>
      </c>
    </row>
    <row r="92" spans="1:20" x14ac:dyDescent="0.25">
      <c r="A92">
        <v>115</v>
      </c>
      <c r="B92" t="s">
        <v>38</v>
      </c>
      <c r="C92">
        <f>VLOOKUP(B92,elemno!A:B,2,FALSE)</f>
        <v>7</v>
      </c>
      <c r="D92" t="s">
        <v>59</v>
      </c>
      <c r="E92">
        <v>39</v>
      </c>
      <c r="F92">
        <v>39</v>
      </c>
      <c r="G92">
        <v>10</v>
      </c>
      <c r="H92">
        <v>8</v>
      </c>
      <c r="I92">
        <v>0</v>
      </c>
      <c r="J92">
        <f t="shared" si="3"/>
        <v>39</v>
      </c>
      <c r="K92" t="str">
        <f t="shared" si="4"/>
        <v>39  7 AROMATIC N, PYRROLE       [nr5]</v>
      </c>
      <c r="L92" t="s">
        <v>465</v>
      </c>
      <c r="M92" t="s">
        <v>317</v>
      </c>
      <c r="O92" t="str">
        <f t="shared" si="5"/>
        <v>select within(smarts,"[nr5]")</v>
      </c>
      <c r="R92" t="s">
        <v>290</v>
      </c>
      <c r="S92">
        <v>32</v>
      </c>
      <c r="T92" t="s">
        <v>604</v>
      </c>
    </row>
    <row r="93" spans="1:20" x14ac:dyDescent="0.25">
      <c r="A93">
        <v>116</v>
      </c>
      <c r="B93" t="s">
        <v>38</v>
      </c>
      <c r="C93">
        <f>VLOOKUP(B93,elemno!A:B,2,FALSE)</f>
        <v>7</v>
      </c>
      <c r="D93" t="s">
        <v>40</v>
      </c>
      <c r="E93">
        <v>40</v>
      </c>
      <c r="F93">
        <v>40</v>
      </c>
      <c r="G93">
        <v>10</v>
      </c>
      <c r="H93">
        <v>8</v>
      </c>
      <c r="I93">
        <v>0</v>
      </c>
      <c r="J93">
        <f t="shared" si="3"/>
        <v>40</v>
      </c>
      <c r="K93" t="str">
        <f t="shared" si="4"/>
        <v>40  7 N-C=C (DELOC LP)          $([ND3]C=[C,N])</v>
      </c>
      <c r="L93" t="s">
        <v>466</v>
      </c>
      <c r="M93" t="s">
        <v>318</v>
      </c>
      <c r="O93" t="str">
        <f t="shared" si="5"/>
        <v>select within(smarts,"$([ND3]C=[C,N])")</v>
      </c>
      <c r="R93" t="s">
        <v>292</v>
      </c>
      <c r="S93">
        <v>32</v>
      </c>
      <c r="T93" t="s">
        <v>605</v>
      </c>
    </row>
    <row r="94" spans="1:20" x14ac:dyDescent="0.25">
      <c r="A94">
        <v>117</v>
      </c>
      <c r="B94" t="s">
        <v>38</v>
      </c>
      <c r="C94">
        <f>VLOOKUP(B94,elemno!A:B,2,FALSE)</f>
        <v>7</v>
      </c>
      <c r="D94" t="s">
        <v>319</v>
      </c>
      <c r="E94">
        <v>40</v>
      </c>
      <c r="F94">
        <v>40</v>
      </c>
      <c r="G94">
        <v>10</v>
      </c>
      <c r="H94">
        <v>8</v>
      </c>
      <c r="I94">
        <v>0</v>
      </c>
      <c r="J94">
        <f t="shared" si="3"/>
        <v>40</v>
      </c>
      <c r="K94" t="str">
        <f t="shared" si="4"/>
        <v>40  7 N-C=N (DELOC LP)          .</v>
      </c>
      <c r="L94" t="s">
        <v>477</v>
      </c>
      <c r="M94" t="s">
        <v>320</v>
      </c>
      <c r="O94" t="str">
        <f t="shared" si="5"/>
        <v/>
      </c>
      <c r="R94" t="s">
        <v>294</v>
      </c>
      <c r="S94">
        <v>32</v>
      </c>
      <c r="T94" t="s">
        <v>606</v>
      </c>
    </row>
    <row r="95" spans="1:20" x14ac:dyDescent="0.25">
      <c r="A95">
        <v>120</v>
      </c>
      <c r="B95" t="s">
        <v>38</v>
      </c>
      <c r="C95">
        <f>VLOOKUP(B95,elemno!A:B,2,FALSE)</f>
        <v>7</v>
      </c>
      <c r="D95" t="s">
        <v>41</v>
      </c>
      <c r="E95">
        <v>42</v>
      </c>
      <c r="F95">
        <v>42</v>
      </c>
      <c r="G95">
        <v>42</v>
      </c>
      <c r="H95">
        <v>8</v>
      </c>
      <c r="I95">
        <v>0</v>
      </c>
      <c r="J95">
        <f t="shared" si="3"/>
        <v>42</v>
      </c>
      <c r="K95" t="str">
        <f t="shared" si="4"/>
        <v>42  7 N TRIPLE BONDED           $(N#*)</v>
      </c>
      <c r="L95" t="s">
        <v>467</v>
      </c>
      <c r="M95" t="s">
        <v>324</v>
      </c>
      <c r="O95" t="str">
        <f t="shared" si="5"/>
        <v>select within(smarts,"$(N#*)")</v>
      </c>
      <c r="R95" t="s">
        <v>25</v>
      </c>
      <c r="S95">
        <v>33</v>
      </c>
      <c r="T95" t="s">
        <v>609</v>
      </c>
    </row>
    <row r="96" spans="1:20" x14ac:dyDescent="0.25">
      <c r="A96">
        <v>121</v>
      </c>
      <c r="B96" t="s">
        <v>38</v>
      </c>
      <c r="C96">
        <f>VLOOKUP(B96,elemno!A:B,2,FALSE)</f>
        <v>7</v>
      </c>
      <c r="D96" t="s">
        <v>325</v>
      </c>
      <c r="E96">
        <v>43</v>
      </c>
      <c r="F96">
        <v>43</v>
      </c>
      <c r="G96">
        <v>10</v>
      </c>
      <c r="H96">
        <v>8</v>
      </c>
      <c r="I96">
        <v>0</v>
      </c>
      <c r="J96">
        <f t="shared" si="3"/>
        <v>43</v>
      </c>
      <c r="K96" t="str">
        <f t="shared" si="4"/>
        <v>43  7 N, SULFONAMIDES           $([N+0]S=O)</v>
      </c>
      <c r="L96" t="s">
        <v>476</v>
      </c>
      <c r="M96" t="s">
        <v>326</v>
      </c>
      <c r="O96" t="str">
        <f t="shared" si="5"/>
        <v>select within(smarts,"$([N+0]S=O)")</v>
      </c>
      <c r="R96" t="s">
        <v>301</v>
      </c>
      <c r="S96">
        <v>34</v>
      </c>
      <c r="T96" t="s">
        <v>610</v>
      </c>
    </row>
    <row r="97" spans="1:20" x14ac:dyDescent="0.25">
      <c r="A97">
        <v>123</v>
      </c>
      <c r="B97" t="s">
        <v>38</v>
      </c>
      <c r="C97">
        <f>VLOOKUP(B97,elemno!A:B,2,FALSE)</f>
        <v>7</v>
      </c>
      <c r="D97" t="s">
        <v>329</v>
      </c>
      <c r="E97">
        <v>45</v>
      </c>
      <c r="F97">
        <v>45</v>
      </c>
      <c r="G97">
        <v>10</v>
      </c>
      <c r="H97">
        <v>8</v>
      </c>
      <c r="I97">
        <v>0</v>
      </c>
      <c r="J97">
        <f t="shared" si="3"/>
        <v>45</v>
      </c>
      <c r="K97" t="str">
        <f t="shared" si="4"/>
        <v>45  7 NITRO GROUP N             $(N(=O)O)</v>
      </c>
      <c r="L97" t="s">
        <v>468</v>
      </c>
      <c r="M97" t="s">
        <v>330</v>
      </c>
      <c r="O97" t="str">
        <f t="shared" si="5"/>
        <v>select within(smarts,"$(N(=O)O)")</v>
      </c>
      <c r="R97" t="s">
        <v>304</v>
      </c>
      <c r="S97">
        <v>35</v>
      </c>
      <c r="T97" t="s">
        <v>612</v>
      </c>
    </row>
    <row r="98" spans="1:20" x14ac:dyDescent="0.25">
      <c r="A98">
        <v>124</v>
      </c>
      <c r="B98" t="s">
        <v>38</v>
      </c>
      <c r="C98">
        <f>VLOOKUP(B98,elemno!A:B,2,FALSE)</f>
        <v>7</v>
      </c>
      <c r="D98" t="s">
        <v>48</v>
      </c>
      <c r="E98">
        <v>45</v>
      </c>
      <c r="F98">
        <v>45</v>
      </c>
      <c r="G98">
        <v>10</v>
      </c>
      <c r="H98">
        <v>8</v>
      </c>
      <c r="I98">
        <v>0</v>
      </c>
      <c r="J98">
        <f t="shared" si="3"/>
        <v>45</v>
      </c>
      <c r="K98" t="str">
        <f t="shared" si="4"/>
        <v>45  7 NITRATE GROUP N           .</v>
      </c>
      <c r="L98" t="s">
        <v>477</v>
      </c>
      <c r="M98" t="s">
        <v>331</v>
      </c>
      <c r="O98" t="str">
        <f t="shared" si="5"/>
        <v/>
      </c>
      <c r="R98" t="s">
        <v>306</v>
      </c>
      <c r="S98">
        <v>36</v>
      </c>
      <c r="T98" t="s">
        <v>613</v>
      </c>
    </row>
    <row r="99" spans="1:20" x14ac:dyDescent="0.25">
      <c r="A99">
        <v>125</v>
      </c>
      <c r="B99" t="s">
        <v>38</v>
      </c>
      <c r="C99">
        <f>VLOOKUP(B99,elemno!A:B,2,FALSE)</f>
        <v>7</v>
      </c>
      <c r="D99" t="s">
        <v>49</v>
      </c>
      <c r="E99">
        <v>46</v>
      </c>
      <c r="F99">
        <v>46</v>
      </c>
      <c r="G99">
        <v>9</v>
      </c>
      <c r="H99">
        <v>8</v>
      </c>
      <c r="I99">
        <v>0</v>
      </c>
      <c r="J99">
        <f t="shared" si="3"/>
        <v>46</v>
      </c>
      <c r="K99" t="str">
        <f t="shared" si="4"/>
        <v>46  7 NITROSO GROUP N           $(N(=O)[#6])</v>
      </c>
      <c r="L99" t="s">
        <v>469</v>
      </c>
      <c r="M99" t="s">
        <v>332</v>
      </c>
      <c r="O99" t="str">
        <f t="shared" si="5"/>
        <v>select within(smarts,"$(N(=O)[#6])")</v>
      </c>
      <c r="R99" t="s">
        <v>614</v>
      </c>
      <c r="S99">
        <v>36</v>
      </c>
      <c r="T99" t="s">
        <v>615</v>
      </c>
    </row>
    <row r="100" spans="1:20" x14ac:dyDescent="0.25">
      <c r="A100">
        <v>126</v>
      </c>
      <c r="B100" t="s">
        <v>38</v>
      </c>
      <c r="C100">
        <f>VLOOKUP(B100,elemno!A:B,2,FALSE)</f>
        <v>7</v>
      </c>
      <c r="D100" t="s">
        <v>43</v>
      </c>
      <c r="E100">
        <v>47</v>
      </c>
      <c r="F100">
        <v>47</v>
      </c>
      <c r="G100">
        <v>42</v>
      </c>
      <c r="H100">
        <v>8</v>
      </c>
      <c r="I100">
        <v>0</v>
      </c>
      <c r="J100">
        <f t="shared" si="3"/>
        <v>47</v>
      </c>
      <c r="K100" t="str">
        <f t="shared" si="4"/>
        <v>47  7 TERMINAL N, AZIDE         $([ND1][ND2][ND2])</v>
      </c>
      <c r="L100" t="s">
        <v>470</v>
      </c>
      <c r="M100" t="s">
        <v>333</v>
      </c>
      <c r="O100" t="str">
        <f t="shared" si="5"/>
        <v>select within(smarts,"$([ND1][ND2][ND2])")</v>
      </c>
      <c r="R100" t="s">
        <v>616</v>
      </c>
      <c r="S100">
        <v>36</v>
      </c>
      <c r="T100" t="s">
        <v>617</v>
      </c>
    </row>
    <row r="101" spans="1:20" x14ac:dyDescent="0.25">
      <c r="A101">
        <v>127</v>
      </c>
      <c r="B101" t="s">
        <v>38</v>
      </c>
      <c r="C101">
        <f>VLOOKUP(B101,elemno!A:B,2,FALSE)</f>
        <v>7</v>
      </c>
      <c r="D101" t="s">
        <v>51</v>
      </c>
      <c r="E101">
        <v>48</v>
      </c>
      <c r="F101">
        <v>48</v>
      </c>
      <c r="G101">
        <v>9</v>
      </c>
      <c r="H101">
        <v>8</v>
      </c>
      <c r="I101">
        <v>0</v>
      </c>
      <c r="J101">
        <f t="shared" si="3"/>
        <v>48</v>
      </c>
      <c r="K101" t="str">
        <f t="shared" si="4"/>
        <v>48  7 DIVAL. N IN S(N)(O) GP    .</v>
      </c>
      <c r="L101" t="s">
        <v>477</v>
      </c>
      <c r="M101" t="s">
        <v>334</v>
      </c>
      <c r="O101" t="str">
        <f t="shared" si="5"/>
        <v/>
      </c>
      <c r="R101" t="s">
        <v>308</v>
      </c>
      <c r="S101">
        <v>36</v>
      </c>
      <c r="T101" t="s">
        <v>618</v>
      </c>
    </row>
    <row r="102" spans="1:20" x14ac:dyDescent="0.25">
      <c r="A102">
        <v>132</v>
      </c>
      <c r="B102" t="s">
        <v>38</v>
      </c>
      <c r="C102">
        <f>VLOOKUP(B102,elemno!A:B,2,FALSE)</f>
        <v>7</v>
      </c>
      <c r="D102" t="s">
        <v>42</v>
      </c>
      <c r="E102">
        <v>53</v>
      </c>
      <c r="F102">
        <v>53</v>
      </c>
      <c r="G102">
        <v>42</v>
      </c>
      <c r="H102">
        <v>8</v>
      </c>
      <c r="I102">
        <v>0</v>
      </c>
      <c r="J102">
        <f t="shared" si="3"/>
        <v>53</v>
      </c>
      <c r="K102" t="str">
        <f t="shared" si="4"/>
        <v>53  7 N TWICE DOUBLE BONDED     $(N(=*)=*)</v>
      </c>
      <c r="L102" t="s">
        <v>471</v>
      </c>
      <c r="M102" t="s">
        <v>339</v>
      </c>
      <c r="O102" t="str">
        <f t="shared" si="5"/>
        <v>select within(smarts,"$(N(=*)=*)")</v>
      </c>
      <c r="R102" t="s">
        <v>58</v>
      </c>
      <c r="S102">
        <v>38</v>
      </c>
      <c r="T102" t="s">
        <v>624</v>
      </c>
    </row>
    <row r="103" spans="1:20" x14ac:dyDescent="0.25">
      <c r="A103">
        <v>133</v>
      </c>
      <c r="B103" t="s">
        <v>38</v>
      </c>
      <c r="C103">
        <f>VLOOKUP(B103,elemno!A:B,2,FALSE)</f>
        <v>7</v>
      </c>
      <c r="D103" t="s">
        <v>340</v>
      </c>
      <c r="E103">
        <v>54</v>
      </c>
      <c r="F103">
        <v>54</v>
      </c>
      <c r="G103">
        <v>9</v>
      </c>
      <c r="H103">
        <v>8</v>
      </c>
      <c r="I103">
        <v>0</v>
      </c>
      <c r="J103">
        <f t="shared" si="3"/>
        <v>54</v>
      </c>
      <c r="K103" t="str">
        <f t="shared" si="4"/>
        <v>54  7 IMINIUM NITROGEN          $([N+1]=C)</v>
      </c>
      <c r="L103" t="s">
        <v>472</v>
      </c>
      <c r="M103" t="s">
        <v>341</v>
      </c>
      <c r="O103" t="str">
        <f t="shared" si="5"/>
        <v>select within(smarts,"$([N+1]=C)")</v>
      </c>
      <c r="R103" t="s">
        <v>59</v>
      </c>
      <c r="S103">
        <v>39</v>
      </c>
      <c r="T103" t="s">
        <v>625</v>
      </c>
    </row>
    <row r="104" spans="1:20" x14ac:dyDescent="0.25">
      <c r="A104">
        <v>134</v>
      </c>
      <c r="B104" t="s">
        <v>38</v>
      </c>
      <c r="C104">
        <f>VLOOKUP(B104,elemno!A:B,2,FALSE)</f>
        <v>7</v>
      </c>
      <c r="D104" t="s">
        <v>342</v>
      </c>
      <c r="E104">
        <v>54</v>
      </c>
      <c r="F104">
        <v>54</v>
      </c>
      <c r="G104">
        <v>9</v>
      </c>
      <c r="H104">
        <v>8</v>
      </c>
      <c r="I104">
        <v>0</v>
      </c>
      <c r="J104">
        <f t="shared" si="3"/>
        <v>54</v>
      </c>
      <c r="K104" t="str">
        <f t="shared" si="4"/>
        <v>54  7 AZONIUM NITROGEN          $([N+1]#N)</v>
      </c>
      <c r="L104" t="s">
        <v>473</v>
      </c>
      <c r="M104" t="s">
        <v>343</v>
      </c>
      <c r="O104" t="str">
        <f t="shared" si="5"/>
        <v>select within(smarts,"$([N+1]#N)")</v>
      </c>
      <c r="R104" t="s">
        <v>40</v>
      </c>
      <c r="S104">
        <v>40</v>
      </c>
      <c r="T104" t="s">
        <v>626</v>
      </c>
    </row>
    <row r="105" spans="1:20" x14ac:dyDescent="0.25">
      <c r="A105">
        <v>135</v>
      </c>
      <c r="B105" t="s">
        <v>38</v>
      </c>
      <c r="C105">
        <f>VLOOKUP(B105,elemno!A:B,2,FALSE)</f>
        <v>7</v>
      </c>
      <c r="D105" t="s">
        <v>53</v>
      </c>
      <c r="E105">
        <v>55</v>
      </c>
      <c r="F105">
        <v>55</v>
      </c>
      <c r="G105">
        <v>10</v>
      </c>
      <c r="H105">
        <v>8</v>
      </c>
      <c r="I105">
        <v>0</v>
      </c>
      <c r="J105">
        <f t="shared" si="3"/>
        <v>55</v>
      </c>
      <c r="K105" t="str">
        <f t="shared" si="4"/>
        <v>55  7 N IN +N=C-N: ; Q=1/2      [$([N+1]=CN),$(NC=[N+1])]</v>
      </c>
      <c r="L105" t="s">
        <v>723</v>
      </c>
      <c r="M105" t="s">
        <v>344</v>
      </c>
      <c r="O105" t="str">
        <f t="shared" si="5"/>
        <v>select within(smarts,"[$([N+1]=CN),$(NC=[N+1])]")</v>
      </c>
      <c r="R105" t="s">
        <v>319</v>
      </c>
      <c r="S105">
        <v>40</v>
      </c>
      <c r="T105" t="s">
        <v>627</v>
      </c>
    </row>
    <row r="106" spans="1:20" x14ac:dyDescent="0.25">
      <c r="A106">
        <v>136</v>
      </c>
      <c r="B106" t="s">
        <v>38</v>
      </c>
      <c r="C106">
        <f>VLOOKUP(B106,elemno!A:B,2,FALSE)</f>
        <v>7</v>
      </c>
      <c r="D106" t="s">
        <v>54</v>
      </c>
      <c r="E106">
        <v>56</v>
      </c>
      <c r="F106">
        <v>56</v>
      </c>
      <c r="G106">
        <v>10</v>
      </c>
      <c r="H106">
        <v>8</v>
      </c>
      <c r="I106">
        <v>0</v>
      </c>
      <c r="J106">
        <f t="shared" si="3"/>
        <v>56</v>
      </c>
      <c r="K106" t="str">
        <f t="shared" si="4"/>
        <v>56  7 GUANIDINIUM N; Q=1/3      $([ND3]C([ND3])[ND3])</v>
      </c>
      <c r="L106" t="s">
        <v>486</v>
      </c>
      <c r="M106" t="s">
        <v>345</v>
      </c>
      <c r="O106" t="str">
        <f t="shared" si="5"/>
        <v>select within(smarts,"$([ND3]C([ND3])[ND3])")</v>
      </c>
      <c r="R106" t="s">
        <v>628</v>
      </c>
      <c r="S106">
        <v>40</v>
      </c>
      <c r="T106" t="s">
        <v>629</v>
      </c>
    </row>
    <row r="107" spans="1:20" x14ac:dyDescent="0.25">
      <c r="A107">
        <v>139</v>
      </c>
      <c r="B107" t="s">
        <v>38</v>
      </c>
      <c r="C107">
        <f>VLOOKUP(B107,elemno!A:B,2,FALSE)</f>
        <v>7</v>
      </c>
      <c r="D107" t="s">
        <v>60</v>
      </c>
      <c r="E107">
        <v>58</v>
      </c>
      <c r="F107">
        <v>58</v>
      </c>
      <c r="G107">
        <v>10</v>
      </c>
      <c r="H107">
        <v>8</v>
      </c>
      <c r="I107">
        <v>0</v>
      </c>
      <c r="J107">
        <f t="shared" si="3"/>
        <v>58</v>
      </c>
      <c r="K107" t="str">
        <f t="shared" si="4"/>
        <v>58  7 N PYRIDINIUM ION          [n+1]</v>
      </c>
      <c r="L107" t="s">
        <v>715</v>
      </c>
      <c r="M107" t="s">
        <v>349</v>
      </c>
      <c r="O107" t="str">
        <f t="shared" si="5"/>
        <v>select within(smarts,"[n+1]")</v>
      </c>
      <c r="R107" t="s">
        <v>322</v>
      </c>
      <c r="S107">
        <v>41</v>
      </c>
      <c r="T107" t="s">
        <v>633</v>
      </c>
    </row>
    <row r="108" spans="1:20" x14ac:dyDescent="0.25">
      <c r="A108">
        <v>142</v>
      </c>
      <c r="B108" t="s">
        <v>38</v>
      </c>
      <c r="C108">
        <f>VLOOKUP(B108,elemno!A:B,2,FALSE)</f>
        <v>7</v>
      </c>
      <c r="D108" t="s">
        <v>55</v>
      </c>
      <c r="E108">
        <v>61</v>
      </c>
      <c r="F108">
        <v>61</v>
      </c>
      <c r="G108">
        <v>42</v>
      </c>
      <c r="H108">
        <v>8</v>
      </c>
      <c r="I108">
        <v>0</v>
      </c>
      <c r="J108">
        <f t="shared" si="3"/>
        <v>61</v>
      </c>
      <c r="K108" t="str">
        <f t="shared" si="4"/>
        <v>61  7 ISONITRILE N              $([ND2]#C)</v>
      </c>
      <c r="L108" t="s">
        <v>474</v>
      </c>
      <c r="M108" t="s">
        <v>353</v>
      </c>
      <c r="O108" t="str">
        <f t="shared" si="5"/>
        <v>select within(smarts,"$([ND2]#C)")</v>
      </c>
      <c r="R108" t="s">
        <v>636</v>
      </c>
      <c r="S108">
        <v>43</v>
      </c>
      <c r="T108" t="s">
        <v>637</v>
      </c>
    </row>
    <row r="109" spans="1:20" x14ac:dyDescent="0.25">
      <c r="A109">
        <v>143</v>
      </c>
      <c r="B109" t="s">
        <v>38</v>
      </c>
      <c r="C109">
        <f>VLOOKUP(B109,elemno!A:B,2,FALSE)</f>
        <v>7</v>
      </c>
      <c r="D109" t="s">
        <v>56</v>
      </c>
      <c r="E109">
        <v>62</v>
      </c>
      <c r="F109">
        <v>62</v>
      </c>
      <c r="G109">
        <v>10</v>
      </c>
      <c r="H109">
        <v>8</v>
      </c>
      <c r="I109">
        <v>0</v>
      </c>
      <c r="J109">
        <f t="shared" si="3"/>
        <v>62</v>
      </c>
      <c r="K109" t="str">
        <f t="shared" si="4"/>
        <v>62  7 SULFONAMIDE N-            $([N-1]S=O)</v>
      </c>
      <c r="L109" t="s">
        <v>475</v>
      </c>
      <c r="M109" t="s">
        <v>354</v>
      </c>
      <c r="O109" t="str">
        <f t="shared" si="5"/>
        <v>select within(smarts,"$([N-1]S=O)")</v>
      </c>
      <c r="R109" t="s">
        <v>638</v>
      </c>
      <c r="S109">
        <v>43</v>
      </c>
      <c r="T109" t="s">
        <v>639</v>
      </c>
    </row>
    <row r="110" spans="1:20" x14ac:dyDescent="0.25">
      <c r="A110">
        <v>146</v>
      </c>
      <c r="B110" t="s">
        <v>38</v>
      </c>
      <c r="C110">
        <f>VLOOKUP(B110,elemno!A:B,2,FALSE)</f>
        <v>7</v>
      </c>
      <c r="D110" t="s">
        <v>61</v>
      </c>
      <c r="E110">
        <v>65</v>
      </c>
      <c r="F110">
        <v>65</v>
      </c>
      <c r="G110">
        <v>9</v>
      </c>
      <c r="H110">
        <v>8</v>
      </c>
      <c r="I110">
        <v>0</v>
      </c>
      <c r="J110">
        <f t="shared" si="3"/>
        <v>65</v>
      </c>
      <c r="K110" t="str">
        <f t="shared" si="4"/>
        <v>65  7 ALPHA AROM 5-RING N       $([nr5][n,o,s])</v>
      </c>
      <c r="L110" t="s">
        <v>478</v>
      </c>
      <c r="M110" t="s">
        <v>357</v>
      </c>
      <c r="O110" t="str">
        <f t="shared" si="5"/>
        <v>select within(smarts,"$([nr5][n,o,s])")</v>
      </c>
      <c r="R110" t="s">
        <v>327</v>
      </c>
      <c r="S110">
        <v>44</v>
      </c>
      <c r="T110" t="s">
        <v>644</v>
      </c>
    </row>
    <row r="111" spans="1:20" x14ac:dyDescent="0.25">
      <c r="A111">
        <v>147</v>
      </c>
      <c r="B111" t="s">
        <v>38</v>
      </c>
      <c r="C111">
        <f>VLOOKUP(B111,elemno!A:B,2,FALSE)</f>
        <v>7</v>
      </c>
      <c r="D111" t="s">
        <v>62</v>
      </c>
      <c r="E111">
        <v>66</v>
      </c>
      <c r="F111">
        <v>66</v>
      </c>
      <c r="G111">
        <v>9</v>
      </c>
      <c r="H111">
        <v>8</v>
      </c>
      <c r="I111">
        <v>0</v>
      </c>
      <c r="J111">
        <f t="shared" si="3"/>
        <v>66</v>
      </c>
      <c r="K111" t="str">
        <f t="shared" si="4"/>
        <v>66  7 ALPHA AROM 5-RING N       $([nr5][n,o,s])</v>
      </c>
      <c r="L111" t="s">
        <v>478</v>
      </c>
      <c r="M111" t="s">
        <v>357</v>
      </c>
      <c r="O111" t="str">
        <f t="shared" si="5"/>
        <v>select within(smarts,"$([nr5][n,o,s])")</v>
      </c>
      <c r="R111" t="s">
        <v>329</v>
      </c>
      <c r="S111">
        <v>45</v>
      </c>
      <c r="T111" t="s">
        <v>645</v>
      </c>
    </row>
    <row r="112" spans="1:20" x14ac:dyDescent="0.25">
      <c r="A112">
        <v>161</v>
      </c>
      <c r="B112" t="s">
        <v>38</v>
      </c>
      <c r="C112">
        <f>VLOOKUP(B112,elemno!A:B,2,FALSE)</f>
        <v>7</v>
      </c>
      <c r="D112" t="s">
        <v>57</v>
      </c>
      <c r="E112">
        <v>76</v>
      </c>
      <c r="F112">
        <v>76</v>
      </c>
      <c r="G112">
        <v>9</v>
      </c>
      <c r="H112">
        <v>8</v>
      </c>
      <c r="I112">
        <v>0</v>
      </c>
      <c r="J112">
        <f t="shared" si="3"/>
        <v>76</v>
      </c>
      <c r="K112" t="str">
        <f t="shared" si="4"/>
        <v>76  7 NEG N IN TETRAZOLE AN     $([n-1r5]nnn)</v>
      </c>
      <c r="L112" t="s">
        <v>485</v>
      </c>
      <c r="M112" t="s">
        <v>375</v>
      </c>
      <c r="O112" t="str">
        <f t="shared" si="5"/>
        <v>select within(smarts,"$([n-1r5]nnn)")</v>
      </c>
      <c r="R112" t="s">
        <v>346</v>
      </c>
      <c r="S112">
        <v>57</v>
      </c>
      <c r="T112" t="s">
        <v>347</v>
      </c>
    </row>
    <row r="113" spans="1:20" x14ac:dyDescent="0.25">
      <c r="A113">
        <v>166</v>
      </c>
      <c r="B113" t="s">
        <v>38</v>
      </c>
      <c r="C113">
        <f>VLOOKUP(B113,elemno!A:B,2,FALSE)</f>
        <v>7</v>
      </c>
      <c r="D113" t="s">
        <v>381</v>
      </c>
      <c r="E113">
        <v>81</v>
      </c>
      <c r="F113">
        <v>81</v>
      </c>
      <c r="G113">
        <v>10</v>
      </c>
      <c r="H113">
        <v>8</v>
      </c>
      <c r="I113">
        <v>0</v>
      </c>
      <c r="J113">
        <f t="shared" si="3"/>
        <v>81</v>
      </c>
      <c r="K113" t="str">
        <f t="shared" si="4"/>
        <v>81  7 N IN N-C-N, IM+ ION       $([nr5+1]c[nr5+1])</v>
      </c>
      <c r="L113" t="s">
        <v>484</v>
      </c>
      <c r="M113" t="s">
        <v>382</v>
      </c>
      <c r="O113" t="str">
        <f t="shared" si="5"/>
        <v>select within(smarts,"$([nr5+1]c[nr5+1])")</v>
      </c>
      <c r="R113" t="s">
        <v>55</v>
      </c>
      <c r="S113">
        <v>61</v>
      </c>
      <c r="T113" t="s">
        <v>662</v>
      </c>
    </row>
    <row r="114" spans="1:20" x14ac:dyDescent="0.25">
      <c r="A114">
        <v>167</v>
      </c>
      <c r="B114" t="s">
        <v>38</v>
      </c>
      <c r="C114">
        <f>VLOOKUP(B114,elemno!A:B,2,FALSE)</f>
        <v>7</v>
      </c>
      <c r="D114" t="s">
        <v>383</v>
      </c>
      <c r="E114">
        <v>82</v>
      </c>
      <c r="F114">
        <v>82</v>
      </c>
      <c r="G114">
        <v>9</v>
      </c>
      <c r="H114">
        <v>8</v>
      </c>
      <c r="I114">
        <v>0</v>
      </c>
      <c r="J114">
        <f t="shared" si="3"/>
        <v>82</v>
      </c>
      <c r="K114" t="str">
        <f t="shared" si="4"/>
        <v>82  7 N-OXIDE NITROGEN IN 5-RIN #huh?</v>
      </c>
      <c r="L114" t="s">
        <v>730</v>
      </c>
      <c r="M114" t="s">
        <v>695</v>
      </c>
      <c r="R114" t="s">
        <v>56</v>
      </c>
      <c r="S114">
        <v>62</v>
      </c>
      <c r="T114" t="s">
        <v>663</v>
      </c>
    </row>
    <row r="115" spans="1:20" x14ac:dyDescent="0.25">
      <c r="A115">
        <v>168</v>
      </c>
      <c r="B115" t="s">
        <v>38</v>
      </c>
      <c r="C115">
        <f>VLOOKUP(B115,elemno!A:B,2,FALSE)</f>
        <v>7</v>
      </c>
      <c r="D115" t="s">
        <v>384</v>
      </c>
      <c r="E115">
        <v>82</v>
      </c>
      <c r="F115">
        <v>82</v>
      </c>
      <c r="G115">
        <v>9</v>
      </c>
      <c r="H115">
        <v>8</v>
      </c>
      <c r="I115">
        <v>0</v>
      </c>
      <c r="J115">
        <f t="shared" si="3"/>
        <v>82</v>
      </c>
      <c r="K115" t="str">
        <f t="shared" si="4"/>
        <v>82  7 N-OXIDE NITROGEN IN 5-RIN #huh?</v>
      </c>
      <c r="L115" t="s">
        <v>730</v>
      </c>
      <c r="M115" t="s">
        <v>696</v>
      </c>
      <c r="R115" t="s">
        <v>13</v>
      </c>
      <c r="S115">
        <v>63</v>
      </c>
      <c r="T115" t="s">
        <v>664</v>
      </c>
    </row>
    <row r="116" spans="1:20" x14ac:dyDescent="0.25">
      <c r="A116">
        <v>169</v>
      </c>
      <c r="B116" t="s">
        <v>38</v>
      </c>
      <c r="C116">
        <f>VLOOKUP(B116,elemno!A:B,2,FALSE)</f>
        <v>7</v>
      </c>
      <c r="D116" t="s">
        <v>64</v>
      </c>
      <c r="E116">
        <v>82</v>
      </c>
      <c r="F116">
        <v>82</v>
      </c>
      <c r="G116">
        <v>9</v>
      </c>
      <c r="H116">
        <v>8</v>
      </c>
      <c r="I116">
        <v>0</v>
      </c>
      <c r="J116">
        <f t="shared" si="3"/>
        <v>82</v>
      </c>
      <c r="K116" t="str">
        <f t="shared" si="4"/>
        <v>82  7 N-OXIDE NITROGEN IN GENER #huh?</v>
      </c>
      <c r="L116" t="s">
        <v>730</v>
      </c>
      <c r="M116" t="s">
        <v>697</v>
      </c>
      <c r="R116" t="s">
        <v>14</v>
      </c>
      <c r="S116">
        <v>64</v>
      </c>
      <c r="T116" t="s">
        <v>665</v>
      </c>
    </row>
    <row r="117" spans="1:20" x14ac:dyDescent="0.25">
      <c r="A117">
        <v>176</v>
      </c>
      <c r="B117" t="s">
        <v>94</v>
      </c>
      <c r="C117">
        <f>VLOOKUP(B117,elemno!A:B,2,FALSE)</f>
        <v>11</v>
      </c>
      <c r="D117" t="s">
        <v>93</v>
      </c>
      <c r="E117">
        <v>93</v>
      </c>
      <c r="F117">
        <v>93</v>
      </c>
      <c r="G117">
        <v>93</v>
      </c>
      <c r="H117">
        <v>93</v>
      </c>
      <c r="I117">
        <v>93</v>
      </c>
      <c r="J117">
        <f t="shared" si="3"/>
        <v>93</v>
      </c>
      <c r="K117" t="str">
        <f t="shared" si="4"/>
        <v>93 11 SODIUM CATION             [Na+1]</v>
      </c>
      <c r="L117" t="s">
        <v>717</v>
      </c>
      <c r="M117" t="s">
        <v>391</v>
      </c>
      <c r="O117" t="str">
        <f t="shared" si="5"/>
        <v>select within(smarts,"[Na+1]")</v>
      </c>
      <c r="R117" t="s">
        <v>360</v>
      </c>
      <c r="S117">
        <v>71</v>
      </c>
      <c r="T117" t="s">
        <v>672</v>
      </c>
    </row>
    <row r="118" spans="1:20" x14ac:dyDescent="0.25">
      <c r="A118">
        <v>21</v>
      </c>
      <c r="B118" t="s">
        <v>30</v>
      </c>
      <c r="C118">
        <f>VLOOKUP(B118,elemno!A:B,2,FALSE)</f>
        <v>8</v>
      </c>
      <c r="D118" t="s">
        <v>158</v>
      </c>
      <c r="E118">
        <v>6</v>
      </c>
      <c r="F118">
        <v>6</v>
      </c>
      <c r="G118">
        <v>6</v>
      </c>
      <c r="H118">
        <v>6</v>
      </c>
      <c r="I118">
        <v>0</v>
      </c>
      <c r="J118">
        <f t="shared" si="3"/>
        <v>6</v>
      </c>
      <c r="K118" t="str">
        <f t="shared" si="4"/>
        <v xml:space="preserve"> 6  8 O-CSP3                    $(O-*)</v>
      </c>
      <c r="L118" t="s">
        <v>705</v>
      </c>
      <c r="M118" t="s">
        <v>159</v>
      </c>
      <c r="O118" t="str">
        <f t="shared" si="5"/>
        <v>select within(smarts,"$(O-*)")</v>
      </c>
      <c r="R118" t="s">
        <v>152</v>
      </c>
      <c r="S118">
        <v>4</v>
      </c>
      <c r="T118" t="s">
        <v>510</v>
      </c>
    </row>
    <row r="119" spans="1:20" x14ac:dyDescent="0.25">
      <c r="A119">
        <v>22</v>
      </c>
      <c r="B119" t="s">
        <v>30</v>
      </c>
      <c r="C119">
        <f>VLOOKUP(B119,elemno!A:B,2,FALSE)</f>
        <v>8</v>
      </c>
      <c r="D119" t="s">
        <v>36</v>
      </c>
      <c r="E119">
        <v>6</v>
      </c>
      <c r="F119">
        <v>6</v>
      </c>
      <c r="G119">
        <v>6</v>
      </c>
      <c r="H119">
        <v>6</v>
      </c>
      <c r="I119">
        <v>0</v>
      </c>
      <c r="J119">
        <f t="shared" si="3"/>
        <v>6</v>
      </c>
      <c r="K119" t="str">
        <f t="shared" si="4"/>
        <v xml:space="preserve"> 6  8 OXYGEN IN H2O             .</v>
      </c>
      <c r="L119" t="s">
        <v>477</v>
      </c>
      <c r="M119" t="s">
        <v>160</v>
      </c>
      <c r="O119" t="str">
        <f t="shared" si="5"/>
        <v/>
      </c>
      <c r="R119" t="s">
        <v>16</v>
      </c>
      <c r="S119">
        <v>5</v>
      </c>
      <c r="T119" t="s">
        <v>511</v>
      </c>
    </row>
    <row r="120" spans="1:20" x14ac:dyDescent="0.25">
      <c r="A120">
        <v>23</v>
      </c>
      <c r="B120" t="s">
        <v>30</v>
      </c>
      <c r="C120">
        <f>VLOOKUP(B120,elemno!A:B,2,FALSE)</f>
        <v>8</v>
      </c>
      <c r="D120" t="s">
        <v>161</v>
      </c>
      <c r="E120">
        <v>6</v>
      </c>
      <c r="F120">
        <v>6</v>
      </c>
      <c r="G120">
        <v>6</v>
      </c>
      <c r="H120">
        <v>6</v>
      </c>
      <c r="I120">
        <v>0</v>
      </c>
      <c r="J120">
        <f t="shared" si="3"/>
        <v>6</v>
      </c>
      <c r="K120" t="str">
        <f t="shared" si="4"/>
        <v xml:space="preserve"> 6  8 ESTER OR ACID -O-         .</v>
      </c>
      <c r="L120" t="s">
        <v>477</v>
      </c>
      <c r="M120" t="s">
        <v>162</v>
      </c>
      <c r="O120" t="str">
        <f t="shared" si="5"/>
        <v/>
      </c>
      <c r="R120" t="s">
        <v>155</v>
      </c>
      <c r="S120">
        <v>5</v>
      </c>
      <c r="T120" t="s">
        <v>512</v>
      </c>
    </row>
    <row r="121" spans="1:20" x14ac:dyDescent="0.25">
      <c r="A121">
        <v>24</v>
      </c>
      <c r="B121" t="s">
        <v>30</v>
      </c>
      <c r="C121">
        <f>VLOOKUP(B121,elemno!A:B,2,FALSE)</f>
        <v>8</v>
      </c>
      <c r="D121" t="s">
        <v>163</v>
      </c>
      <c r="E121">
        <v>6</v>
      </c>
      <c r="F121">
        <v>6</v>
      </c>
      <c r="G121">
        <v>6</v>
      </c>
      <c r="H121">
        <v>6</v>
      </c>
      <c r="I121">
        <v>0</v>
      </c>
      <c r="J121">
        <f t="shared" si="3"/>
        <v>6</v>
      </c>
      <c r="K121" t="str">
        <f t="shared" si="4"/>
        <v xml:space="preserve"> 6  8 ENOL OR PHEMOLIC O        .</v>
      </c>
      <c r="L121" t="s">
        <v>477</v>
      </c>
      <c r="M121" t="s">
        <v>164</v>
      </c>
      <c r="O121" t="str">
        <f t="shared" si="5"/>
        <v/>
      </c>
      <c r="R121" t="s">
        <v>158</v>
      </c>
      <c r="S121">
        <v>6</v>
      </c>
      <c r="T121" t="s">
        <v>513</v>
      </c>
    </row>
    <row r="122" spans="1:20" x14ac:dyDescent="0.25">
      <c r="A122">
        <v>25</v>
      </c>
      <c r="B122" t="s">
        <v>30</v>
      </c>
      <c r="C122">
        <f>VLOOKUP(B122,elemno!A:B,2,FALSE)</f>
        <v>8</v>
      </c>
      <c r="D122" t="s">
        <v>165</v>
      </c>
      <c r="E122">
        <v>6</v>
      </c>
      <c r="F122">
        <v>6</v>
      </c>
      <c r="G122">
        <v>6</v>
      </c>
      <c r="H122">
        <v>6</v>
      </c>
      <c r="I122">
        <v>0</v>
      </c>
      <c r="J122">
        <f t="shared" si="3"/>
        <v>6</v>
      </c>
      <c r="K122" t="str">
        <f t="shared" si="4"/>
        <v xml:space="preserve"> 6  8 OXYGEN IN -O-C=N MOIETY   .</v>
      </c>
      <c r="L122" t="s">
        <v>477</v>
      </c>
      <c r="M122" t="s">
        <v>166</v>
      </c>
      <c r="O122" t="str">
        <f t="shared" si="5"/>
        <v/>
      </c>
      <c r="R122" t="s">
        <v>161</v>
      </c>
      <c r="S122">
        <v>6</v>
      </c>
      <c r="T122" t="s">
        <v>514</v>
      </c>
    </row>
    <row r="123" spans="1:20" x14ac:dyDescent="0.25">
      <c r="A123">
        <v>26</v>
      </c>
      <c r="B123" t="s">
        <v>30</v>
      </c>
      <c r="C123">
        <f>VLOOKUP(B123,elemno!A:B,2,FALSE)</f>
        <v>8</v>
      </c>
      <c r="D123" t="s">
        <v>167</v>
      </c>
      <c r="E123">
        <v>6</v>
      </c>
      <c r="F123">
        <v>6</v>
      </c>
      <c r="G123">
        <v>6</v>
      </c>
      <c r="H123">
        <v>6</v>
      </c>
      <c r="I123">
        <v>0</v>
      </c>
      <c r="J123">
        <f t="shared" si="3"/>
        <v>6</v>
      </c>
      <c r="K123" t="str">
        <f t="shared" si="4"/>
        <v xml:space="preserve"> 6  8 DIVALENT O IN SULFATE     .</v>
      </c>
      <c r="L123" t="s">
        <v>477</v>
      </c>
      <c r="M123" t="s">
        <v>168</v>
      </c>
      <c r="O123" t="str">
        <f t="shared" si="5"/>
        <v/>
      </c>
      <c r="R123" t="s">
        <v>163</v>
      </c>
      <c r="S123">
        <v>6</v>
      </c>
      <c r="T123" t="s">
        <v>515</v>
      </c>
    </row>
    <row r="124" spans="1:20" x14ac:dyDescent="0.25">
      <c r="A124">
        <v>27</v>
      </c>
      <c r="B124" t="s">
        <v>30</v>
      </c>
      <c r="C124">
        <f>VLOOKUP(B124,elemno!A:B,2,FALSE)</f>
        <v>8</v>
      </c>
      <c r="D124" t="s">
        <v>169</v>
      </c>
      <c r="E124">
        <v>6</v>
      </c>
      <c r="F124">
        <v>6</v>
      </c>
      <c r="G124">
        <v>6</v>
      </c>
      <c r="H124">
        <v>6</v>
      </c>
      <c r="I124">
        <v>0</v>
      </c>
      <c r="J124">
        <f t="shared" si="3"/>
        <v>6</v>
      </c>
      <c r="K124" t="str">
        <f t="shared" si="4"/>
        <v xml:space="preserve"> 6  8 DIVALENT O IN SULFITE     .</v>
      </c>
      <c r="L124" t="s">
        <v>477</v>
      </c>
      <c r="M124" t="s">
        <v>170</v>
      </c>
      <c r="O124" t="str">
        <f t="shared" si="5"/>
        <v/>
      </c>
      <c r="R124" t="s">
        <v>165</v>
      </c>
      <c r="S124">
        <v>6</v>
      </c>
      <c r="T124" t="s">
        <v>516</v>
      </c>
    </row>
    <row r="125" spans="1:20" x14ac:dyDescent="0.25">
      <c r="A125">
        <v>28</v>
      </c>
      <c r="B125" t="s">
        <v>30</v>
      </c>
      <c r="C125">
        <f>VLOOKUP(B125,elemno!A:B,2,FALSE)</f>
        <v>8</v>
      </c>
      <c r="D125" t="s">
        <v>171</v>
      </c>
      <c r="E125">
        <v>6</v>
      </c>
      <c r="F125">
        <v>6</v>
      </c>
      <c r="G125">
        <v>6</v>
      </c>
      <c r="H125">
        <v>6</v>
      </c>
      <c r="I125">
        <v>0</v>
      </c>
      <c r="J125">
        <f t="shared" si="3"/>
        <v>6</v>
      </c>
      <c r="K125" t="str">
        <f t="shared" si="4"/>
        <v xml:space="preserve"> 6  8 PAIR OF DIVALENT O ON S   .</v>
      </c>
      <c r="L125" t="s">
        <v>477</v>
      </c>
      <c r="M125" t="s">
        <v>172</v>
      </c>
      <c r="O125" t="str">
        <f t="shared" si="5"/>
        <v/>
      </c>
      <c r="R125" t="s">
        <v>517</v>
      </c>
      <c r="S125">
        <v>6</v>
      </c>
      <c r="T125" t="s">
        <v>518</v>
      </c>
    </row>
    <row r="126" spans="1:20" x14ac:dyDescent="0.25">
      <c r="A126">
        <v>29</v>
      </c>
      <c r="B126" t="s">
        <v>30</v>
      </c>
      <c r="C126">
        <f>VLOOKUP(B126,elemno!A:B,2,FALSE)</f>
        <v>8</v>
      </c>
      <c r="D126" s="1" t="s">
        <v>399</v>
      </c>
      <c r="E126">
        <v>6</v>
      </c>
      <c r="F126">
        <v>6</v>
      </c>
      <c r="G126">
        <v>6</v>
      </c>
      <c r="H126">
        <v>6</v>
      </c>
      <c r="I126">
        <v>0</v>
      </c>
      <c r="J126">
        <f t="shared" si="3"/>
        <v>6</v>
      </c>
      <c r="K126" t="str">
        <f t="shared" si="4"/>
        <v xml:space="preserve"> 6  8 OTHER DIVALENT O ON S     .</v>
      </c>
      <c r="L126" t="s">
        <v>477</v>
      </c>
      <c r="M126" t="s">
        <v>173</v>
      </c>
      <c r="O126" t="str">
        <f t="shared" si="5"/>
        <v/>
      </c>
      <c r="R126" t="s">
        <v>519</v>
      </c>
      <c r="S126">
        <v>6</v>
      </c>
      <c r="T126" t="s">
        <v>520</v>
      </c>
    </row>
    <row r="127" spans="1:20" x14ac:dyDescent="0.25">
      <c r="A127">
        <v>30</v>
      </c>
      <c r="B127" t="s">
        <v>30</v>
      </c>
      <c r="C127">
        <f>VLOOKUP(B127,elemno!A:B,2,FALSE)</f>
        <v>8</v>
      </c>
      <c r="D127" t="s">
        <v>174</v>
      </c>
      <c r="E127">
        <v>6</v>
      </c>
      <c r="F127">
        <v>6</v>
      </c>
      <c r="G127">
        <v>6</v>
      </c>
      <c r="H127">
        <v>6</v>
      </c>
      <c r="I127">
        <v>0</v>
      </c>
      <c r="J127">
        <f t="shared" si="3"/>
        <v>6</v>
      </c>
      <c r="K127" t="str">
        <f t="shared" si="4"/>
        <v xml:space="preserve"> 6  8 DIVALENT O IN PHOSPHATE   .</v>
      </c>
      <c r="L127" t="s">
        <v>477</v>
      </c>
      <c r="M127" t="s">
        <v>175</v>
      </c>
      <c r="O127" t="str">
        <f t="shared" si="5"/>
        <v/>
      </c>
      <c r="R127" t="s">
        <v>521</v>
      </c>
      <c r="S127">
        <v>6</v>
      </c>
      <c r="T127" t="s">
        <v>522</v>
      </c>
    </row>
    <row r="128" spans="1:20" x14ac:dyDescent="0.25">
      <c r="A128">
        <v>31</v>
      </c>
      <c r="B128" t="s">
        <v>30</v>
      </c>
      <c r="C128">
        <f>VLOOKUP(B128,elemno!A:B,2,FALSE)</f>
        <v>8</v>
      </c>
      <c r="D128" t="s">
        <v>176</v>
      </c>
      <c r="E128">
        <v>6</v>
      </c>
      <c r="F128">
        <v>6</v>
      </c>
      <c r="G128">
        <v>6</v>
      </c>
      <c r="H128">
        <v>6</v>
      </c>
      <c r="I128">
        <v>0</v>
      </c>
      <c r="J128">
        <f t="shared" si="3"/>
        <v>6</v>
      </c>
      <c r="K128" t="str">
        <f t="shared" si="4"/>
        <v xml:space="preserve"> 6  8 DIVALENT O IN PHOSPHITE   .</v>
      </c>
      <c r="L128" t="s">
        <v>477</v>
      </c>
      <c r="M128" t="s">
        <v>177</v>
      </c>
      <c r="O128" t="str">
        <f t="shared" si="5"/>
        <v/>
      </c>
      <c r="R128" t="s">
        <v>167</v>
      </c>
      <c r="S128">
        <v>6</v>
      </c>
      <c r="T128" t="s">
        <v>523</v>
      </c>
    </row>
    <row r="129" spans="1:20" x14ac:dyDescent="0.25">
      <c r="A129">
        <v>32</v>
      </c>
      <c r="B129" t="s">
        <v>30</v>
      </c>
      <c r="C129">
        <f>VLOOKUP(B129,elemno!A:B,2,FALSE)</f>
        <v>8</v>
      </c>
      <c r="D129" t="s">
        <v>178</v>
      </c>
      <c r="E129">
        <v>6</v>
      </c>
      <c r="F129">
        <v>6</v>
      </c>
      <c r="G129">
        <v>6</v>
      </c>
      <c r="H129">
        <v>6</v>
      </c>
      <c r="I129">
        <v>0</v>
      </c>
      <c r="J129">
        <f t="shared" si="3"/>
        <v>6</v>
      </c>
      <c r="K129" t="str">
        <f t="shared" si="4"/>
        <v xml:space="preserve"> 6  8 PAIR OF DIVALENT O ON P   .</v>
      </c>
      <c r="L129" t="s">
        <v>477</v>
      </c>
      <c r="M129" t="s">
        <v>179</v>
      </c>
      <c r="O129" t="str">
        <f t="shared" si="5"/>
        <v/>
      </c>
      <c r="R129" t="s">
        <v>169</v>
      </c>
      <c r="S129">
        <v>6</v>
      </c>
      <c r="T129" t="s">
        <v>523</v>
      </c>
    </row>
    <row r="130" spans="1:20" x14ac:dyDescent="0.25">
      <c r="A130">
        <v>33</v>
      </c>
      <c r="B130" t="s">
        <v>30</v>
      </c>
      <c r="C130">
        <f>VLOOKUP(B130,elemno!A:B,2,FALSE)</f>
        <v>8</v>
      </c>
      <c r="D130" s="1" t="s">
        <v>400</v>
      </c>
      <c r="E130">
        <v>6</v>
      </c>
      <c r="F130">
        <v>6</v>
      </c>
      <c r="G130">
        <v>6</v>
      </c>
      <c r="H130">
        <v>6</v>
      </c>
      <c r="I130">
        <v>0</v>
      </c>
      <c r="J130">
        <f t="shared" si="3"/>
        <v>6</v>
      </c>
      <c r="K130" t="str">
        <f t="shared" si="4"/>
        <v xml:space="preserve"> 6  8 OTHER DIVALENT O ON P     .</v>
      </c>
      <c r="L130" t="s">
        <v>477</v>
      </c>
      <c r="M130" t="s">
        <v>180</v>
      </c>
      <c r="O130" t="str">
        <f t="shared" si="5"/>
        <v/>
      </c>
      <c r="R130" t="s">
        <v>171</v>
      </c>
      <c r="S130">
        <v>6</v>
      </c>
      <c r="T130" t="s">
        <v>523</v>
      </c>
    </row>
    <row r="131" spans="1:20" x14ac:dyDescent="0.25">
      <c r="A131">
        <v>34</v>
      </c>
      <c r="B131" t="s">
        <v>30</v>
      </c>
      <c r="C131">
        <f>VLOOKUP(B131,elemno!A:B,2,FALSE)</f>
        <v>8</v>
      </c>
      <c r="D131" t="s">
        <v>181</v>
      </c>
      <c r="E131">
        <v>6</v>
      </c>
      <c r="F131">
        <v>6</v>
      </c>
      <c r="G131">
        <v>6</v>
      </c>
      <c r="H131">
        <v>6</v>
      </c>
      <c r="I131">
        <v>0</v>
      </c>
      <c r="J131">
        <f t="shared" ref="J131:J184" si="6">E131</f>
        <v>6</v>
      </c>
      <c r="K131" t="str">
        <f t="shared" ref="K131:K184" si="7">RIGHT(" "&amp;E131,2)&amp;" "&amp;RIGHT(" "&amp;C131,2)&amp;" "&amp;LEFT(M131&amp;"                            ",25)&amp;" " &amp;L131</f>
        <v xml:space="preserve"> 6  8 GENERAL DIVALENT OX       .</v>
      </c>
      <c r="L131" t="s">
        <v>477</v>
      </c>
      <c r="M131" t="s">
        <v>182</v>
      </c>
      <c r="O131" t="str">
        <f t="shared" ref="O131:O184" si="8">IF(L131=".","","select within(smarts,"""&amp;L131&amp;""")")</f>
        <v/>
      </c>
      <c r="R131" t="s">
        <v>524</v>
      </c>
      <c r="S131">
        <v>6</v>
      </c>
      <c r="T131" t="s">
        <v>525</v>
      </c>
    </row>
    <row r="132" spans="1:20" x14ac:dyDescent="0.25">
      <c r="A132">
        <v>35</v>
      </c>
      <c r="B132" t="s">
        <v>30</v>
      </c>
      <c r="C132">
        <f>VLOOKUP(B132,elemno!A:B,2,FALSE)</f>
        <v>8</v>
      </c>
      <c r="D132" t="s">
        <v>183</v>
      </c>
      <c r="E132">
        <v>7</v>
      </c>
      <c r="F132">
        <v>7</v>
      </c>
      <c r="G132">
        <v>7</v>
      </c>
      <c r="H132">
        <v>6</v>
      </c>
      <c r="I132">
        <v>0</v>
      </c>
      <c r="J132">
        <f t="shared" si="6"/>
        <v>7</v>
      </c>
      <c r="K132" t="str">
        <f t="shared" si="7"/>
        <v xml:space="preserve"> 7  8 O=C, GENERIC              $(O=[#6,#7,#16])</v>
      </c>
      <c r="L132" t="s">
        <v>738</v>
      </c>
      <c r="M132" t="s">
        <v>184</v>
      </c>
      <c r="O132" t="str">
        <f t="shared" si="8"/>
        <v>select within(smarts,"$(O=[#6,#7,#16])")</v>
      </c>
      <c r="R132" t="e">
        <f>-OS</f>
        <v>#NAME?</v>
      </c>
      <c r="S132">
        <v>6</v>
      </c>
      <c r="T132" t="s">
        <v>526</v>
      </c>
    </row>
    <row r="133" spans="1:20" x14ac:dyDescent="0.25">
      <c r="A133">
        <v>36</v>
      </c>
      <c r="B133" t="s">
        <v>30</v>
      </c>
      <c r="C133">
        <f>VLOOKUP(B133,elemno!A:B,2,FALSE)</f>
        <v>8</v>
      </c>
      <c r="D133" t="s">
        <v>185</v>
      </c>
      <c r="E133">
        <v>7</v>
      </c>
      <c r="F133">
        <v>7</v>
      </c>
      <c r="G133">
        <v>7</v>
      </c>
      <c r="H133">
        <v>6</v>
      </c>
      <c r="I133">
        <v>0</v>
      </c>
      <c r="J133">
        <f t="shared" si="6"/>
        <v>7</v>
      </c>
      <c r="K133" t="str">
        <f t="shared" si="7"/>
        <v xml:space="preserve"> 7  8 O=C IN AMIDES             .</v>
      </c>
      <c r="L133" t="s">
        <v>477</v>
      </c>
      <c r="M133" t="s">
        <v>186</v>
      </c>
      <c r="O133" t="str">
        <f t="shared" si="8"/>
        <v/>
      </c>
      <c r="R133" t="s">
        <v>174</v>
      </c>
      <c r="S133">
        <v>6</v>
      </c>
      <c r="T133" t="s">
        <v>527</v>
      </c>
    </row>
    <row r="134" spans="1:20" x14ac:dyDescent="0.25">
      <c r="A134">
        <v>37</v>
      </c>
      <c r="B134" t="s">
        <v>30</v>
      </c>
      <c r="C134">
        <f>VLOOKUP(B134,elemno!A:B,2,FALSE)</f>
        <v>8</v>
      </c>
      <c r="D134" t="s">
        <v>187</v>
      </c>
      <c r="E134">
        <v>7</v>
      </c>
      <c r="F134">
        <v>7</v>
      </c>
      <c r="G134">
        <v>7</v>
      </c>
      <c r="H134">
        <v>6</v>
      </c>
      <c r="I134">
        <v>0</v>
      </c>
      <c r="J134">
        <f t="shared" si="6"/>
        <v>7</v>
      </c>
      <c r="K134" t="str">
        <f t="shared" si="7"/>
        <v xml:space="preserve"> 7  8 O=C IN KET, ALD           .</v>
      </c>
      <c r="L134" t="s">
        <v>477</v>
      </c>
      <c r="M134" t="s">
        <v>188</v>
      </c>
      <c r="O134" t="str">
        <f t="shared" si="8"/>
        <v/>
      </c>
      <c r="R134" t="s">
        <v>176</v>
      </c>
      <c r="S134">
        <v>6</v>
      </c>
      <c r="T134" t="s">
        <v>527</v>
      </c>
    </row>
    <row r="135" spans="1:20" x14ac:dyDescent="0.25">
      <c r="A135">
        <v>38</v>
      </c>
      <c r="B135" t="s">
        <v>30</v>
      </c>
      <c r="C135">
        <f>VLOOKUP(B135,elemno!A:B,2,FALSE)</f>
        <v>8</v>
      </c>
      <c r="D135" t="s">
        <v>189</v>
      </c>
      <c r="E135">
        <v>7</v>
      </c>
      <c r="F135">
        <v>7</v>
      </c>
      <c r="G135">
        <v>7</v>
      </c>
      <c r="H135">
        <v>6</v>
      </c>
      <c r="I135">
        <v>0</v>
      </c>
      <c r="J135">
        <f t="shared" si="6"/>
        <v>7</v>
      </c>
      <c r="K135" t="str">
        <f t="shared" si="7"/>
        <v xml:space="preserve"> 7  8 O=C IN ACIDS, ESTERS      .</v>
      </c>
      <c r="L135" t="s">
        <v>477</v>
      </c>
      <c r="M135" t="s">
        <v>190</v>
      </c>
      <c r="O135" t="str">
        <f t="shared" si="8"/>
        <v/>
      </c>
      <c r="R135" t="s">
        <v>178</v>
      </c>
      <c r="S135">
        <v>6</v>
      </c>
      <c r="T135" t="s">
        <v>527</v>
      </c>
    </row>
    <row r="136" spans="1:20" x14ac:dyDescent="0.25">
      <c r="A136">
        <v>39</v>
      </c>
      <c r="B136" t="s">
        <v>30</v>
      </c>
      <c r="C136">
        <f>VLOOKUP(B136,elemno!A:B,2,FALSE)</f>
        <v>8</v>
      </c>
      <c r="D136" t="s">
        <v>191</v>
      </c>
      <c r="E136">
        <v>7</v>
      </c>
      <c r="F136">
        <v>7</v>
      </c>
      <c r="G136">
        <v>7</v>
      </c>
      <c r="H136">
        <v>6</v>
      </c>
      <c r="I136">
        <v>0</v>
      </c>
      <c r="J136">
        <f t="shared" si="6"/>
        <v>7</v>
      </c>
      <c r="K136" t="str">
        <f t="shared" si="7"/>
        <v xml:space="preserve"> 7  8 TERMINAL O SULFOXIDES     .</v>
      </c>
      <c r="L136" t="s">
        <v>477</v>
      </c>
      <c r="M136" t="s">
        <v>192</v>
      </c>
      <c r="O136" t="str">
        <f t="shared" si="8"/>
        <v/>
      </c>
      <c r="R136" t="e">
        <f>-OP</f>
        <v>#NAME?</v>
      </c>
      <c r="S136">
        <v>6</v>
      </c>
      <c r="T136" t="s">
        <v>527</v>
      </c>
    </row>
    <row r="137" spans="1:20" x14ac:dyDescent="0.25">
      <c r="A137">
        <v>40</v>
      </c>
      <c r="B137" t="s">
        <v>30</v>
      </c>
      <c r="C137">
        <f>VLOOKUP(B137,elemno!A:B,2,FALSE)</f>
        <v>8</v>
      </c>
      <c r="D137" t="s">
        <v>193</v>
      </c>
      <c r="E137">
        <v>7</v>
      </c>
      <c r="F137">
        <v>7</v>
      </c>
      <c r="G137">
        <v>7</v>
      </c>
      <c r="H137">
        <v>6</v>
      </c>
      <c r="I137">
        <v>0</v>
      </c>
      <c r="J137">
        <f t="shared" si="6"/>
        <v>7</v>
      </c>
      <c r="K137" t="str">
        <f t="shared" si="7"/>
        <v xml:space="preserve"> 7  8 NITROSO-GROUP OXYGEN      .</v>
      </c>
      <c r="L137" t="s">
        <v>477</v>
      </c>
      <c r="M137" t="s">
        <v>194</v>
      </c>
      <c r="O137" t="str">
        <f t="shared" si="8"/>
        <v/>
      </c>
      <c r="R137" t="s">
        <v>181</v>
      </c>
      <c r="S137">
        <v>6</v>
      </c>
      <c r="T137" t="s">
        <v>528</v>
      </c>
    </row>
    <row r="138" spans="1:20" x14ac:dyDescent="0.25">
      <c r="A138">
        <v>90</v>
      </c>
      <c r="B138" t="s">
        <v>30</v>
      </c>
      <c r="C138">
        <f>VLOOKUP(B138,elemno!A:B,2,FALSE)</f>
        <v>8</v>
      </c>
      <c r="D138" t="s">
        <v>270</v>
      </c>
      <c r="E138">
        <v>32</v>
      </c>
      <c r="F138">
        <v>32</v>
      </c>
      <c r="G138">
        <v>7</v>
      </c>
      <c r="H138">
        <v>6</v>
      </c>
      <c r="I138">
        <v>0</v>
      </c>
      <c r="J138">
        <f t="shared" si="6"/>
        <v>32</v>
      </c>
      <c r="K138" t="str">
        <f t="shared" si="7"/>
        <v>32  8 O, CARBOXYLATE ANION      [$([O-1][C,N]=O),$(O=[C,N][O-1]),$(O=[N,S,P,O]),$(O[N,S,P,Cl]=O)]</v>
      </c>
      <c r="L138" t="s">
        <v>724</v>
      </c>
      <c r="M138" t="s">
        <v>271</v>
      </c>
      <c r="O138" t="str">
        <f t="shared" si="8"/>
        <v>select within(smarts,"[$([O-1][C,N]=O),$(O=[C,N][O-1]),$(O=[N,S,P,O]),$(O[N,S,P,Cl]=O)]")</v>
      </c>
      <c r="R138" t="s">
        <v>21</v>
      </c>
      <c r="S138">
        <v>27</v>
      </c>
      <c r="T138" t="s">
        <v>578</v>
      </c>
    </row>
    <row r="139" spans="1:20" x14ac:dyDescent="0.25">
      <c r="A139">
        <v>91</v>
      </c>
      <c r="B139" t="s">
        <v>30</v>
      </c>
      <c r="C139">
        <f>VLOOKUP(B139,elemno!A:B,2,FALSE)</f>
        <v>8</v>
      </c>
      <c r="D139" t="s">
        <v>272</v>
      </c>
      <c r="E139">
        <v>32</v>
      </c>
      <c r="F139">
        <v>32</v>
      </c>
      <c r="G139">
        <v>7</v>
      </c>
      <c r="H139">
        <v>6</v>
      </c>
      <c r="I139">
        <v>0</v>
      </c>
      <c r="J139">
        <f t="shared" si="6"/>
        <v>32</v>
      </c>
      <c r="K139" t="str">
        <f t="shared" si="7"/>
        <v>32  8 OXIDE ON NITROHGEN        .</v>
      </c>
      <c r="L139" t="s">
        <v>477</v>
      </c>
      <c r="M139" t="s">
        <v>273</v>
      </c>
      <c r="O139" t="str">
        <f t="shared" si="8"/>
        <v/>
      </c>
      <c r="R139" t="s">
        <v>251</v>
      </c>
      <c r="S139">
        <v>28</v>
      </c>
      <c r="T139" t="s">
        <v>579</v>
      </c>
    </row>
    <row r="140" spans="1:20" x14ac:dyDescent="0.25">
      <c r="A140">
        <v>92</v>
      </c>
      <c r="B140" t="s">
        <v>30</v>
      </c>
      <c r="C140">
        <f>VLOOKUP(B140,elemno!A:B,2,FALSE)</f>
        <v>8</v>
      </c>
      <c r="D140" t="s">
        <v>274</v>
      </c>
      <c r="E140">
        <v>32</v>
      </c>
      <c r="F140">
        <v>32</v>
      </c>
      <c r="G140">
        <v>7</v>
      </c>
      <c r="H140">
        <v>6</v>
      </c>
      <c r="I140">
        <v>0</v>
      </c>
      <c r="J140">
        <f t="shared" si="6"/>
        <v>32</v>
      </c>
      <c r="K140" t="str">
        <f t="shared" si="7"/>
        <v>32  8 NITRO-GROUP OXYGEN        .</v>
      </c>
      <c r="L140" t="s">
        <v>477</v>
      </c>
      <c r="M140" t="s">
        <v>275</v>
      </c>
      <c r="O140" t="str">
        <f t="shared" si="8"/>
        <v/>
      </c>
      <c r="R140" t="s">
        <v>255</v>
      </c>
      <c r="S140">
        <v>28</v>
      </c>
      <c r="T140" t="s">
        <v>580</v>
      </c>
    </row>
    <row r="141" spans="1:20" x14ac:dyDescent="0.25">
      <c r="A141">
        <v>93</v>
      </c>
      <c r="B141" t="s">
        <v>30</v>
      </c>
      <c r="C141">
        <f>VLOOKUP(B141,elemno!A:B,2,FALSE)</f>
        <v>8</v>
      </c>
      <c r="D141" t="s">
        <v>276</v>
      </c>
      <c r="E141">
        <v>32</v>
      </c>
      <c r="F141">
        <v>32</v>
      </c>
      <c r="G141">
        <v>7</v>
      </c>
      <c r="H141">
        <v>6</v>
      </c>
      <c r="I141">
        <v>0</v>
      </c>
      <c r="J141">
        <f t="shared" si="6"/>
        <v>32</v>
      </c>
      <c r="K141" t="str">
        <f t="shared" si="7"/>
        <v>32  8 NITRO-GROUP IN NITRATE    .</v>
      </c>
      <c r="L141" t="s">
        <v>477</v>
      </c>
      <c r="M141" t="s">
        <v>277</v>
      </c>
      <c r="O141" t="str">
        <f t="shared" si="8"/>
        <v/>
      </c>
      <c r="R141" t="s">
        <v>253</v>
      </c>
      <c r="S141">
        <v>28</v>
      </c>
      <c r="T141" t="s">
        <v>581</v>
      </c>
    </row>
    <row r="142" spans="1:20" x14ac:dyDescent="0.25">
      <c r="A142">
        <v>94</v>
      </c>
      <c r="B142" t="s">
        <v>30</v>
      </c>
      <c r="C142">
        <f>VLOOKUP(B142,elemno!A:B,2,FALSE)</f>
        <v>8</v>
      </c>
      <c r="D142" t="s">
        <v>278</v>
      </c>
      <c r="E142">
        <v>32</v>
      </c>
      <c r="F142">
        <v>32</v>
      </c>
      <c r="G142">
        <v>7</v>
      </c>
      <c r="H142">
        <v>6</v>
      </c>
      <c r="I142">
        <v>0</v>
      </c>
      <c r="J142">
        <f t="shared" si="6"/>
        <v>32</v>
      </c>
      <c r="K142" t="str">
        <f t="shared" si="7"/>
        <v>32  8 NITRATE ANION OXYGEN      .</v>
      </c>
      <c r="L142" t="s">
        <v>477</v>
      </c>
      <c r="M142" t="s">
        <v>279</v>
      </c>
      <c r="O142" t="str">
        <f t="shared" si="8"/>
        <v/>
      </c>
      <c r="R142" t="s">
        <v>257</v>
      </c>
      <c r="S142">
        <v>28</v>
      </c>
      <c r="T142" t="s">
        <v>582</v>
      </c>
    </row>
    <row r="143" spans="1:20" x14ac:dyDescent="0.25">
      <c r="A143">
        <v>95</v>
      </c>
      <c r="B143" t="s">
        <v>30</v>
      </c>
      <c r="C143">
        <f>VLOOKUP(B143,elemno!A:B,2,FALSE)</f>
        <v>8</v>
      </c>
      <c r="D143" t="s">
        <v>280</v>
      </c>
      <c r="E143">
        <v>32</v>
      </c>
      <c r="F143">
        <v>32</v>
      </c>
      <c r="G143">
        <v>7</v>
      </c>
      <c r="H143">
        <v>6</v>
      </c>
      <c r="I143">
        <v>0</v>
      </c>
      <c r="J143">
        <f t="shared" si="6"/>
        <v>32</v>
      </c>
      <c r="K143" t="str">
        <f t="shared" si="7"/>
        <v>32  8 SINGLE TERM O ON TET S    .</v>
      </c>
      <c r="L143" t="s">
        <v>477</v>
      </c>
      <c r="M143" t="s">
        <v>281</v>
      </c>
      <c r="O143" t="str">
        <f t="shared" si="8"/>
        <v/>
      </c>
      <c r="R143" t="s">
        <v>259</v>
      </c>
      <c r="S143">
        <v>28</v>
      </c>
      <c r="T143" t="s">
        <v>583</v>
      </c>
    </row>
    <row r="144" spans="1:20" x14ac:dyDescent="0.25">
      <c r="A144">
        <v>96</v>
      </c>
      <c r="B144" t="s">
        <v>30</v>
      </c>
      <c r="C144">
        <f>VLOOKUP(B144,elemno!A:B,2,FALSE)</f>
        <v>8</v>
      </c>
      <c r="D144" t="s">
        <v>282</v>
      </c>
      <c r="E144">
        <v>32</v>
      </c>
      <c r="F144">
        <v>32</v>
      </c>
      <c r="G144">
        <v>7</v>
      </c>
      <c r="H144">
        <v>6</v>
      </c>
      <c r="I144">
        <v>0</v>
      </c>
      <c r="J144">
        <f t="shared" si="6"/>
        <v>32</v>
      </c>
      <c r="K144" t="str">
        <f t="shared" si="7"/>
        <v>32  8 SULFONES, SULFONAMIDES    .</v>
      </c>
      <c r="L144" t="s">
        <v>477</v>
      </c>
      <c r="M144" t="s">
        <v>283</v>
      </c>
      <c r="O144" t="str">
        <f t="shared" si="8"/>
        <v/>
      </c>
      <c r="R144" t="s">
        <v>261</v>
      </c>
      <c r="S144">
        <v>28</v>
      </c>
      <c r="T144" t="s">
        <v>584</v>
      </c>
    </row>
    <row r="145" spans="1:20" x14ac:dyDescent="0.25">
      <c r="A145">
        <v>97</v>
      </c>
      <c r="B145" t="s">
        <v>30</v>
      </c>
      <c r="C145">
        <f>VLOOKUP(B145,elemno!A:B,2,FALSE)</f>
        <v>8</v>
      </c>
      <c r="D145" t="s">
        <v>284</v>
      </c>
      <c r="E145">
        <v>32</v>
      </c>
      <c r="F145">
        <v>32</v>
      </c>
      <c r="G145">
        <v>7</v>
      </c>
      <c r="H145">
        <v>6</v>
      </c>
      <c r="I145">
        <v>0</v>
      </c>
      <c r="J145">
        <f t="shared" si="6"/>
        <v>32</v>
      </c>
      <c r="K145" t="str">
        <f t="shared" si="7"/>
        <v>32  8 SULFONATES, TERM OX       .</v>
      </c>
      <c r="L145" t="s">
        <v>477</v>
      </c>
      <c r="M145" t="s">
        <v>285</v>
      </c>
      <c r="O145" t="str">
        <f t="shared" si="8"/>
        <v/>
      </c>
      <c r="R145" t="s">
        <v>585</v>
      </c>
      <c r="S145">
        <v>28</v>
      </c>
      <c r="T145" t="s">
        <v>586</v>
      </c>
    </row>
    <row r="146" spans="1:20" x14ac:dyDescent="0.25">
      <c r="A146">
        <v>98</v>
      </c>
      <c r="B146" t="s">
        <v>30</v>
      </c>
      <c r="C146">
        <f>VLOOKUP(B146,elemno!A:B,2,FALSE)</f>
        <v>8</v>
      </c>
      <c r="D146" t="s">
        <v>286</v>
      </c>
      <c r="E146">
        <v>32</v>
      </c>
      <c r="F146">
        <v>32</v>
      </c>
      <c r="G146">
        <v>7</v>
      </c>
      <c r="H146">
        <v>6</v>
      </c>
      <c r="I146">
        <v>0</v>
      </c>
      <c r="J146">
        <f t="shared" si="6"/>
        <v>32</v>
      </c>
      <c r="K146" t="str">
        <f t="shared" si="7"/>
        <v>32  8 SO4(3-)                   .</v>
      </c>
      <c r="L146" t="s">
        <v>477</v>
      </c>
      <c r="M146" t="s">
        <v>287</v>
      </c>
      <c r="O146" t="str">
        <f t="shared" si="8"/>
        <v/>
      </c>
      <c r="R146" t="s">
        <v>587</v>
      </c>
      <c r="S146">
        <v>28</v>
      </c>
      <c r="T146" t="s">
        <v>588</v>
      </c>
    </row>
    <row r="147" spans="1:20" x14ac:dyDescent="0.25">
      <c r="A147">
        <v>99</v>
      </c>
      <c r="B147" t="s">
        <v>30</v>
      </c>
      <c r="C147">
        <f>VLOOKUP(B147,elemno!A:B,2,FALSE)</f>
        <v>8</v>
      </c>
      <c r="D147" t="s">
        <v>288</v>
      </c>
      <c r="E147">
        <v>32</v>
      </c>
      <c r="F147">
        <v>32</v>
      </c>
      <c r="G147">
        <v>7</v>
      </c>
      <c r="H147">
        <v>6</v>
      </c>
      <c r="I147">
        <v>0</v>
      </c>
      <c r="J147">
        <f t="shared" si="6"/>
        <v>32</v>
      </c>
      <c r="K147" t="str">
        <f t="shared" si="7"/>
        <v>32  8 THIOSULFINATE O (-1/2)    .</v>
      </c>
      <c r="L147" t="s">
        <v>477</v>
      </c>
      <c r="M147" t="s">
        <v>289</v>
      </c>
      <c r="O147" t="str">
        <f t="shared" si="8"/>
        <v/>
      </c>
      <c r="R147" t="s">
        <v>589</v>
      </c>
      <c r="S147">
        <v>28</v>
      </c>
      <c r="T147" t="s">
        <v>590</v>
      </c>
    </row>
    <row r="148" spans="1:20" x14ac:dyDescent="0.25">
      <c r="A148">
        <v>100</v>
      </c>
      <c r="B148" t="s">
        <v>30</v>
      </c>
      <c r="C148">
        <f>VLOOKUP(B148,elemno!A:B,2,FALSE)</f>
        <v>8</v>
      </c>
      <c r="D148" t="s">
        <v>290</v>
      </c>
      <c r="E148">
        <v>32</v>
      </c>
      <c r="F148">
        <v>32</v>
      </c>
      <c r="G148">
        <v>7</v>
      </c>
      <c r="H148">
        <v>6</v>
      </c>
      <c r="I148">
        <v>0</v>
      </c>
      <c r="J148">
        <f t="shared" si="6"/>
        <v>32</v>
      </c>
      <c r="K148" t="str">
        <f t="shared" si="7"/>
        <v>32  8 TERMINAL O, O-P           .</v>
      </c>
      <c r="L148" t="s">
        <v>477</v>
      </c>
      <c r="M148" t="s">
        <v>291</v>
      </c>
      <c r="O148" t="str">
        <f t="shared" si="8"/>
        <v/>
      </c>
      <c r="R148" t="s">
        <v>263</v>
      </c>
      <c r="S148">
        <v>28</v>
      </c>
      <c r="T148" t="s">
        <v>591</v>
      </c>
    </row>
    <row r="149" spans="1:20" x14ac:dyDescent="0.25">
      <c r="A149">
        <v>101</v>
      </c>
      <c r="B149" t="s">
        <v>30</v>
      </c>
      <c r="C149">
        <f>VLOOKUP(B149,elemno!A:B,2,FALSE)</f>
        <v>8</v>
      </c>
      <c r="D149" t="s">
        <v>292</v>
      </c>
      <c r="E149">
        <v>32</v>
      </c>
      <c r="F149">
        <v>32</v>
      </c>
      <c r="G149">
        <v>7</v>
      </c>
      <c r="H149">
        <v>6</v>
      </c>
      <c r="I149">
        <v>0</v>
      </c>
      <c r="J149">
        <f t="shared" si="6"/>
        <v>32</v>
      </c>
      <c r="K149" t="str">
        <f t="shared" si="7"/>
        <v>32  8 TERMINAL O, O2P GROUP     .</v>
      </c>
      <c r="L149" t="s">
        <v>477</v>
      </c>
      <c r="M149" t="s">
        <v>293</v>
      </c>
      <c r="O149" t="str">
        <f t="shared" si="8"/>
        <v/>
      </c>
      <c r="R149" t="s">
        <v>23</v>
      </c>
      <c r="S149">
        <v>29</v>
      </c>
      <c r="T149" t="s">
        <v>592</v>
      </c>
    </row>
    <row r="150" spans="1:20" x14ac:dyDescent="0.25">
      <c r="A150">
        <v>102</v>
      </c>
      <c r="B150" t="s">
        <v>30</v>
      </c>
      <c r="C150">
        <f>VLOOKUP(B150,elemno!A:B,2,FALSE)</f>
        <v>8</v>
      </c>
      <c r="D150" t="s">
        <v>294</v>
      </c>
      <c r="E150">
        <v>32</v>
      </c>
      <c r="F150">
        <v>32</v>
      </c>
      <c r="G150">
        <v>7</v>
      </c>
      <c r="H150">
        <v>6</v>
      </c>
      <c r="I150">
        <v>0</v>
      </c>
      <c r="J150">
        <f t="shared" si="6"/>
        <v>32</v>
      </c>
      <c r="K150" t="str">
        <f t="shared" si="7"/>
        <v>32  8 TERMINAL O, O3P GROUP     .</v>
      </c>
      <c r="L150" t="s">
        <v>477</v>
      </c>
      <c r="M150" t="s">
        <v>295</v>
      </c>
      <c r="O150" t="str">
        <f t="shared" si="8"/>
        <v/>
      </c>
      <c r="R150" t="s">
        <v>266</v>
      </c>
      <c r="S150">
        <v>29</v>
      </c>
      <c r="T150" t="s">
        <v>267</v>
      </c>
    </row>
    <row r="151" spans="1:20" x14ac:dyDescent="0.25">
      <c r="A151">
        <v>103</v>
      </c>
      <c r="B151" t="s">
        <v>30</v>
      </c>
      <c r="C151">
        <f>VLOOKUP(B151,elemno!A:B,2,FALSE)</f>
        <v>8</v>
      </c>
      <c r="D151" t="s">
        <v>296</v>
      </c>
      <c r="E151">
        <v>32</v>
      </c>
      <c r="F151">
        <v>32</v>
      </c>
      <c r="G151">
        <v>7</v>
      </c>
      <c r="H151">
        <v>6</v>
      </c>
      <c r="I151">
        <v>0</v>
      </c>
      <c r="J151">
        <f t="shared" si="6"/>
        <v>32</v>
      </c>
      <c r="K151" t="str">
        <f t="shared" si="7"/>
        <v>32  8 TERMINAL O, PO4(-3)       .</v>
      </c>
      <c r="L151" t="s">
        <v>477</v>
      </c>
      <c r="M151" t="s">
        <v>297</v>
      </c>
      <c r="O151" t="str">
        <f t="shared" si="8"/>
        <v/>
      </c>
      <c r="R151" t="s">
        <v>11</v>
      </c>
      <c r="S151">
        <v>30</v>
      </c>
      <c r="T151" t="s">
        <v>593</v>
      </c>
    </row>
    <row r="152" spans="1:20" x14ac:dyDescent="0.25">
      <c r="A152">
        <v>104</v>
      </c>
      <c r="B152" t="s">
        <v>30</v>
      </c>
      <c r="C152">
        <f>VLOOKUP(B152,elemno!A:B,2,FALSE)</f>
        <v>8</v>
      </c>
      <c r="D152" t="s">
        <v>298</v>
      </c>
      <c r="E152">
        <v>32</v>
      </c>
      <c r="F152">
        <v>32</v>
      </c>
      <c r="G152">
        <v>7</v>
      </c>
      <c r="H152">
        <v>6</v>
      </c>
      <c r="I152">
        <v>0</v>
      </c>
      <c r="J152">
        <f t="shared" si="6"/>
        <v>32</v>
      </c>
      <c r="K152" t="str">
        <f t="shared" si="7"/>
        <v>32  8 TERMINAL O IN CLO4(-)     .</v>
      </c>
      <c r="L152" t="s">
        <v>477</v>
      </c>
      <c r="M152" t="s">
        <v>299</v>
      </c>
      <c r="O152" t="str">
        <f t="shared" si="8"/>
        <v/>
      </c>
      <c r="R152" t="s">
        <v>24</v>
      </c>
      <c r="S152">
        <v>31</v>
      </c>
      <c r="T152" t="s">
        <v>594</v>
      </c>
    </row>
    <row r="153" spans="1:20" x14ac:dyDescent="0.25">
      <c r="A153">
        <v>107</v>
      </c>
      <c r="B153" t="s">
        <v>30</v>
      </c>
      <c r="C153">
        <f>VLOOKUP(B153,elemno!A:B,2,FALSE)</f>
        <v>8</v>
      </c>
      <c r="D153" t="s">
        <v>33</v>
      </c>
      <c r="E153">
        <v>35</v>
      </c>
      <c r="F153">
        <v>35</v>
      </c>
      <c r="G153">
        <v>6</v>
      </c>
      <c r="H153">
        <v>6</v>
      </c>
      <c r="I153">
        <v>0</v>
      </c>
      <c r="J153">
        <f t="shared" si="6"/>
        <v>35</v>
      </c>
      <c r="K153" t="str">
        <f t="shared" si="7"/>
        <v>35  8 OXIDE OXYGEN ON SP3 C     $([O-1][#6])</v>
      </c>
      <c r="L153" t="s">
        <v>711</v>
      </c>
      <c r="M153" t="s">
        <v>303</v>
      </c>
      <c r="O153" t="str">
        <f t="shared" si="8"/>
        <v>select within(smarts,"$([O-1][#6])")</v>
      </c>
      <c r="R153" t="s">
        <v>274</v>
      </c>
      <c r="S153">
        <v>32</v>
      </c>
      <c r="T153" t="s">
        <v>597</v>
      </c>
    </row>
    <row r="154" spans="1:20" x14ac:dyDescent="0.25">
      <c r="A154">
        <v>108</v>
      </c>
      <c r="B154" t="s">
        <v>30</v>
      </c>
      <c r="C154">
        <f>VLOOKUP(B154,elemno!A:B,2,FALSE)</f>
        <v>8</v>
      </c>
      <c r="D154" t="s">
        <v>304</v>
      </c>
      <c r="E154">
        <v>35</v>
      </c>
      <c r="F154">
        <v>35</v>
      </c>
      <c r="G154">
        <v>6</v>
      </c>
      <c r="H154">
        <v>6</v>
      </c>
      <c r="I154">
        <v>0</v>
      </c>
      <c r="J154">
        <f t="shared" si="6"/>
        <v>35</v>
      </c>
      <c r="K154" t="str">
        <f t="shared" si="7"/>
        <v>35  8 OXIDE OXYGEN ON SP2 C     .</v>
      </c>
      <c r="L154" t="s">
        <v>477</v>
      </c>
      <c r="M154" t="s">
        <v>305</v>
      </c>
      <c r="O154" t="str">
        <f t="shared" si="8"/>
        <v/>
      </c>
      <c r="R154" t="s">
        <v>276</v>
      </c>
      <c r="S154">
        <v>32</v>
      </c>
      <c r="T154" t="s">
        <v>598</v>
      </c>
    </row>
    <row r="155" spans="1:20" x14ac:dyDescent="0.25">
      <c r="A155">
        <v>128</v>
      </c>
      <c r="B155" t="s">
        <v>30</v>
      </c>
      <c r="C155">
        <f>VLOOKUP(B155,elemno!A:B,2,FALSE)</f>
        <v>8</v>
      </c>
      <c r="D155" t="s">
        <v>34</v>
      </c>
      <c r="E155">
        <v>49</v>
      </c>
      <c r="F155">
        <v>49</v>
      </c>
      <c r="G155">
        <v>6</v>
      </c>
      <c r="H155">
        <v>6</v>
      </c>
      <c r="I155">
        <v>0</v>
      </c>
      <c r="J155">
        <f t="shared" si="6"/>
        <v>49</v>
      </c>
      <c r="K155" t="str">
        <f t="shared" si="7"/>
        <v>49  8 OXONIUM (TRICOORD) O      [O+1D3]</v>
      </c>
      <c r="L155" t="s">
        <v>713</v>
      </c>
      <c r="M155" t="s">
        <v>335</v>
      </c>
      <c r="O155" t="str">
        <f t="shared" si="8"/>
        <v>select within(smarts,"[O+1D3]")</v>
      </c>
      <c r="R155" t="s">
        <v>310</v>
      </c>
      <c r="S155">
        <v>36</v>
      </c>
      <c r="T155" t="s">
        <v>619</v>
      </c>
    </row>
    <row r="156" spans="1:20" x14ac:dyDescent="0.25">
      <c r="A156">
        <v>130</v>
      </c>
      <c r="B156" t="s">
        <v>30</v>
      </c>
      <c r="C156">
        <f>VLOOKUP(B156,elemno!A:B,2,FALSE)</f>
        <v>8</v>
      </c>
      <c r="D156" t="s">
        <v>35</v>
      </c>
      <c r="E156">
        <v>51</v>
      </c>
      <c r="F156">
        <v>51</v>
      </c>
      <c r="G156">
        <v>7</v>
      </c>
      <c r="H156">
        <v>6</v>
      </c>
      <c r="I156">
        <v>0</v>
      </c>
      <c r="J156">
        <f t="shared" si="6"/>
        <v>51</v>
      </c>
      <c r="K156" t="str">
        <f t="shared" si="7"/>
        <v>51  8 OXENIUM OXYGEN+           [O+1D2]</v>
      </c>
      <c r="L156" t="s">
        <v>714</v>
      </c>
      <c r="M156" t="s">
        <v>337</v>
      </c>
      <c r="O156" t="str">
        <f t="shared" si="8"/>
        <v>select within(smarts,"[O+1D2]")</v>
      </c>
      <c r="R156" t="s">
        <v>621</v>
      </c>
      <c r="S156">
        <v>36</v>
      </c>
      <c r="T156" t="s">
        <v>622</v>
      </c>
    </row>
    <row r="157" spans="1:20" x14ac:dyDescent="0.25">
      <c r="A157">
        <v>140</v>
      </c>
      <c r="B157" t="s">
        <v>30</v>
      </c>
      <c r="C157">
        <f>VLOOKUP(B157,elemno!A:B,2,FALSE)</f>
        <v>8</v>
      </c>
      <c r="D157" t="s">
        <v>350</v>
      </c>
      <c r="E157">
        <v>59</v>
      </c>
      <c r="F157">
        <v>59</v>
      </c>
      <c r="G157">
        <v>6</v>
      </c>
      <c r="H157">
        <v>6</v>
      </c>
      <c r="I157">
        <v>0</v>
      </c>
      <c r="J157">
        <f t="shared" si="6"/>
        <v>59</v>
      </c>
      <c r="K157" t="str">
        <f t="shared" si="7"/>
        <v>59  8 AROMATIC O, FURAN         [or5]</v>
      </c>
      <c r="L157" t="s">
        <v>734</v>
      </c>
      <c r="M157" t="s">
        <v>351</v>
      </c>
      <c r="O157" t="str">
        <f t="shared" si="8"/>
        <v>select within(smarts,"[or5]")</v>
      </c>
      <c r="R157" t="s">
        <v>41</v>
      </c>
      <c r="S157">
        <v>42</v>
      </c>
      <c r="T157" t="s">
        <v>634</v>
      </c>
    </row>
    <row r="158" spans="1:20" x14ac:dyDescent="0.25">
      <c r="A158">
        <v>151</v>
      </c>
      <c r="B158" t="s">
        <v>30</v>
      </c>
      <c r="C158">
        <f>VLOOKUP(B158,elemno!A:B,2,FALSE)</f>
        <v>8</v>
      </c>
      <c r="D158" t="s">
        <v>36</v>
      </c>
      <c r="E158">
        <v>70</v>
      </c>
      <c r="F158">
        <v>70</v>
      </c>
      <c r="G158">
        <v>70</v>
      </c>
      <c r="H158">
        <v>70</v>
      </c>
      <c r="I158">
        <v>70</v>
      </c>
      <c r="J158">
        <f t="shared" si="6"/>
        <v>70</v>
      </c>
      <c r="K158" t="str">
        <f t="shared" si="7"/>
        <v>70  8 OXYGEN IN WATER           $(O(H)H)</v>
      </c>
      <c r="L158" t="s">
        <v>704</v>
      </c>
      <c r="M158" t="s">
        <v>359</v>
      </c>
      <c r="O158" t="str">
        <f t="shared" si="8"/>
        <v>select within(smarts,"$(O(H)H)")</v>
      </c>
      <c r="R158" t="s">
        <v>51</v>
      </c>
      <c r="S158">
        <v>48</v>
      </c>
      <c r="T158" t="s">
        <v>649</v>
      </c>
    </row>
    <row r="159" spans="1:20" x14ac:dyDescent="0.25">
      <c r="A159">
        <v>71</v>
      </c>
      <c r="B159" t="s">
        <v>75</v>
      </c>
      <c r="C159">
        <f>VLOOKUP(B159,elemno!A:B,2,FALSE)</f>
        <v>15</v>
      </c>
      <c r="D159" t="s">
        <v>239</v>
      </c>
      <c r="E159">
        <v>25</v>
      </c>
      <c r="F159">
        <v>25</v>
      </c>
      <c r="G159">
        <v>25</v>
      </c>
      <c r="H159">
        <v>25</v>
      </c>
      <c r="I159">
        <v>0</v>
      </c>
      <c r="J159">
        <f t="shared" si="6"/>
        <v>25</v>
      </c>
      <c r="K159" t="str">
        <f t="shared" si="7"/>
        <v>25 15 PHOSPHODIESTER            $(P=O)</v>
      </c>
      <c r="L159" t="s">
        <v>719</v>
      </c>
      <c r="M159" t="s">
        <v>240</v>
      </c>
      <c r="O159" t="str">
        <f t="shared" si="8"/>
        <v>select within(smarts,"$(P=O)")</v>
      </c>
      <c r="R159" t="s">
        <v>225</v>
      </c>
      <c r="S159">
        <v>21</v>
      </c>
      <c r="T159" t="s">
        <v>557</v>
      </c>
    </row>
    <row r="160" spans="1:20" x14ac:dyDescent="0.25">
      <c r="A160">
        <v>72</v>
      </c>
      <c r="B160" t="s">
        <v>75</v>
      </c>
      <c r="C160">
        <f>VLOOKUP(B160,elemno!A:B,2,FALSE)</f>
        <v>15</v>
      </c>
      <c r="D160" t="s">
        <v>241</v>
      </c>
      <c r="E160">
        <v>25</v>
      </c>
      <c r="F160">
        <v>25</v>
      </c>
      <c r="G160">
        <v>25</v>
      </c>
      <c r="H160">
        <v>25</v>
      </c>
      <c r="I160">
        <v>0</v>
      </c>
      <c r="J160">
        <f t="shared" si="6"/>
        <v>25</v>
      </c>
      <c r="K160" t="str">
        <f t="shared" si="7"/>
        <v>25 15 TETRACRD P, 3 OXYGENS     .</v>
      </c>
      <c r="L160" t="s">
        <v>477</v>
      </c>
      <c r="M160" t="s">
        <v>242</v>
      </c>
      <c r="O160" t="str">
        <f t="shared" si="8"/>
        <v/>
      </c>
      <c r="R160" t="s">
        <v>18</v>
      </c>
      <c r="S160">
        <v>21</v>
      </c>
      <c r="T160" t="s">
        <v>558</v>
      </c>
    </row>
    <row r="161" spans="1:20" x14ac:dyDescent="0.25">
      <c r="A161">
        <v>73</v>
      </c>
      <c r="B161" t="s">
        <v>75</v>
      </c>
      <c r="C161">
        <f>VLOOKUP(B161,elemno!A:B,2,FALSE)</f>
        <v>15</v>
      </c>
      <c r="D161" t="s">
        <v>243</v>
      </c>
      <c r="E161">
        <v>25</v>
      </c>
      <c r="F161">
        <v>25</v>
      </c>
      <c r="G161">
        <v>25</v>
      </c>
      <c r="H161">
        <v>25</v>
      </c>
      <c r="I161">
        <v>0</v>
      </c>
      <c r="J161">
        <f t="shared" si="6"/>
        <v>25</v>
      </c>
      <c r="K161" t="str">
        <f t="shared" si="7"/>
        <v>25 15 TETRACRD P, 2 OXYGENS     .</v>
      </c>
      <c r="L161" t="s">
        <v>477</v>
      </c>
      <c r="M161" t="s">
        <v>244</v>
      </c>
      <c r="O161" t="str">
        <f t="shared" si="8"/>
        <v/>
      </c>
      <c r="R161" t="s">
        <v>559</v>
      </c>
      <c r="S161">
        <v>21</v>
      </c>
      <c r="T161" t="s">
        <v>560</v>
      </c>
    </row>
    <row r="162" spans="1:20" x14ac:dyDescent="0.25">
      <c r="A162">
        <v>74</v>
      </c>
      <c r="B162" t="s">
        <v>75</v>
      </c>
      <c r="C162">
        <f>VLOOKUP(B162,elemno!A:B,2,FALSE)</f>
        <v>15</v>
      </c>
      <c r="D162" t="s">
        <v>245</v>
      </c>
      <c r="E162">
        <v>25</v>
      </c>
      <c r="F162">
        <v>25</v>
      </c>
      <c r="G162">
        <v>25</v>
      </c>
      <c r="H162">
        <v>25</v>
      </c>
      <c r="I162">
        <v>0</v>
      </c>
      <c r="J162">
        <f t="shared" si="6"/>
        <v>25</v>
      </c>
      <c r="K162" t="str">
        <f t="shared" si="7"/>
        <v>25 15 TETRACRD P, 2 OXYGENS     .</v>
      </c>
      <c r="L162" t="s">
        <v>477</v>
      </c>
      <c r="M162" t="s">
        <v>244</v>
      </c>
      <c r="O162" t="str">
        <f t="shared" si="8"/>
        <v/>
      </c>
      <c r="R162" t="s">
        <v>10</v>
      </c>
      <c r="S162">
        <v>22</v>
      </c>
      <c r="T162" t="s">
        <v>561</v>
      </c>
    </row>
    <row r="163" spans="1:20" x14ac:dyDescent="0.25">
      <c r="A163">
        <v>75</v>
      </c>
      <c r="B163" t="s">
        <v>75</v>
      </c>
      <c r="C163">
        <f>VLOOKUP(B163,elemno!A:B,2,FALSE)</f>
        <v>15</v>
      </c>
      <c r="D163" t="s">
        <v>74</v>
      </c>
      <c r="E163">
        <v>25</v>
      </c>
      <c r="F163">
        <v>25</v>
      </c>
      <c r="G163">
        <v>25</v>
      </c>
      <c r="H163">
        <v>25</v>
      </c>
      <c r="I163">
        <v>0</v>
      </c>
      <c r="J163">
        <f t="shared" si="6"/>
        <v>25</v>
      </c>
      <c r="K163" t="str">
        <f t="shared" si="7"/>
        <v>25 15 GENERAL TETRACRD P        [PD4]</v>
      </c>
      <c r="L163" t="s">
        <v>720</v>
      </c>
      <c r="M163" t="s">
        <v>246</v>
      </c>
      <c r="O163" t="str">
        <f t="shared" si="8"/>
        <v>select within(smarts,"[PD4]")</v>
      </c>
      <c r="R163" t="s">
        <v>229</v>
      </c>
      <c r="S163">
        <v>23</v>
      </c>
      <c r="T163" t="s">
        <v>562</v>
      </c>
    </row>
    <row r="164" spans="1:20" x14ac:dyDescent="0.25">
      <c r="A164">
        <v>76</v>
      </c>
      <c r="B164" t="s">
        <v>75</v>
      </c>
      <c r="C164">
        <f>VLOOKUP(B164,elemno!A:B,2,FALSE)</f>
        <v>15</v>
      </c>
      <c r="D164" t="s">
        <v>75</v>
      </c>
      <c r="E164">
        <v>26</v>
      </c>
      <c r="F164">
        <v>26</v>
      </c>
      <c r="G164">
        <v>26</v>
      </c>
      <c r="H164">
        <v>25</v>
      </c>
      <c r="I164">
        <v>0</v>
      </c>
      <c r="J164">
        <f t="shared" si="6"/>
        <v>26</v>
      </c>
      <c r="K164" t="str">
        <f t="shared" si="7"/>
        <v>26 15 TRICOORDINATE P           [PD3]</v>
      </c>
      <c r="L164" t="s">
        <v>721</v>
      </c>
      <c r="M164" t="s">
        <v>247</v>
      </c>
      <c r="O164" t="str">
        <f t="shared" si="8"/>
        <v>select within(smarts,"[PD3]")</v>
      </c>
      <c r="R164" t="s">
        <v>231</v>
      </c>
      <c r="S164">
        <v>23</v>
      </c>
      <c r="T164" t="s">
        <v>563</v>
      </c>
    </row>
    <row r="165" spans="1:20" x14ac:dyDescent="0.25">
      <c r="A165">
        <v>160</v>
      </c>
      <c r="B165" t="s">
        <v>75</v>
      </c>
      <c r="C165">
        <f>VLOOKUP(B165,elemno!A:B,2,FALSE)</f>
        <v>15</v>
      </c>
      <c r="D165" t="s">
        <v>76</v>
      </c>
      <c r="E165">
        <v>75</v>
      </c>
      <c r="F165">
        <v>75</v>
      </c>
      <c r="G165">
        <v>26</v>
      </c>
      <c r="H165">
        <v>25</v>
      </c>
      <c r="I165">
        <v>0</v>
      </c>
      <c r="J165">
        <f t="shared" si="6"/>
        <v>75</v>
      </c>
      <c r="K165" t="str">
        <f t="shared" si="7"/>
        <v>75 15 P DOUBLY BONDED TO C      $(P=C)</v>
      </c>
      <c r="L165" t="s">
        <v>716</v>
      </c>
      <c r="M165" t="s">
        <v>374</v>
      </c>
      <c r="O165" t="str">
        <f t="shared" si="8"/>
        <v>select within(smarts,"$(P=C)")</v>
      </c>
      <c r="R165" t="s">
        <v>54</v>
      </c>
      <c r="S165">
        <v>56</v>
      </c>
      <c r="T165" t="s">
        <v>658</v>
      </c>
    </row>
    <row r="166" spans="1:20" x14ac:dyDescent="0.25">
      <c r="A166">
        <v>52</v>
      </c>
      <c r="B166" t="s">
        <v>67</v>
      </c>
      <c r="C166">
        <f>VLOOKUP(B166,elemno!A:B,2,FALSE)</f>
        <v>16</v>
      </c>
      <c r="D166" t="s">
        <v>67</v>
      </c>
      <c r="E166">
        <v>15</v>
      </c>
      <c r="F166">
        <v>15</v>
      </c>
      <c r="G166">
        <v>15</v>
      </c>
      <c r="H166">
        <v>15</v>
      </c>
      <c r="I166">
        <v>0</v>
      </c>
      <c r="J166">
        <f t="shared" si="6"/>
        <v>15</v>
      </c>
      <c r="K166" t="str">
        <f t="shared" si="7"/>
        <v>15 16 THIOL, SULFIDE            $([SD2](-*)-*)</v>
      </c>
      <c r="L166" t="s">
        <v>706</v>
      </c>
      <c r="M166" t="s">
        <v>211</v>
      </c>
      <c r="O166" t="str">
        <f t="shared" si="8"/>
        <v>select within(smarts,"$([SD2](-*)-*)")</v>
      </c>
      <c r="R166" t="s">
        <v>201</v>
      </c>
      <c r="S166">
        <v>10</v>
      </c>
      <c r="T166" t="s">
        <v>541</v>
      </c>
    </row>
    <row r="167" spans="1:20" x14ac:dyDescent="0.25">
      <c r="A167">
        <v>53</v>
      </c>
      <c r="B167" t="s">
        <v>67</v>
      </c>
      <c r="C167">
        <f>VLOOKUP(B167,elemno!A:B,2,FALSE)</f>
        <v>16</v>
      </c>
      <c r="D167" t="s">
        <v>68</v>
      </c>
      <c r="E167">
        <v>16</v>
      </c>
      <c r="F167">
        <v>16</v>
      </c>
      <c r="G167">
        <v>16</v>
      </c>
      <c r="H167">
        <v>15</v>
      </c>
      <c r="I167">
        <v>0</v>
      </c>
      <c r="J167">
        <f t="shared" si="6"/>
        <v>16</v>
      </c>
      <c r="K167" t="str">
        <f t="shared" si="7"/>
        <v>16 16 S DOUBLY BONDED TO C      $([SD1]=C)</v>
      </c>
      <c r="L167" t="s">
        <v>707</v>
      </c>
      <c r="M167" t="s">
        <v>212</v>
      </c>
      <c r="O167" t="str">
        <f t="shared" si="8"/>
        <v>select within(smarts,"$([SD1]=C)")</v>
      </c>
      <c r="R167" t="s">
        <v>203</v>
      </c>
      <c r="S167">
        <v>10</v>
      </c>
      <c r="T167" t="s">
        <v>542</v>
      </c>
    </row>
    <row r="168" spans="1:20" x14ac:dyDescent="0.25">
      <c r="A168">
        <v>54</v>
      </c>
      <c r="B168" t="s">
        <v>67</v>
      </c>
      <c r="C168">
        <f>VLOOKUP(B168,elemno!A:B,2,FALSE)</f>
        <v>16</v>
      </c>
      <c r="D168" t="s">
        <v>213</v>
      </c>
      <c r="E168">
        <v>17</v>
      </c>
      <c r="F168">
        <v>17</v>
      </c>
      <c r="G168">
        <v>17</v>
      </c>
      <c r="H168">
        <v>15</v>
      </c>
      <c r="I168">
        <v>0</v>
      </c>
      <c r="J168">
        <f t="shared" si="6"/>
        <v>17</v>
      </c>
      <c r="K168" t="str">
        <f t="shared" si="7"/>
        <v>17 16 SULFOXIDE S               $([S](=O)([#6])[#6])</v>
      </c>
      <c r="L168" t="s">
        <v>708</v>
      </c>
      <c r="M168" t="s">
        <v>214</v>
      </c>
      <c r="O168" t="str">
        <f t="shared" si="8"/>
        <v>select within(smarts,"$([S](=O)([#6])[#6])")</v>
      </c>
      <c r="R168" t="s">
        <v>205</v>
      </c>
      <c r="S168">
        <v>10</v>
      </c>
      <c r="T168" t="s">
        <v>543</v>
      </c>
    </row>
    <row r="169" spans="1:20" x14ac:dyDescent="0.25">
      <c r="A169">
        <v>55</v>
      </c>
      <c r="B169" t="s">
        <v>67</v>
      </c>
      <c r="C169">
        <f>VLOOKUP(B169,elemno!A:B,2,FALSE)</f>
        <v>16</v>
      </c>
      <c r="D169" t="s">
        <v>70</v>
      </c>
      <c r="E169">
        <v>18</v>
      </c>
      <c r="F169">
        <v>18</v>
      </c>
      <c r="G169">
        <v>18</v>
      </c>
      <c r="H169">
        <v>15</v>
      </c>
      <c r="I169">
        <v>0</v>
      </c>
      <c r="J169">
        <f t="shared" si="6"/>
        <v>18</v>
      </c>
      <c r="K169" t="str">
        <f t="shared" si="7"/>
        <v>18 16 SULFONE S                 $([S](=[N,O])[N,O])</v>
      </c>
      <c r="L169" t="s">
        <v>722</v>
      </c>
      <c r="M169" t="s">
        <v>215</v>
      </c>
      <c r="O169" t="str">
        <f t="shared" si="8"/>
        <v>select within(smarts,"$([S](=[N,O])[N,O])")</v>
      </c>
      <c r="R169" t="s">
        <v>77</v>
      </c>
      <c r="S169">
        <v>11</v>
      </c>
      <c r="T169" t="s">
        <v>207</v>
      </c>
    </row>
    <row r="170" spans="1:20" x14ac:dyDescent="0.25">
      <c r="A170">
        <v>56</v>
      </c>
      <c r="B170" t="s">
        <v>67</v>
      </c>
      <c r="C170">
        <f>VLOOKUP(B170,elemno!A:B,2,FALSE)</f>
        <v>16</v>
      </c>
      <c r="D170" t="s">
        <v>216</v>
      </c>
      <c r="E170">
        <v>18</v>
      </c>
      <c r="F170">
        <v>18</v>
      </c>
      <c r="G170">
        <v>18</v>
      </c>
      <c r="H170">
        <v>15</v>
      </c>
      <c r="I170">
        <v>0</v>
      </c>
      <c r="J170">
        <f t="shared" si="6"/>
        <v>18</v>
      </c>
      <c r="K170" t="str">
        <f t="shared" si="7"/>
        <v>18 16 SULFONAMIDE S             .</v>
      </c>
      <c r="L170" t="s">
        <v>477</v>
      </c>
      <c r="M170" t="s">
        <v>217</v>
      </c>
      <c r="O170" t="str">
        <f t="shared" si="8"/>
        <v/>
      </c>
      <c r="R170" t="s">
        <v>78</v>
      </c>
      <c r="S170">
        <v>12</v>
      </c>
      <c r="T170" t="s">
        <v>208</v>
      </c>
    </row>
    <row r="171" spans="1:20" x14ac:dyDescent="0.25">
      <c r="A171">
        <v>57</v>
      </c>
      <c r="B171" t="s">
        <v>67</v>
      </c>
      <c r="C171">
        <f>VLOOKUP(B171,elemno!A:B,2,FALSE)</f>
        <v>16</v>
      </c>
      <c r="D171" t="s">
        <v>218</v>
      </c>
      <c r="E171">
        <v>18</v>
      </c>
      <c r="F171">
        <v>18</v>
      </c>
      <c r="G171">
        <v>18</v>
      </c>
      <c r="H171">
        <v>15</v>
      </c>
      <c r="I171">
        <v>0</v>
      </c>
      <c r="J171">
        <f t="shared" si="6"/>
        <v>18</v>
      </c>
      <c r="K171" t="str">
        <f t="shared" si="7"/>
        <v>18 16 SULFONATE S               .</v>
      </c>
      <c r="L171" t="s">
        <v>477</v>
      </c>
      <c r="M171" t="s">
        <v>219</v>
      </c>
      <c r="O171" t="str">
        <f t="shared" si="8"/>
        <v/>
      </c>
      <c r="R171" t="s">
        <v>80</v>
      </c>
      <c r="S171">
        <v>13</v>
      </c>
      <c r="T171" t="s">
        <v>209</v>
      </c>
    </row>
    <row r="172" spans="1:20" x14ac:dyDescent="0.25">
      <c r="A172">
        <v>58</v>
      </c>
      <c r="B172" t="s">
        <v>67</v>
      </c>
      <c r="C172">
        <f>VLOOKUP(B172,elemno!A:B,2,FALSE)</f>
        <v>16</v>
      </c>
      <c r="D172" s="1" t="s">
        <v>401</v>
      </c>
      <c r="E172">
        <v>18</v>
      </c>
      <c r="F172">
        <v>18</v>
      </c>
      <c r="G172">
        <v>18</v>
      </c>
      <c r="H172">
        <v>15</v>
      </c>
      <c r="I172">
        <v>0</v>
      </c>
      <c r="J172">
        <f t="shared" si="6"/>
        <v>18</v>
      </c>
      <c r="K172" t="str">
        <f t="shared" si="7"/>
        <v>18 16 OXYGENATED SULFONE S      .</v>
      </c>
      <c r="L172" t="s">
        <v>477</v>
      </c>
      <c r="M172" t="s">
        <v>220</v>
      </c>
      <c r="O172" t="str">
        <f t="shared" si="8"/>
        <v/>
      </c>
      <c r="R172" t="s">
        <v>82</v>
      </c>
      <c r="S172">
        <v>14</v>
      </c>
      <c r="T172" t="s">
        <v>210</v>
      </c>
    </row>
    <row r="173" spans="1:20" x14ac:dyDescent="0.25">
      <c r="A173">
        <v>59</v>
      </c>
      <c r="B173" t="s">
        <v>67</v>
      </c>
      <c r="C173">
        <f>VLOOKUP(B173,elemno!A:B,2,FALSE)</f>
        <v>16</v>
      </c>
      <c r="D173" t="s">
        <v>221</v>
      </c>
      <c r="E173">
        <v>18</v>
      </c>
      <c r="F173">
        <v>18</v>
      </c>
      <c r="G173">
        <v>18</v>
      </c>
      <c r="H173">
        <v>15</v>
      </c>
      <c r="I173">
        <v>0</v>
      </c>
      <c r="J173">
        <f t="shared" si="6"/>
        <v>18</v>
      </c>
      <c r="K173" t="str">
        <f t="shared" si="7"/>
        <v>18 16 NITROGEN ANALOG OF SO2    .</v>
      </c>
      <c r="L173" t="s">
        <v>477</v>
      </c>
      <c r="M173" t="s">
        <v>222</v>
      </c>
      <c r="O173" t="str">
        <f t="shared" si="8"/>
        <v/>
      </c>
      <c r="R173" t="s">
        <v>67</v>
      </c>
      <c r="S173">
        <v>15</v>
      </c>
      <c r="T173" t="s">
        <v>544</v>
      </c>
    </row>
    <row r="174" spans="1:20" x14ac:dyDescent="0.25">
      <c r="A174">
        <v>60</v>
      </c>
      <c r="B174" t="s">
        <v>67</v>
      </c>
      <c r="C174">
        <f>VLOOKUP(B174,elemno!A:B,2,FALSE)</f>
        <v>16</v>
      </c>
      <c r="D174" t="s">
        <v>83</v>
      </c>
      <c r="E174">
        <v>19</v>
      </c>
      <c r="F174">
        <v>19</v>
      </c>
      <c r="G174">
        <v>19</v>
      </c>
      <c r="H174">
        <v>19</v>
      </c>
      <c r="I174">
        <v>0</v>
      </c>
      <c r="J174">
        <f t="shared" si="6"/>
        <v>19</v>
      </c>
      <c r="K174" t="str">
        <f t="shared" si="7"/>
        <v>19 16 SILICON                   [Si]</v>
      </c>
      <c r="L174" t="s">
        <v>709</v>
      </c>
      <c r="M174" t="s">
        <v>223</v>
      </c>
      <c r="O174" t="str">
        <f t="shared" si="8"/>
        <v>select within(smarts,"[Si]")</v>
      </c>
      <c r="R174" t="s">
        <v>68</v>
      </c>
      <c r="S174">
        <v>16</v>
      </c>
      <c r="T174" t="s">
        <v>545</v>
      </c>
    </row>
    <row r="175" spans="1:20" x14ac:dyDescent="0.25">
      <c r="A175">
        <v>122</v>
      </c>
      <c r="B175" t="s">
        <v>67</v>
      </c>
      <c r="C175">
        <f>VLOOKUP(B175,elemno!A:B,2,FALSE)</f>
        <v>16</v>
      </c>
      <c r="D175" t="s">
        <v>327</v>
      </c>
      <c r="E175">
        <v>44</v>
      </c>
      <c r="F175">
        <v>44</v>
      </c>
      <c r="G175">
        <v>16</v>
      </c>
      <c r="H175">
        <v>15</v>
      </c>
      <c r="I175">
        <v>0</v>
      </c>
      <c r="J175">
        <f t="shared" si="6"/>
        <v>44</v>
      </c>
      <c r="K175" t="str">
        <f t="shared" si="7"/>
        <v>44 16 S IN THIOPHENE            [sr5]</v>
      </c>
      <c r="L175" t="s">
        <v>712</v>
      </c>
      <c r="M175" t="s">
        <v>328</v>
      </c>
      <c r="O175" t="str">
        <f t="shared" si="8"/>
        <v>select within(smarts,"[sr5]")</v>
      </c>
      <c r="R175" t="s">
        <v>33</v>
      </c>
      <c r="S175">
        <v>35</v>
      </c>
      <c r="T175" t="s">
        <v>611</v>
      </c>
    </row>
    <row r="176" spans="1:20" x14ac:dyDescent="0.25">
      <c r="A176">
        <v>153</v>
      </c>
      <c r="B176" t="s">
        <v>67</v>
      </c>
      <c r="C176">
        <f>VLOOKUP(B176,elemno!A:B,2,FALSE)</f>
        <v>16</v>
      </c>
      <c r="D176" t="s">
        <v>362</v>
      </c>
      <c r="E176">
        <v>72</v>
      </c>
      <c r="F176">
        <v>72</v>
      </c>
      <c r="G176">
        <v>16</v>
      </c>
      <c r="H176">
        <v>15</v>
      </c>
      <c r="I176">
        <v>0</v>
      </c>
      <c r="J176">
        <f t="shared" si="6"/>
        <v>72</v>
      </c>
      <c r="K176" t="str">
        <f t="shared" si="7"/>
        <v>72 16 THIOCARBOXYLATE S         [$([S-1]C=S),$(S=C[S-1]),$([SD1][P,C,S])]</v>
      </c>
      <c r="L176" t="s">
        <v>725</v>
      </c>
      <c r="M176" t="s">
        <v>363</v>
      </c>
      <c r="O176" t="str">
        <f t="shared" si="8"/>
        <v>select within(smarts,"[$([S-1]C=S),$(S=C[S-1]),$([SD1][P,C,S])]")</v>
      </c>
      <c r="R176" t="s">
        <v>27</v>
      </c>
      <c r="S176">
        <v>50</v>
      </c>
      <c r="T176" t="s">
        <v>651</v>
      </c>
    </row>
    <row r="177" spans="1:20" x14ac:dyDescent="0.25">
      <c r="A177">
        <v>154</v>
      </c>
      <c r="B177" t="s">
        <v>67</v>
      </c>
      <c r="C177">
        <f>VLOOKUP(B177,elemno!A:B,2,FALSE)</f>
        <v>16</v>
      </c>
      <c r="D177" t="s">
        <v>364</v>
      </c>
      <c r="E177">
        <v>72</v>
      </c>
      <c r="F177">
        <v>72</v>
      </c>
      <c r="G177">
        <v>16</v>
      </c>
      <c r="H177">
        <v>15</v>
      </c>
      <c r="I177">
        <v>0</v>
      </c>
      <c r="J177">
        <f t="shared" si="6"/>
        <v>72</v>
      </c>
      <c r="K177" t="str">
        <f t="shared" si="7"/>
        <v>72 16 TERMINAL SULFUR ON P      .</v>
      </c>
      <c r="L177" t="s">
        <v>477</v>
      </c>
      <c r="M177" t="s">
        <v>365</v>
      </c>
      <c r="O177" t="str">
        <f t="shared" si="8"/>
        <v/>
      </c>
      <c r="R177" t="s">
        <v>35</v>
      </c>
      <c r="S177">
        <v>51</v>
      </c>
      <c r="T177" t="s">
        <v>652</v>
      </c>
    </row>
    <row r="178" spans="1:20" x14ac:dyDescent="0.25">
      <c r="A178">
        <v>155</v>
      </c>
      <c r="B178" t="s">
        <v>67</v>
      </c>
      <c r="C178">
        <f>VLOOKUP(B178,elemno!A:B,2,FALSE)</f>
        <v>16</v>
      </c>
      <c r="D178" t="s">
        <v>366</v>
      </c>
      <c r="E178">
        <v>72</v>
      </c>
      <c r="F178">
        <v>72</v>
      </c>
      <c r="G178">
        <v>16</v>
      </c>
      <c r="H178">
        <v>15</v>
      </c>
      <c r="I178">
        <v>0</v>
      </c>
      <c r="J178">
        <f t="shared" si="6"/>
        <v>72</v>
      </c>
      <c r="K178" t="str">
        <f t="shared" si="7"/>
        <v>72 16 TERMINAL SULFUR ON C      .</v>
      </c>
      <c r="L178" t="s">
        <v>477</v>
      </c>
      <c r="M178" t="s">
        <v>367</v>
      </c>
      <c r="O178" t="str">
        <f t="shared" si="8"/>
        <v/>
      </c>
      <c r="R178" t="s">
        <v>28</v>
      </c>
      <c r="S178">
        <v>52</v>
      </c>
      <c r="T178" t="s">
        <v>653</v>
      </c>
    </row>
    <row r="179" spans="1:20" x14ac:dyDescent="0.25">
      <c r="A179">
        <v>156</v>
      </c>
      <c r="B179" t="s">
        <v>67</v>
      </c>
      <c r="C179">
        <f>VLOOKUP(B179,elemno!A:B,2,FALSE)</f>
        <v>16</v>
      </c>
      <c r="D179" t="s">
        <v>368</v>
      </c>
      <c r="E179">
        <v>72</v>
      </c>
      <c r="F179">
        <v>72</v>
      </c>
      <c r="G179">
        <v>16</v>
      </c>
      <c r="H179">
        <v>15</v>
      </c>
      <c r="I179">
        <v>0</v>
      </c>
      <c r="J179">
        <f t="shared" si="6"/>
        <v>72</v>
      </c>
      <c r="K179" t="str">
        <f t="shared" si="7"/>
        <v>72 16 TERM S, THIOSULFINATE     .</v>
      </c>
      <c r="L179" t="s">
        <v>477</v>
      </c>
      <c r="M179" t="s">
        <v>369</v>
      </c>
      <c r="O179" t="str">
        <f t="shared" si="8"/>
        <v/>
      </c>
      <c r="R179" t="s">
        <v>42</v>
      </c>
      <c r="S179">
        <v>53</v>
      </c>
      <c r="T179" t="s">
        <v>654</v>
      </c>
    </row>
    <row r="180" spans="1:20" x14ac:dyDescent="0.25">
      <c r="A180">
        <v>157</v>
      </c>
      <c r="B180" t="s">
        <v>67</v>
      </c>
      <c r="C180">
        <f>VLOOKUP(B180,elemno!A:B,2,FALSE)</f>
        <v>16</v>
      </c>
      <c r="D180" t="s">
        <v>72</v>
      </c>
      <c r="E180">
        <v>73</v>
      </c>
      <c r="F180">
        <v>73</v>
      </c>
      <c r="G180">
        <v>18</v>
      </c>
      <c r="H180">
        <v>15</v>
      </c>
      <c r="I180">
        <v>0</v>
      </c>
      <c r="J180">
        <f t="shared" si="6"/>
        <v>73</v>
      </c>
      <c r="K180" t="str">
        <f t="shared" si="7"/>
        <v>73 16 SULFUR IN SULFINATE       $(S[$([O,S])-1]=O)</v>
      </c>
      <c r="L180" t="s">
        <v>731</v>
      </c>
      <c r="M180" t="s">
        <v>370</v>
      </c>
      <c r="O180" t="str">
        <f t="shared" si="8"/>
        <v>select within(smarts,"$(S[$([O,S])-1]=O)")</v>
      </c>
      <c r="R180" t="s">
        <v>340</v>
      </c>
      <c r="S180">
        <v>54</v>
      </c>
      <c r="T180" t="s">
        <v>655</v>
      </c>
    </row>
    <row r="181" spans="1:20" x14ac:dyDescent="0.25">
      <c r="A181">
        <v>158</v>
      </c>
      <c r="B181" t="s">
        <v>67</v>
      </c>
      <c r="C181">
        <f>VLOOKUP(B181,elemno!A:B,2,FALSE)</f>
        <v>16</v>
      </c>
      <c r="D181" t="s">
        <v>371</v>
      </c>
      <c r="E181">
        <v>73</v>
      </c>
      <c r="F181">
        <v>73</v>
      </c>
      <c r="G181">
        <v>18</v>
      </c>
      <c r="H181">
        <v>15</v>
      </c>
      <c r="I181">
        <v>0</v>
      </c>
      <c r="J181">
        <f t="shared" si="6"/>
        <v>73</v>
      </c>
      <c r="K181" t="str">
        <f t="shared" si="7"/>
        <v>73 16 SULFUR, THIOSULFINATE     .</v>
      </c>
      <c r="L181" t="s">
        <v>477</v>
      </c>
      <c r="M181" t="s">
        <v>372</v>
      </c>
      <c r="O181" t="str">
        <f t="shared" si="8"/>
        <v/>
      </c>
      <c r="R181" t="s">
        <v>342</v>
      </c>
      <c r="S181">
        <v>54</v>
      </c>
      <c r="T181" t="s">
        <v>656</v>
      </c>
    </row>
    <row r="182" spans="1:20" x14ac:dyDescent="0.25">
      <c r="A182">
        <v>159</v>
      </c>
      <c r="B182" t="s">
        <v>67</v>
      </c>
      <c r="C182">
        <f>VLOOKUP(B182,elemno!A:B,2,FALSE)</f>
        <v>16</v>
      </c>
      <c r="D182" s="1" t="s">
        <v>402</v>
      </c>
      <c r="E182">
        <v>74</v>
      </c>
      <c r="F182">
        <v>74</v>
      </c>
      <c r="G182">
        <v>17</v>
      </c>
      <c r="H182">
        <v>15</v>
      </c>
      <c r="I182">
        <v>0</v>
      </c>
      <c r="J182">
        <f t="shared" si="6"/>
        <v>74</v>
      </c>
      <c r="K182" t="str">
        <f t="shared" si="7"/>
        <v>74 16 SULFINYL SULFUR, C=S=O    $(S(=C)=O)</v>
      </c>
      <c r="L182" t="s">
        <v>737</v>
      </c>
      <c r="M182" t="s">
        <v>373</v>
      </c>
      <c r="O182" t="str">
        <f t="shared" si="8"/>
        <v>select within(smarts,"$(S(=C)=O)")</v>
      </c>
      <c r="R182" t="s">
        <v>53</v>
      </c>
      <c r="S182">
        <v>55</v>
      </c>
      <c r="T182" t="s">
        <v>657</v>
      </c>
    </row>
    <row r="183" spans="1:20" x14ac:dyDescent="0.25">
      <c r="A183">
        <v>178</v>
      </c>
      <c r="B183" t="s">
        <v>98</v>
      </c>
      <c r="C183">
        <f>VLOOKUP(B183,elemno!A:B,2,FALSE)</f>
        <v>30</v>
      </c>
      <c r="D183" t="s">
        <v>97</v>
      </c>
      <c r="E183">
        <v>95</v>
      </c>
      <c r="F183">
        <v>95</v>
      </c>
      <c r="G183">
        <v>95</v>
      </c>
      <c r="H183">
        <v>95</v>
      </c>
      <c r="I183">
        <v>95</v>
      </c>
      <c r="J183">
        <f t="shared" si="6"/>
        <v>95</v>
      </c>
      <c r="K183" t="str">
        <f t="shared" si="7"/>
        <v>95 30 DIPOSITIVE ZINC CATION    [Zn+2]</v>
      </c>
      <c r="L183" t="s">
        <v>718</v>
      </c>
      <c r="M183" t="s">
        <v>393</v>
      </c>
      <c r="O183" t="str">
        <f t="shared" si="8"/>
        <v>select within(smarts,"[Zn+2]")</v>
      </c>
      <c r="R183" t="s">
        <v>29</v>
      </c>
      <c r="S183">
        <v>71</v>
      </c>
      <c r="T183" t="s">
        <v>675</v>
      </c>
    </row>
    <row r="184" spans="1:20" x14ac:dyDescent="0.25">
      <c r="A184">
        <v>179</v>
      </c>
      <c r="B184" t="s">
        <v>98</v>
      </c>
      <c r="C184">
        <f>VLOOKUP(B184,elemno!A:B,2,FALSE)</f>
        <v>30</v>
      </c>
      <c r="D184" t="s">
        <v>394</v>
      </c>
      <c r="E184">
        <v>95</v>
      </c>
      <c r="F184">
        <v>95</v>
      </c>
      <c r="G184">
        <v>95</v>
      </c>
      <c r="H184">
        <v>95</v>
      </c>
      <c r="I184">
        <v>95</v>
      </c>
      <c r="J184">
        <f t="shared" si="6"/>
        <v>95</v>
      </c>
      <c r="K184" t="str">
        <f t="shared" si="7"/>
        <v>95 30 DIPOSITIVE ZINC CATION    .</v>
      </c>
      <c r="L184" t="s">
        <v>477</v>
      </c>
      <c r="M184" t="s">
        <v>393</v>
      </c>
      <c r="O184" t="str">
        <f t="shared" si="8"/>
        <v/>
      </c>
      <c r="R184" t="s">
        <v>364</v>
      </c>
      <c r="S184">
        <v>72</v>
      </c>
      <c r="T184" t="s">
        <v>676</v>
      </c>
    </row>
    <row r="185" spans="1:20" x14ac:dyDescent="0.25">
      <c r="R185" t="s">
        <v>371</v>
      </c>
      <c r="S185">
        <v>73</v>
      </c>
      <c r="T185" t="s">
        <v>681</v>
      </c>
    </row>
    <row r="186" spans="1:20" x14ac:dyDescent="0.25">
      <c r="R186" t="e">
        <f>S=O</f>
        <v>#NAME?</v>
      </c>
      <c r="S186">
        <v>74</v>
      </c>
      <c r="T186" t="s">
        <v>682</v>
      </c>
    </row>
    <row r="187" spans="1:20" x14ac:dyDescent="0.25">
      <c r="R187" t="s">
        <v>76</v>
      </c>
      <c r="S187">
        <v>75</v>
      </c>
      <c r="T187" t="s">
        <v>683</v>
      </c>
    </row>
    <row r="188" spans="1:20" x14ac:dyDescent="0.25">
      <c r="R188" t="s">
        <v>57</v>
      </c>
      <c r="S188">
        <v>76</v>
      </c>
      <c r="T188" t="s">
        <v>684</v>
      </c>
    </row>
    <row r="189" spans="1:20" x14ac:dyDescent="0.25">
      <c r="A189" s="3"/>
      <c r="R189" t="s">
        <v>376</v>
      </c>
      <c r="S189">
        <v>77</v>
      </c>
      <c r="T189" t="s">
        <v>685</v>
      </c>
    </row>
    <row r="190" spans="1:20" x14ac:dyDescent="0.25">
      <c r="A190" s="3"/>
      <c r="R190" t="s">
        <v>15</v>
      </c>
      <c r="S190">
        <v>78</v>
      </c>
      <c r="T190" t="s">
        <v>686</v>
      </c>
    </row>
    <row r="191" spans="1:20" x14ac:dyDescent="0.25">
      <c r="A191" s="3"/>
      <c r="R191" t="s">
        <v>66</v>
      </c>
      <c r="S191">
        <v>79</v>
      </c>
      <c r="T191" t="s">
        <v>687</v>
      </c>
    </row>
    <row r="192" spans="1:20" x14ac:dyDescent="0.25">
      <c r="A192" s="3"/>
      <c r="R192" t="s">
        <v>8</v>
      </c>
      <c r="S192">
        <v>80</v>
      </c>
      <c r="T192" t="s">
        <v>688</v>
      </c>
    </row>
    <row r="193" spans="1:20" x14ac:dyDescent="0.25">
      <c r="A193" s="3"/>
      <c r="R193" t="s">
        <v>381</v>
      </c>
      <c r="S193">
        <v>81</v>
      </c>
      <c r="T193" t="s">
        <v>689</v>
      </c>
    </row>
    <row r="194" spans="1:20" x14ac:dyDescent="0.25">
      <c r="A194" s="3"/>
      <c r="R194" t="s">
        <v>690</v>
      </c>
      <c r="S194">
        <v>81</v>
      </c>
      <c r="T194" t="s">
        <v>691</v>
      </c>
    </row>
    <row r="195" spans="1:20" x14ac:dyDescent="0.25">
      <c r="A195" s="3"/>
      <c r="R195" t="s">
        <v>692</v>
      </c>
      <c r="S195">
        <v>81</v>
      </c>
      <c r="T195" t="s">
        <v>693</v>
      </c>
    </row>
    <row r="196" spans="1:20" x14ac:dyDescent="0.25">
      <c r="A196" s="3"/>
      <c r="R196" t="s">
        <v>65</v>
      </c>
      <c r="S196">
        <v>81</v>
      </c>
      <c r="T196" t="s">
        <v>694</v>
      </c>
    </row>
    <row r="197" spans="1:20" x14ac:dyDescent="0.25">
      <c r="A197" s="3"/>
      <c r="R197" t="s">
        <v>383</v>
      </c>
      <c r="S197">
        <v>82</v>
      </c>
      <c r="T197" t="s">
        <v>695</v>
      </c>
    </row>
    <row r="198" spans="1:20" x14ac:dyDescent="0.25">
      <c r="A198" s="3"/>
      <c r="R198" t="s">
        <v>384</v>
      </c>
      <c r="S198">
        <v>82</v>
      </c>
      <c r="T198" t="s">
        <v>696</v>
      </c>
    </row>
    <row r="199" spans="1:20" x14ac:dyDescent="0.25">
      <c r="A199" s="3"/>
      <c r="R199" t="s">
        <v>64</v>
      </c>
      <c r="S199">
        <v>82</v>
      </c>
      <c r="T199" t="s">
        <v>697</v>
      </c>
    </row>
    <row r="200" spans="1:20" x14ac:dyDescent="0.25">
      <c r="A200" s="3"/>
      <c r="R200" t="s">
        <v>85</v>
      </c>
      <c r="S200">
        <v>87</v>
      </c>
      <c r="T200" t="s">
        <v>385</v>
      </c>
    </row>
    <row r="201" spans="1:20" x14ac:dyDescent="0.25">
      <c r="A201" s="3"/>
      <c r="R201" t="s">
        <v>87</v>
      </c>
      <c r="S201">
        <v>88</v>
      </c>
      <c r="T201" t="s">
        <v>698</v>
      </c>
    </row>
    <row r="202" spans="1:20" x14ac:dyDescent="0.25">
      <c r="A202" s="3"/>
      <c r="R202" t="s">
        <v>88</v>
      </c>
      <c r="S202">
        <v>89</v>
      </c>
      <c r="T202" t="s">
        <v>387</v>
      </c>
    </row>
    <row r="203" spans="1:20" x14ac:dyDescent="0.25">
      <c r="A203" s="3"/>
      <c r="R203" t="s">
        <v>89</v>
      </c>
      <c r="S203">
        <v>90</v>
      </c>
      <c r="T203" t="s">
        <v>388</v>
      </c>
    </row>
    <row r="204" spans="1:20" x14ac:dyDescent="0.25">
      <c r="A204" s="3"/>
      <c r="R204" t="s">
        <v>90</v>
      </c>
      <c r="S204">
        <v>91</v>
      </c>
      <c r="T204" t="s">
        <v>389</v>
      </c>
    </row>
    <row r="205" spans="1:20" x14ac:dyDescent="0.25">
      <c r="A205" s="3"/>
      <c r="R205" t="s">
        <v>91</v>
      </c>
      <c r="S205">
        <v>92</v>
      </c>
      <c r="T205" t="s">
        <v>390</v>
      </c>
    </row>
    <row r="206" spans="1:20" x14ac:dyDescent="0.25">
      <c r="A206" s="3"/>
      <c r="R206" t="s">
        <v>93</v>
      </c>
      <c r="S206">
        <v>93</v>
      </c>
      <c r="T206" t="s">
        <v>391</v>
      </c>
    </row>
    <row r="207" spans="1:20" x14ac:dyDescent="0.25">
      <c r="A207" s="3"/>
      <c r="R207" t="s">
        <v>95</v>
      </c>
      <c r="S207">
        <v>94</v>
      </c>
      <c r="T207" t="s">
        <v>392</v>
      </c>
    </row>
    <row r="208" spans="1:20" x14ac:dyDescent="0.25">
      <c r="R208" t="s">
        <v>394</v>
      </c>
      <c r="S208">
        <v>95</v>
      </c>
      <c r="T208" t="s">
        <v>699</v>
      </c>
    </row>
    <row r="209" spans="18:20" x14ac:dyDescent="0.25">
      <c r="R209" t="s">
        <v>97</v>
      </c>
      <c r="S209">
        <v>95</v>
      </c>
      <c r="T209" t="s">
        <v>699</v>
      </c>
    </row>
    <row r="210" spans="18:20" x14ac:dyDescent="0.25">
      <c r="R210" t="s">
        <v>99</v>
      </c>
      <c r="S210">
        <v>96</v>
      </c>
      <c r="T210" t="s">
        <v>700</v>
      </c>
    </row>
    <row r="211" spans="18:20" x14ac:dyDescent="0.25">
      <c r="R211" t="s">
        <v>101</v>
      </c>
      <c r="S211">
        <v>97</v>
      </c>
      <c r="T211" t="s">
        <v>701</v>
      </c>
    </row>
    <row r="212" spans="18:20" x14ac:dyDescent="0.25">
      <c r="R212" t="s">
        <v>103</v>
      </c>
      <c r="S212">
        <v>98</v>
      </c>
      <c r="T212" t="s">
        <v>702</v>
      </c>
    </row>
    <row r="213" spans="18:20" x14ac:dyDescent="0.25">
      <c r="R213" t="s">
        <v>104</v>
      </c>
      <c r="S213">
        <v>99</v>
      </c>
      <c r="T213" t="s">
        <v>398</v>
      </c>
    </row>
  </sheetData>
  <autoFilter ref="A1:M184"/>
  <sortState ref="A2:T184">
    <sortCondition ref="P2:P184"/>
    <sortCondition ref="B2:B184"/>
    <sortCondition ref="E2:E18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84"/>
  <sheetViews>
    <sheetView workbookViewId="0">
      <selection activeCell="D7" sqref="D7"/>
    </sheetView>
  </sheetViews>
  <sheetFormatPr defaultRowHeight="15" x14ac:dyDescent="0.25"/>
  <cols>
    <col min="1" max="1" width="13.140625" bestFit="1" customWidth="1"/>
    <col min="2" max="2" width="16.5703125" bestFit="1" customWidth="1"/>
    <col min="3" max="3" width="4.42578125" bestFit="1" customWidth="1"/>
    <col min="4" max="4" width="5.28515625" bestFit="1" customWidth="1"/>
    <col min="5" max="5" width="5.140625" bestFit="1" customWidth="1"/>
    <col min="6" max="7" width="5.42578125" bestFit="1" customWidth="1"/>
    <col min="8" max="8" width="3.28515625" bestFit="1" customWidth="1"/>
    <col min="9" max="9" width="4" bestFit="1" customWidth="1"/>
    <col min="10" max="10" width="3.7109375" bestFit="1" customWidth="1"/>
    <col min="11" max="11" width="4.28515625" bestFit="1" customWidth="1"/>
    <col min="12" max="13" width="4.5703125" bestFit="1" customWidth="1"/>
    <col min="14" max="14" width="6" bestFit="1" customWidth="1"/>
    <col min="15" max="15" width="5.7109375" bestFit="1" customWidth="1"/>
    <col min="16" max="16" width="5.5703125" bestFit="1" customWidth="1"/>
    <col min="17" max="17" width="4.140625" bestFit="1" customWidth="1"/>
    <col min="18" max="18" width="5.5703125" bestFit="1" customWidth="1"/>
    <col min="19" max="19" width="3.140625" bestFit="1" customWidth="1"/>
    <col min="20" max="20" width="4.42578125" bestFit="1" customWidth="1"/>
    <col min="21" max="21" width="4.28515625" bestFit="1" customWidth="1"/>
    <col min="22" max="22" width="5.42578125" bestFit="1" customWidth="1"/>
    <col min="23" max="23" width="3.28515625" bestFit="1" customWidth="1"/>
    <col min="24" max="24" width="5.28515625" bestFit="1" customWidth="1"/>
    <col min="25" max="25" width="4.85546875" bestFit="1" customWidth="1"/>
    <col min="26" max="26" width="5.85546875" bestFit="1" customWidth="1"/>
    <col min="27" max="27" width="5.5703125" bestFit="1" customWidth="1"/>
    <col min="28" max="28" width="3" bestFit="1" customWidth="1"/>
    <col min="29" max="29" width="3.7109375" bestFit="1" customWidth="1"/>
    <col min="30" max="30" width="5.42578125" bestFit="1" customWidth="1"/>
    <col min="31" max="31" width="6" bestFit="1" customWidth="1"/>
    <col min="32" max="32" width="6.42578125" bestFit="1" customWidth="1"/>
    <col min="33" max="33" width="5" bestFit="1" customWidth="1"/>
    <col min="34" max="35" width="6.42578125" bestFit="1" customWidth="1"/>
    <col min="36" max="36" width="3.28515625" bestFit="1" customWidth="1"/>
    <col min="37" max="38" width="5.42578125" bestFit="1" customWidth="1"/>
    <col min="39" max="39" width="6" bestFit="1" customWidth="1"/>
    <col min="40" max="40" width="5.5703125" bestFit="1" customWidth="1"/>
    <col min="41" max="41" width="4.28515625" bestFit="1" customWidth="1"/>
    <col min="42" max="42" width="5.28515625" bestFit="1" customWidth="1"/>
    <col min="43" max="44" width="5.5703125" bestFit="1" customWidth="1"/>
    <col min="45" max="45" width="2" bestFit="1" customWidth="1"/>
    <col min="46" max="46" width="2.7109375" bestFit="1" customWidth="1"/>
    <col min="47" max="48" width="5" bestFit="1" customWidth="1"/>
    <col min="49" max="49" width="4.7109375" bestFit="1" customWidth="1"/>
    <col min="50" max="50" width="3.42578125" bestFit="1" customWidth="1"/>
    <col min="51" max="51" width="6" bestFit="1" customWidth="1"/>
    <col min="52" max="52" width="3.7109375" bestFit="1" customWidth="1"/>
    <col min="53" max="53" width="5.85546875" bestFit="1" customWidth="1"/>
    <col min="54" max="54" width="6.140625" bestFit="1" customWidth="1"/>
    <col min="55" max="55" width="5.85546875" bestFit="1" customWidth="1"/>
    <col min="56" max="56" width="6" bestFit="1" customWidth="1"/>
    <col min="57" max="58" width="6.28515625" bestFit="1" customWidth="1"/>
    <col min="59" max="59" width="5.85546875" bestFit="1" customWidth="1"/>
    <col min="60" max="60" width="6.140625" bestFit="1" customWidth="1"/>
    <col min="61" max="61" width="6.28515625" bestFit="1" customWidth="1"/>
    <col min="62" max="62" width="6.5703125" bestFit="1" customWidth="1"/>
    <col min="63" max="63" width="4.85546875" bestFit="1" customWidth="1"/>
    <col min="64" max="64" width="5.85546875" bestFit="1" customWidth="1"/>
    <col min="65" max="65" width="3.7109375" bestFit="1" customWidth="1"/>
    <col min="66" max="66" width="4.7109375" bestFit="1" customWidth="1"/>
    <col min="67" max="67" width="5.7109375" bestFit="1" customWidth="1"/>
    <col min="68" max="68" width="6" bestFit="1" customWidth="1"/>
    <col min="69" max="70" width="6.28515625" bestFit="1" customWidth="1"/>
    <col min="71" max="71" width="5" bestFit="1" customWidth="1"/>
    <col min="72" max="73" width="4.85546875" bestFit="1" customWidth="1"/>
    <col min="74" max="74" width="4.7109375" bestFit="1" customWidth="1"/>
    <col min="75" max="75" width="3.42578125" bestFit="1" customWidth="1"/>
    <col min="76" max="76" width="5.42578125" bestFit="1" customWidth="1"/>
    <col min="77" max="77" width="3.28515625" bestFit="1" customWidth="1"/>
    <col min="78" max="78" width="3.85546875" bestFit="1" customWidth="1"/>
    <col min="79" max="79" width="5.42578125" bestFit="1" customWidth="1"/>
    <col min="80" max="80" width="1.5703125" bestFit="1" customWidth="1"/>
    <col min="81" max="81" width="3.140625" bestFit="1" customWidth="1"/>
    <col min="82" max="82" width="3.42578125" bestFit="1" customWidth="1"/>
    <col min="83" max="83" width="6.28515625" bestFit="1" customWidth="1"/>
    <col min="84" max="84" width="5.5703125" bestFit="1" customWidth="1"/>
    <col min="85" max="85" width="5.85546875" bestFit="1" customWidth="1"/>
    <col min="86" max="86" width="4.5703125" bestFit="1" customWidth="1"/>
    <col min="87" max="88" width="4.85546875" bestFit="1" customWidth="1"/>
    <col min="89" max="90" width="6" bestFit="1" customWidth="1"/>
    <col min="91" max="91" width="3.42578125" bestFit="1" customWidth="1"/>
    <col min="92" max="92" width="4.7109375" bestFit="1" customWidth="1"/>
    <col min="93" max="93" width="5.85546875" bestFit="1" customWidth="1"/>
    <col min="94" max="94" width="4.5703125" bestFit="1" customWidth="1"/>
    <col min="95" max="95" width="5.7109375" bestFit="1" customWidth="1"/>
    <col min="96" max="96" width="5.28515625" bestFit="1" customWidth="1"/>
    <col min="97" max="97" width="6" bestFit="1" customWidth="1"/>
    <col min="98" max="98" width="4.7109375" bestFit="1" customWidth="1"/>
    <col min="99" max="100" width="5.7109375" bestFit="1" customWidth="1"/>
    <col min="101" max="102" width="6" bestFit="1" customWidth="1"/>
    <col min="103" max="103" width="5.5703125" bestFit="1" customWidth="1"/>
    <col min="104" max="104" width="6" bestFit="1" customWidth="1"/>
    <col min="105" max="105" width="6.140625" bestFit="1" customWidth="1"/>
    <col min="106" max="106" width="5.85546875" bestFit="1" customWidth="1"/>
    <col min="107" max="107" width="4.28515625" bestFit="1" customWidth="1"/>
    <col min="108" max="108" width="6" bestFit="1" customWidth="1"/>
    <col min="109" max="109" width="6.28515625" bestFit="1" customWidth="1"/>
    <col min="110" max="111" width="4.85546875" bestFit="1" customWidth="1"/>
    <col min="112" max="112" width="5.85546875" bestFit="1" customWidth="1"/>
    <col min="113" max="113" width="6.140625" bestFit="1" customWidth="1"/>
    <col min="114" max="114" width="6" bestFit="1" customWidth="1"/>
    <col min="115" max="115" width="5.5703125" bestFit="1" customWidth="1"/>
    <col min="116" max="116" width="3.5703125" bestFit="1" customWidth="1"/>
    <col min="117" max="117" width="5.140625" bestFit="1" customWidth="1"/>
    <col min="118" max="118" width="4.5703125" bestFit="1" customWidth="1"/>
    <col min="119" max="119" width="4.85546875" bestFit="1" customWidth="1"/>
    <col min="120" max="120" width="5.85546875" bestFit="1" customWidth="1"/>
    <col min="121" max="121" width="4.5703125" bestFit="1" customWidth="1"/>
    <col min="122" max="122" width="3.85546875" bestFit="1" customWidth="1"/>
    <col min="123" max="123" width="3.42578125" bestFit="1" customWidth="1"/>
    <col min="124" max="124" width="4.42578125" bestFit="1" customWidth="1"/>
    <col min="125" max="125" width="4.5703125" bestFit="1" customWidth="1"/>
    <col min="126" max="127" width="6" bestFit="1" customWidth="1"/>
    <col min="128" max="128" width="5.7109375" bestFit="1" customWidth="1"/>
    <col min="129" max="129" width="4.85546875" bestFit="1" customWidth="1"/>
    <col min="130" max="130" width="4.42578125" bestFit="1" customWidth="1"/>
    <col min="131" max="131" width="6.42578125" bestFit="1" customWidth="1"/>
    <col min="132" max="132" width="4.85546875" bestFit="1" customWidth="1"/>
    <col min="133" max="133" width="6.28515625" bestFit="1" customWidth="1"/>
    <col min="134" max="134" width="4.5703125" bestFit="1" customWidth="1"/>
    <col min="135" max="135" width="4.42578125" bestFit="1" customWidth="1"/>
    <col min="136" max="136" width="4.85546875" bestFit="1" customWidth="1"/>
    <col min="137" max="137" width="4.5703125" bestFit="1" customWidth="1"/>
    <col min="138" max="138" width="4.42578125" bestFit="1" customWidth="1"/>
    <col min="139" max="139" width="5.42578125" bestFit="1" customWidth="1"/>
    <col min="140" max="140" width="4.5703125" bestFit="1" customWidth="1"/>
    <col min="141" max="141" width="4.42578125" bestFit="1" customWidth="1"/>
    <col min="142" max="142" width="5.7109375" bestFit="1" customWidth="1"/>
    <col min="143" max="145" width="6" bestFit="1" customWidth="1"/>
    <col min="146" max="146" width="4.7109375" bestFit="1" customWidth="1"/>
    <col min="147" max="147" width="4.28515625" bestFit="1" customWidth="1"/>
    <col min="148" max="148" width="5.28515625" bestFit="1" customWidth="1"/>
    <col min="149" max="149" width="3.5703125" bestFit="1" customWidth="1"/>
    <col min="150" max="150" width="5" bestFit="1" customWidth="1"/>
    <col min="151" max="152" width="6" bestFit="1" customWidth="1"/>
    <col min="153" max="153" width="3.5703125" bestFit="1" customWidth="1"/>
    <col min="154" max="154" width="4.140625" bestFit="1" customWidth="1"/>
    <col min="155" max="155" width="6.28515625" bestFit="1" customWidth="1"/>
    <col min="156" max="156" width="4.85546875" bestFit="1" customWidth="1"/>
    <col min="157" max="158" width="5.85546875" bestFit="1" customWidth="1"/>
    <col min="159" max="159" width="5" bestFit="1" customWidth="1"/>
    <col min="160" max="160" width="2.140625" bestFit="1" customWidth="1"/>
    <col min="161" max="161" width="5" bestFit="1" customWidth="1"/>
    <col min="162" max="162" width="3.5703125" bestFit="1" customWidth="1"/>
    <col min="163" max="165" width="4.5703125" bestFit="1" customWidth="1"/>
    <col min="166" max="166" width="5.140625" bestFit="1" customWidth="1"/>
    <col min="167" max="167" width="2" bestFit="1" customWidth="1"/>
    <col min="168" max="168" width="4.140625" bestFit="1" customWidth="1"/>
    <col min="169" max="169" width="4.42578125" bestFit="1" customWidth="1"/>
    <col min="170" max="170" width="6" bestFit="1" customWidth="1"/>
    <col min="171" max="171" width="2.5703125" bestFit="1" customWidth="1"/>
    <col min="172" max="172" width="3.85546875" bestFit="1" customWidth="1"/>
    <col min="173" max="173" width="4.85546875" bestFit="1" customWidth="1"/>
    <col min="174" max="174" width="4.42578125" bestFit="1" customWidth="1"/>
    <col min="175" max="175" width="6.28515625" bestFit="1" customWidth="1"/>
    <col min="176" max="176" width="5.85546875" bestFit="1" customWidth="1"/>
    <col min="177" max="177" width="4.42578125" bestFit="1" customWidth="1"/>
    <col min="178" max="178" width="3.85546875" bestFit="1" customWidth="1"/>
    <col min="179" max="180" width="6.28515625" bestFit="1" customWidth="1"/>
    <col min="181" max="181" width="4.85546875" bestFit="1" customWidth="1"/>
    <col min="182" max="182" width="5.140625" bestFit="1" customWidth="1"/>
    <col min="183" max="183" width="5.42578125" bestFit="1" customWidth="1"/>
    <col min="184" max="184" width="7.28515625" bestFit="1" customWidth="1"/>
    <col min="185" max="185" width="11.28515625" bestFit="1" customWidth="1"/>
  </cols>
  <sheetData>
    <row r="3" spans="1:1" x14ac:dyDescent="0.25">
      <c r="A3" s="2" t="s">
        <v>408</v>
      </c>
    </row>
    <row r="4" spans="1:1" x14ac:dyDescent="0.25">
      <c r="A4" s="3">
        <v>1</v>
      </c>
    </row>
    <row r="5" spans="1:1" x14ac:dyDescent="0.25">
      <c r="A5" s="4" t="s">
        <v>121</v>
      </c>
    </row>
    <row r="6" spans="1:1" x14ac:dyDescent="0.25">
      <c r="A6" s="3">
        <v>2</v>
      </c>
    </row>
    <row r="7" spans="1:1" x14ac:dyDescent="0.25">
      <c r="A7" s="4" t="s">
        <v>123</v>
      </c>
    </row>
    <row r="8" spans="1:1" x14ac:dyDescent="0.25">
      <c r="A8" s="4" t="s">
        <v>127</v>
      </c>
    </row>
    <row r="9" spans="1:1" x14ac:dyDescent="0.25">
      <c r="A9" s="4" t="s">
        <v>125</v>
      </c>
    </row>
    <row r="10" spans="1:1" x14ac:dyDescent="0.25">
      <c r="A10" s="3">
        <v>3</v>
      </c>
    </row>
    <row r="11" spans="1:1" x14ac:dyDescent="0.25">
      <c r="A11" s="4" t="s">
        <v>131</v>
      </c>
    </row>
    <row r="12" spans="1:1" x14ac:dyDescent="0.25">
      <c r="A12" s="4" t="s">
        <v>129</v>
      </c>
    </row>
    <row r="13" spans="1:1" x14ac:dyDescent="0.25">
      <c r="A13" s="4" t="s">
        <v>134</v>
      </c>
    </row>
    <row r="14" spans="1:1" x14ac:dyDescent="0.25">
      <c r="A14" s="4" t="s">
        <v>132</v>
      </c>
    </row>
    <row r="15" spans="1:1" x14ac:dyDescent="0.25">
      <c r="A15" s="4" t="s">
        <v>142</v>
      </c>
    </row>
    <row r="16" spans="1:1" x14ac:dyDescent="0.25">
      <c r="A16" s="4" t="s">
        <v>144</v>
      </c>
    </row>
    <row r="17" spans="1:1" x14ac:dyDescent="0.25">
      <c r="A17" s="4" t="s">
        <v>146</v>
      </c>
    </row>
    <row r="18" spans="1:1" x14ac:dyDescent="0.25">
      <c r="A18" s="4" t="s">
        <v>136</v>
      </c>
    </row>
    <row r="19" spans="1:1" x14ac:dyDescent="0.25">
      <c r="A19" s="4" t="s">
        <v>138</v>
      </c>
    </row>
    <row r="20" spans="1:1" x14ac:dyDescent="0.25">
      <c r="A20" s="4" t="s">
        <v>140</v>
      </c>
    </row>
    <row r="21" spans="1:1" x14ac:dyDescent="0.25">
      <c r="A21" s="4" t="s">
        <v>148</v>
      </c>
    </row>
    <row r="22" spans="1:1" x14ac:dyDescent="0.25">
      <c r="A22" s="3">
        <v>4</v>
      </c>
    </row>
    <row r="23" spans="1:1" x14ac:dyDescent="0.25">
      <c r="A23" s="4" t="s">
        <v>152</v>
      </c>
    </row>
    <row r="24" spans="1:1" x14ac:dyDescent="0.25">
      <c r="A24" s="4" t="s">
        <v>150</v>
      </c>
    </row>
    <row r="25" spans="1:1" x14ac:dyDescent="0.25">
      <c r="A25" s="3">
        <v>5</v>
      </c>
    </row>
    <row r="26" spans="1:1" x14ac:dyDescent="0.25">
      <c r="A26" s="4" t="s">
        <v>16</v>
      </c>
    </row>
    <row r="27" spans="1:1" x14ac:dyDescent="0.25">
      <c r="A27" s="4" t="s">
        <v>29</v>
      </c>
    </row>
    <row r="28" spans="1:1" x14ac:dyDescent="0.25">
      <c r="A28" s="4" t="s">
        <v>155</v>
      </c>
    </row>
    <row r="29" spans="1:1" x14ac:dyDescent="0.25">
      <c r="A29" s="3">
        <v>6</v>
      </c>
    </row>
    <row r="30" spans="1:1" x14ac:dyDescent="0.25">
      <c r="A30" s="4" t="s">
        <v>400</v>
      </c>
    </row>
    <row r="31" spans="1:1" x14ac:dyDescent="0.25">
      <c r="A31" s="4" t="s">
        <v>399</v>
      </c>
    </row>
    <row r="32" spans="1:1" x14ac:dyDescent="0.25">
      <c r="A32" s="4" t="s">
        <v>181</v>
      </c>
    </row>
    <row r="33" spans="1:1" x14ac:dyDescent="0.25">
      <c r="A33" s="4" t="s">
        <v>163</v>
      </c>
    </row>
    <row r="34" spans="1:1" x14ac:dyDescent="0.25">
      <c r="A34" s="4" t="s">
        <v>165</v>
      </c>
    </row>
    <row r="35" spans="1:1" x14ac:dyDescent="0.25">
      <c r="A35" s="4" t="s">
        <v>161</v>
      </c>
    </row>
    <row r="36" spans="1:1" x14ac:dyDescent="0.25">
      <c r="A36" s="4" t="s">
        <v>36</v>
      </c>
    </row>
    <row r="37" spans="1:1" x14ac:dyDescent="0.25">
      <c r="A37" s="4" t="s">
        <v>178</v>
      </c>
    </row>
    <row r="38" spans="1:1" x14ac:dyDescent="0.25">
      <c r="A38" s="4" t="s">
        <v>176</v>
      </c>
    </row>
    <row r="39" spans="1:1" x14ac:dyDescent="0.25">
      <c r="A39" s="4" t="s">
        <v>174</v>
      </c>
    </row>
    <row r="40" spans="1:1" x14ac:dyDescent="0.25">
      <c r="A40" s="4" t="s">
        <v>158</v>
      </c>
    </row>
    <row r="41" spans="1:1" x14ac:dyDescent="0.25">
      <c r="A41" s="4" t="s">
        <v>171</v>
      </c>
    </row>
    <row r="42" spans="1:1" x14ac:dyDescent="0.25">
      <c r="A42" s="4" t="s">
        <v>169</v>
      </c>
    </row>
    <row r="43" spans="1:1" x14ac:dyDescent="0.25">
      <c r="A43" s="4" t="s">
        <v>167</v>
      </c>
    </row>
    <row r="44" spans="1:1" x14ac:dyDescent="0.25">
      <c r="A44" s="3">
        <v>7</v>
      </c>
    </row>
    <row r="45" spans="1:1" x14ac:dyDescent="0.25">
      <c r="A45" s="4" t="s">
        <v>183</v>
      </c>
    </row>
    <row r="46" spans="1:1" x14ac:dyDescent="0.25">
      <c r="A46" s="4" t="s">
        <v>185</v>
      </c>
    </row>
    <row r="47" spans="1:1" x14ac:dyDescent="0.25">
      <c r="A47" s="4" t="s">
        <v>189</v>
      </c>
    </row>
    <row r="48" spans="1:1" x14ac:dyDescent="0.25">
      <c r="A48" s="4" t="s">
        <v>187</v>
      </c>
    </row>
    <row r="49" spans="1:1" x14ac:dyDescent="0.25">
      <c r="A49" s="4" t="s">
        <v>193</v>
      </c>
    </row>
    <row r="50" spans="1:1" x14ac:dyDescent="0.25">
      <c r="A50" s="4" t="s">
        <v>191</v>
      </c>
    </row>
    <row r="51" spans="1:1" x14ac:dyDescent="0.25">
      <c r="A51" s="3">
        <v>8</v>
      </c>
    </row>
    <row r="52" spans="1:1" x14ac:dyDescent="0.25">
      <c r="A52" s="4" t="s">
        <v>195</v>
      </c>
    </row>
    <row r="53" spans="1:1" x14ac:dyDescent="0.25">
      <c r="A53" s="3">
        <v>9</v>
      </c>
    </row>
    <row r="54" spans="1:1" x14ac:dyDescent="0.25">
      <c r="A54" s="4" t="s">
        <v>39</v>
      </c>
    </row>
    <row r="55" spans="1:1" x14ac:dyDescent="0.25">
      <c r="A55" s="4" t="s">
        <v>198</v>
      </c>
    </row>
    <row r="56" spans="1:1" x14ac:dyDescent="0.25">
      <c r="A56" s="3">
        <v>10</v>
      </c>
    </row>
    <row r="57" spans="1:1" x14ac:dyDescent="0.25">
      <c r="A57" s="4" t="s">
        <v>50</v>
      </c>
    </row>
    <row r="58" spans="1:1" x14ac:dyDescent="0.25">
      <c r="A58" s="4" t="s">
        <v>201</v>
      </c>
    </row>
    <row r="59" spans="1:1" x14ac:dyDescent="0.25">
      <c r="A59" s="4" t="s">
        <v>203</v>
      </c>
    </row>
    <row r="60" spans="1:1" x14ac:dyDescent="0.25">
      <c r="A60" s="4" t="s">
        <v>205</v>
      </c>
    </row>
    <row r="61" spans="1:1" x14ac:dyDescent="0.25">
      <c r="A61" s="3">
        <v>11</v>
      </c>
    </row>
    <row r="62" spans="1:1" x14ac:dyDescent="0.25">
      <c r="A62" s="4" t="s">
        <v>77</v>
      </c>
    </row>
    <row r="63" spans="1:1" x14ac:dyDescent="0.25">
      <c r="A63" s="3">
        <v>12</v>
      </c>
    </row>
    <row r="64" spans="1:1" x14ac:dyDescent="0.25">
      <c r="A64" s="4" t="s">
        <v>78</v>
      </c>
    </row>
    <row r="65" spans="1:1" x14ac:dyDescent="0.25">
      <c r="A65" s="3">
        <v>13</v>
      </c>
    </row>
    <row r="66" spans="1:1" x14ac:dyDescent="0.25">
      <c r="A66" s="4" t="s">
        <v>80</v>
      </c>
    </row>
    <row r="67" spans="1:1" x14ac:dyDescent="0.25">
      <c r="A67" s="3">
        <v>14</v>
      </c>
    </row>
    <row r="68" spans="1:1" x14ac:dyDescent="0.25">
      <c r="A68" s="4" t="s">
        <v>82</v>
      </c>
    </row>
    <row r="69" spans="1:1" x14ac:dyDescent="0.25">
      <c r="A69" s="3">
        <v>15</v>
      </c>
    </row>
    <row r="70" spans="1:1" x14ac:dyDescent="0.25">
      <c r="A70" s="4" t="s">
        <v>67</v>
      </c>
    </row>
    <row r="71" spans="1:1" x14ac:dyDescent="0.25">
      <c r="A71" s="3">
        <v>16</v>
      </c>
    </row>
    <row r="72" spans="1:1" x14ac:dyDescent="0.25">
      <c r="A72" s="4" t="s">
        <v>68</v>
      </c>
    </row>
    <row r="73" spans="1:1" x14ac:dyDescent="0.25">
      <c r="A73" s="3">
        <v>17</v>
      </c>
    </row>
    <row r="74" spans="1:1" x14ac:dyDescent="0.25">
      <c r="A74" s="4" t="s">
        <v>213</v>
      </c>
    </row>
    <row r="75" spans="1:1" x14ac:dyDescent="0.25">
      <c r="A75" s="3">
        <v>18</v>
      </c>
    </row>
    <row r="76" spans="1:1" x14ac:dyDescent="0.25">
      <c r="A76" s="4" t="s">
        <v>401</v>
      </c>
    </row>
    <row r="77" spans="1:1" x14ac:dyDescent="0.25">
      <c r="A77" s="4" t="s">
        <v>221</v>
      </c>
    </row>
    <row r="78" spans="1:1" x14ac:dyDescent="0.25">
      <c r="A78" s="4" t="s">
        <v>70</v>
      </c>
    </row>
    <row r="79" spans="1:1" x14ac:dyDescent="0.25">
      <c r="A79" s="4" t="s">
        <v>216</v>
      </c>
    </row>
    <row r="80" spans="1:1" x14ac:dyDescent="0.25">
      <c r="A80" s="4" t="s">
        <v>218</v>
      </c>
    </row>
    <row r="81" spans="1:1" x14ac:dyDescent="0.25">
      <c r="A81" s="3">
        <v>19</v>
      </c>
    </row>
    <row r="82" spans="1:1" x14ac:dyDescent="0.25">
      <c r="A82" s="4" t="s">
        <v>83</v>
      </c>
    </row>
    <row r="83" spans="1:1" x14ac:dyDescent="0.25">
      <c r="A83" s="3">
        <v>20</v>
      </c>
    </row>
    <row r="84" spans="1:1" x14ac:dyDescent="0.25">
      <c r="A84" s="4" t="s">
        <v>9</v>
      </c>
    </row>
    <row r="85" spans="1:1" x14ac:dyDescent="0.25">
      <c r="A85" s="3">
        <v>21</v>
      </c>
    </row>
    <row r="86" spans="1:1" x14ac:dyDescent="0.25">
      <c r="A86" s="4" t="s">
        <v>18</v>
      </c>
    </row>
    <row r="87" spans="1:1" x14ac:dyDescent="0.25">
      <c r="A87" s="4" t="s">
        <v>225</v>
      </c>
    </row>
    <row r="88" spans="1:1" x14ac:dyDescent="0.25">
      <c r="A88" s="3">
        <v>22</v>
      </c>
    </row>
    <row r="89" spans="1:1" x14ac:dyDescent="0.25">
      <c r="A89" s="4" t="s">
        <v>10</v>
      </c>
    </row>
    <row r="90" spans="1:1" x14ac:dyDescent="0.25">
      <c r="A90" s="3">
        <v>23</v>
      </c>
    </row>
    <row r="91" spans="1:1" x14ac:dyDescent="0.25">
      <c r="A91" s="4" t="s">
        <v>231</v>
      </c>
    </row>
    <row r="92" spans="1:1" x14ac:dyDescent="0.25">
      <c r="A92" s="4" t="s">
        <v>19</v>
      </c>
    </row>
    <row r="93" spans="1:1" x14ac:dyDescent="0.25">
      <c r="A93" s="4" t="s">
        <v>229</v>
      </c>
    </row>
    <row r="94" spans="1:1" x14ac:dyDescent="0.25">
      <c r="A94" s="4" t="s">
        <v>233</v>
      </c>
    </row>
    <row r="95" spans="1:1" x14ac:dyDescent="0.25">
      <c r="A95" s="3">
        <v>24</v>
      </c>
    </row>
    <row r="96" spans="1:1" x14ac:dyDescent="0.25">
      <c r="A96" s="4" t="s">
        <v>20</v>
      </c>
    </row>
    <row r="97" spans="1:1" x14ac:dyDescent="0.25">
      <c r="A97" s="4" t="s">
        <v>237</v>
      </c>
    </row>
    <row r="98" spans="1:1" x14ac:dyDescent="0.25">
      <c r="A98" s="3">
        <v>25</v>
      </c>
    </row>
    <row r="99" spans="1:1" x14ac:dyDescent="0.25">
      <c r="A99" s="4" t="s">
        <v>245</v>
      </c>
    </row>
    <row r="100" spans="1:1" x14ac:dyDescent="0.25">
      <c r="A100" s="4" t="s">
        <v>243</v>
      </c>
    </row>
    <row r="101" spans="1:1" x14ac:dyDescent="0.25">
      <c r="A101" s="4" t="s">
        <v>241</v>
      </c>
    </row>
    <row r="102" spans="1:1" x14ac:dyDescent="0.25">
      <c r="A102" s="4" t="s">
        <v>239</v>
      </c>
    </row>
    <row r="103" spans="1:1" x14ac:dyDescent="0.25">
      <c r="A103" s="4" t="s">
        <v>74</v>
      </c>
    </row>
    <row r="104" spans="1:1" x14ac:dyDescent="0.25">
      <c r="A104" s="3">
        <v>26</v>
      </c>
    </row>
    <row r="105" spans="1:1" x14ac:dyDescent="0.25">
      <c r="A105" s="4" t="s">
        <v>75</v>
      </c>
    </row>
    <row r="106" spans="1:1" x14ac:dyDescent="0.25">
      <c r="A106" s="3">
        <v>27</v>
      </c>
    </row>
    <row r="107" spans="1:1" x14ac:dyDescent="0.25">
      <c r="A107" s="4" t="s">
        <v>21</v>
      </c>
    </row>
    <row r="108" spans="1:1" x14ac:dyDescent="0.25">
      <c r="A108" s="4" t="s">
        <v>249</v>
      </c>
    </row>
    <row r="109" spans="1:1" x14ac:dyDescent="0.25">
      <c r="A109" s="3">
        <v>28</v>
      </c>
    </row>
    <row r="110" spans="1:1" x14ac:dyDescent="0.25">
      <c r="A110" s="4" t="s">
        <v>253</v>
      </c>
    </row>
    <row r="111" spans="1:1" x14ac:dyDescent="0.25">
      <c r="A111" s="4" t="s">
        <v>257</v>
      </c>
    </row>
    <row r="112" spans="1:1" x14ac:dyDescent="0.25">
      <c r="A112" s="4" t="s">
        <v>251</v>
      </c>
    </row>
    <row r="113" spans="1:1" x14ac:dyDescent="0.25">
      <c r="A113" s="4" t="s">
        <v>255</v>
      </c>
    </row>
    <row r="114" spans="1:1" x14ac:dyDescent="0.25">
      <c r="A114" s="4" t="s">
        <v>259</v>
      </c>
    </row>
    <row r="115" spans="1:1" x14ac:dyDescent="0.25">
      <c r="A115" s="4" t="s">
        <v>261</v>
      </c>
    </row>
    <row r="116" spans="1:1" x14ac:dyDescent="0.25">
      <c r="A116" s="4" t="s">
        <v>263</v>
      </c>
    </row>
    <row r="117" spans="1:1" x14ac:dyDescent="0.25">
      <c r="A117" s="3">
        <v>29</v>
      </c>
    </row>
    <row r="118" spans="1:1" x14ac:dyDescent="0.25">
      <c r="A118" s="4" t="s">
        <v>23</v>
      </c>
    </row>
    <row r="119" spans="1:1" x14ac:dyDescent="0.25">
      <c r="A119" s="4" t="s">
        <v>266</v>
      </c>
    </row>
    <row r="120" spans="1:1" x14ac:dyDescent="0.25">
      <c r="A120" s="3">
        <v>30</v>
      </c>
    </row>
    <row r="121" spans="1:1" x14ac:dyDescent="0.25">
      <c r="A121" s="4" t="s">
        <v>11</v>
      </c>
    </row>
    <row r="122" spans="1:1" x14ac:dyDescent="0.25">
      <c r="A122" s="3">
        <v>31</v>
      </c>
    </row>
    <row r="123" spans="1:1" x14ac:dyDescent="0.25">
      <c r="A123" s="4" t="s">
        <v>24</v>
      </c>
    </row>
    <row r="124" spans="1:1" x14ac:dyDescent="0.25">
      <c r="A124" s="3">
        <v>32</v>
      </c>
    </row>
    <row r="125" spans="1:1" x14ac:dyDescent="0.25">
      <c r="A125" s="4" t="s">
        <v>270</v>
      </c>
    </row>
    <row r="126" spans="1:1" x14ac:dyDescent="0.25">
      <c r="A126" s="4" t="s">
        <v>274</v>
      </c>
    </row>
    <row r="127" spans="1:1" x14ac:dyDescent="0.25">
      <c r="A127" s="4" t="s">
        <v>276</v>
      </c>
    </row>
    <row r="128" spans="1:1" x14ac:dyDescent="0.25">
      <c r="A128" s="4" t="s">
        <v>292</v>
      </c>
    </row>
    <row r="129" spans="1:1" x14ac:dyDescent="0.25">
      <c r="A129" s="4" t="s">
        <v>282</v>
      </c>
    </row>
    <row r="130" spans="1:1" x14ac:dyDescent="0.25">
      <c r="A130" s="4" t="s">
        <v>278</v>
      </c>
    </row>
    <row r="131" spans="1:1" x14ac:dyDescent="0.25">
      <c r="A131" s="4" t="s">
        <v>294</v>
      </c>
    </row>
    <row r="132" spans="1:1" x14ac:dyDescent="0.25">
      <c r="A132" s="4" t="s">
        <v>284</v>
      </c>
    </row>
    <row r="133" spans="1:1" x14ac:dyDescent="0.25">
      <c r="A133" s="4" t="s">
        <v>298</v>
      </c>
    </row>
    <row r="134" spans="1:1" x14ac:dyDescent="0.25">
      <c r="A134" s="4" t="s">
        <v>296</v>
      </c>
    </row>
    <row r="135" spans="1:1" x14ac:dyDescent="0.25">
      <c r="A135" s="4" t="s">
        <v>286</v>
      </c>
    </row>
    <row r="136" spans="1:1" x14ac:dyDescent="0.25">
      <c r="A136" s="4" t="s">
        <v>290</v>
      </c>
    </row>
    <row r="137" spans="1:1" x14ac:dyDescent="0.25">
      <c r="A137" s="4" t="s">
        <v>280</v>
      </c>
    </row>
    <row r="138" spans="1:1" x14ac:dyDescent="0.25">
      <c r="A138" s="4" t="s">
        <v>288</v>
      </c>
    </row>
    <row r="139" spans="1:1" x14ac:dyDescent="0.25">
      <c r="A139" s="4" t="s">
        <v>272</v>
      </c>
    </row>
    <row r="140" spans="1:1" x14ac:dyDescent="0.25">
      <c r="A140" s="3">
        <v>33</v>
      </c>
    </row>
    <row r="141" spans="1:1" x14ac:dyDescent="0.25">
      <c r="A141" s="4" t="s">
        <v>25</v>
      </c>
    </row>
    <row r="142" spans="1:1" x14ac:dyDescent="0.25">
      <c r="A142" s="3">
        <v>34</v>
      </c>
    </row>
    <row r="143" spans="1:1" x14ac:dyDescent="0.25">
      <c r="A143" s="4" t="s">
        <v>301</v>
      </c>
    </row>
    <row r="144" spans="1:1" x14ac:dyDescent="0.25">
      <c r="A144" s="3">
        <v>35</v>
      </c>
    </row>
    <row r="145" spans="1:1" x14ac:dyDescent="0.25">
      <c r="A145" s="4" t="s">
        <v>33</v>
      </c>
    </row>
    <row r="146" spans="1:1" x14ac:dyDescent="0.25">
      <c r="A146" s="4" t="s">
        <v>304</v>
      </c>
    </row>
    <row r="147" spans="1:1" x14ac:dyDescent="0.25">
      <c r="A147" s="3">
        <v>36</v>
      </c>
    </row>
    <row r="148" spans="1:1" x14ac:dyDescent="0.25">
      <c r="A148" s="4" t="s">
        <v>312</v>
      </c>
    </row>
    <row r="149" spans="1:1" x14ac:dyDescent="0.25">
      <c r="A149" s="4" t="s">
        <v>310</v>
      </c>
    </row>
    <row r="150" spans="1:1" x14ac:dyDescent="0.25">
      <c r="A150" s="4" t="s">
        <v>308</v>
      </c>
    </row>
    <row r="151" spans="1:1" x14ac:dyDescent="0.25">
      <c r="A151" s="4" t="s">
        <v>306</v>
      </c>
    </row>
    <row r="152" spans="1:1" x14ac:dyDescent="0.25">
      <c r="A152" s="3">
        <v>37</v>
      </c>
    </row>
    <row r="153" spans="1:1" x14ac:dyDescent="0.25">
      <c r="A153" s="4" t="s">
        <v>314</v>
      </c>
    </row>
    <row r="154" spans="1:1" x14ac:dyDescent="0.25">
      <c r="A154" s="3">
        <v>38</v>
      </c>
    </row>
    <row r="155" spans="1:1" x14ac:dyDescent="0.25">
      <c r="A155" s="4" t="s">
        <v>58</v>
      </c>
    </row>
    <row r="156" spans="1:1" x14ac:dyDescent="0.25">
      <c r="A156" s="3">
        <v>39</v>
      </c>
    </row>
    <row r="157" spans="1:1" x14ac:dyDescent="0.25">
      <c r="A157" s="4" t="s">
        <v>59</v>
      </c>
    </row>
    <row r="158" spans="1:1" x14ac:dyDescent="0.25">
      <c r="A158" s="3">
        <v>40</v>
      </c>
    </row>
    <row r="159" spans="1:1" x14ac:dyDescent="0.25">
      <c r="A159" s="4" t="s">
        <v>40</v>
      </c>
    </row>
    <row r="160" spans="1:1" x14ac:dyDescent="0.25">
      <c r="A160" s="4" t="s">
        <v>319</v>
      </c>
    </row>
    <row r="161" spans="1:1" x14ac:dyDescent="0.25">
      <c r="A161" s="3">
        <v>41</v>
      </c>
    </row>
    <row r="162" spans="1:1" x14ac:dyDescent="0.25">
      <c r="A162" s="4" t="s">
        <v>5</v>
      </c>
    </row>
    <row r="163" spans="1:1" x14ac:dyDescent="0.25">
      <c r="A163" s="4" t="s">
        <v>322</v>
      </c>
    </row>
    <row r="164" spans="1:1" x14ac:dyDescent="0.25">
      <c r="A164" s="3">
        <v>42</v>
      </c>
    </row>
    <row r="165" spans="1:1" x14ac:dyDescent="0.25">
      <c r="A165" s="4" t="s">
        <v>41</v>
      </c>
    </row>
    <row r="166" spans="1:1" x14ac:dyDescent="0.25">
      <c r="A166" s="3">
        <v>43</v>
      </c>
    </row>
    <row r="167" spans="1:1" x14ac:dyDescent="0.25">
      <c r="A167" s="4" t="s">
        <v>325</v>
      </c>
    </row>
    <row r="168" spans="1:1" x14ac:dyDescent="0.25">
      <c r="A168" s="3">
        <v>44</v>
      </c>
    </row>
    <row r="169" spans="1:1" x14ac:dyDescent="0.25">
      <c r="A169" s="4" t="s">
        <v>327</v>
      </c>
    </row>
    <row r="170" spans="1:1" x14ac:dyDescent="0.25">
      <c r="A170" s="3">
        <v>45</v>
      </c>
    </row>
    <row r="171" spans="1:1" x14ac:dyDescent="0.25">
      <c r="A171" s="4" t="s">
        <v>329</v>
      </c>
    </row>
    <row r="172" spans="1:1" x14ac:dyDescent="0.25">
      <c r="A172" s="4" t="s">
        <v>48</v>
      </c>
    </row>
    <row r="173" spans="1:1" x14ac:dyDescent="0.25">
      <c r="A173" s="3">
        <v>46</v>
      </c>
    </row>
    <row r="174" spans="1:1" x14ac:dyDescent="0.25">
      <c r="A174" s="4" t="s">
        <v>49</v>
      </c>
    </row>
    <row r="175" spans="1:1" x14ac:dyDescent="0.25">
      <c r="A175" s="3">
        <v>47</v>
      </c>
    </row>
    <row r="176" spans="1:1" x14ac:dyDescent="0.25">
      <c r="A176" s="4" t="s">
        <v>43</v>
      </c>
    </row>
    <row r="177" spans="1:1" x14ac:dyDescent="0.25">
      <c r="A177" s="3">
        <v>48</v>
      </c>
    </row>
    <row r="178" spans="1:1" x14ac:dyDescent="0.25">
      <c r="A178" s="4" t="s">
        <v>51</v>
      </c>
    </row>
    <row r="179" spans="1:1" x14ac:dyDescent="0.25">
      <c r="A179" s="3">
        <v>49</v>
      </c>
    </row>
    <row r="180" spans="1:1" x14ac:dyDescent="0.25">
      <c r="A180" s="4" t="s">
        <v>34</v>
      </c>
    </row>
    <row r="181" spans="1:1" x14ac:dyDescent="0.25">
      <c r="A181" s="3">
        <v>50</v>
      </c>
    </row>
    <row r="182" spans="1:1" x14ac:dyDescent="0.25">
      <c r="A182" s="4" t="s">
        <v>27</v>
      </c>
    </row>
    <row r="183" spans="1:1" x14ac:dyDescent="0.25">
      <c r="A183" s="3">
        <v>51</v>
      </c>
    </row>
    <row r="184" spans="1:1" x14ac:dyDescent="0.25">
      <c r="A184" s="4" t="s">
        <v>35</v>
      </c>
    </row>
    <row r="185" spans="1:1" x14ac:dyDescent="0.25">
      <c r="A185" s="3">
        <v>52</v>
      </c>
    </row>
    <row r="186" spans="1:1" x14ac:dyDescent="0.25">
      <c r="A186" s="4" t="s">
        <v>28</v>
      </c>
    </row>
    <row r="187" spans="1:1" x14ac:dyDescent="0.25">
      <c r="A187" s="3">
        <v>53</v>
      </c>
    </row>
    <row r="188" spans="1:1" x14ac:dyDescent="0.25">
      <c r="A188" s="4" t="s">
        <v>42</v>
      </c>
    </row>
    <row r="189" spans="1:1" x14ac:dyDescent="0.25">
      <c r="A189" s="3">
        <v>54</v>
      </c>
    </row>
    <row r="190" spans="1:1" x14ac:dyDescent="0.25">
      <c r="A190" s="4" t="s">
        <v>340</v>
      </c>
    </row>
    <row r="191" spans="1:1" x14ac:dyDescent="0.25">
      <c r="A191" s="4" t="s">
        <v>342</v>
      </c>
    </row>
    <row r="192" spans="1:1" x14ac:dyDescent="0.25">
      <c r="A192" s="3">
        <v>55</v>
      </c>
    </row>
    <row r="193" spans="1:1" x14ac:dyDescent="0.25">
      <c r="A193" s="4" t="s">
        <v>53</v>
      </c>
    </row>
    <row r="194" spans="1:1" x14ac:dyDescent="0.25">
      <c r="A194" s="3">
        <v>56</v>
      </c>
    </row>
    <row r="195" spans="1:1" x14ac:dyDescent="0.25">
      <c r="A195" s="4" t="s">
        <v>54</v>
      </c>
    </row>
    <row r="196" spans="1:1" x14ac:dyDescent="0.25">
      <c r="A196" s="3">
        <v>57</v>
      </c>
    </row>
    <row r="197" spans="1:1" x14ac:dyDescent="0.25">
      <c r="A197" s="4" t="s">
        <v>346</v>
      </c>
    </row>
    <row r="198" spans="1:1" x14ac:dyDescent="0.25">
      <c r="A198" s="4" t="s">
        <v>6</v>
      </c>
    </row>
    <row r="199" spans="1:1" x14ac:dyDescent="0.25">
      <c r="A199" s="3">
        <v>58</v>
      </c>
    </row>
    <row r="200" spans="1:1" x14ac:dyDescent="0.25">
      <c r="A200" s="4" t="s">
        <v>60</v>
      </c>
    </row>
    <row r="201" spans="1:1" x14ac:dyDescent="0.25">
      <c r="A201" s="3">
        <v>59</v>
      </c>
    </row>
    <row r="202" spans="1:1" x14ac:dyDescent="0.25">
      <c r="A202" s="4" t="s">
        <v>350</v>
      </c>
    </row>
    <row r="203" spans="1:1" x14ac:dyDescent="0.25">
      <c r="A203" s="3">
        <v>60</v>
      </c>
    </row>
    <row r="204" spans="1:1" x14ac:dyDescent="0.25">
      <c r="A204" s="4" t="s">
        <v>7</v>
      </c>
    </row>
    <row r="205" spans="1:1" x14ac:dyDescent="0.25">
      <c r="A205" s="3">
        <v>61</v>
      </c>
    </row>
    <row r="206" spans="1:1" x14ac:dyDescent="0.25">
      <c r="A206" s="4" t="s">
        <v>55</v>
      </c>
    </row>
    <row r="207" spans="1:1" x14ac:dyDescent="0.25">
      <c r="A207" s="3">
        <v>62</v>
      </c>
    </row>
    <row r="208" spans="1:1" x14ac:dyDescent="0.25">
      <c r="A208" s="4" t="s">
        <v>56</v>
      </c>
    </row>
    <row r="209" spans="1:1" x14ac:dyDescent="0.25">
      <c r="A209" s="3">
        <v>63</v>
      </c>
    </row>
    <row r="210" spans="1:1" x14ac:dyDescent="0.25">
      <c r="A210" s="4" t="s">
        <v>13</v>
      </c>
    </row>
    <row r="211" spans="1:1" x14ac:dyDescent="0.25">
      <c r="A211" s="3">
        <v>64</v>
      </c>
    </row>
    <row r="212" spans="1:1" x14ac:dyDescent="0.25">
      <c r="A212" s="4" t="s">
        <v>14</v>
      </c>
    </row>
    <row r="213" spans="1:1" x14ac:dyDescent="0.25">
      <c r="A213" s="3">
        <v>65</v>
      </c>
    </row>
    <row r="214" spans="1:1" x14ac:dyDescent="0.25">
      <c r="A214" s="4" t="s">
        <v>61</v>
      </c>
    </row>
    <row r="215" spans="1:1" x14ac:dyDescent="0.25">
      <c r="A215" s="3">
        <v>66</v>
      </c>
    </row>
    <row r="216" spans="1:1" x14ac:dyDescent="0.25">
      <c r="A216" s="4" t="s">
        <v>62</v>
      </c>
    </row>
    <row r="217" spans="1:1" x14ac:dyDescent="0.25">
      <c r="A217" s="3">
        <v>67</v>
      </c>
    </row>
    <row r="218" spans="1:1" x14ac:dyDescent="0.25">
      <c r="A218" s="4" t="s">
        <v>45</v>
      </c>
    </row>
    <row r="219" spans="1:1" x14ac:dyDescent="0.25">
      <c r="A219" s="3">
        <v>68</v>
      </c>
    </row>
    <row r="220" spans="1:1" x14ac:dyDescent="0.25">
      <c r="A220" s="4" t="s">
        <v>46</v>
      </c>
    </row>
    <row r="221" spans="1:1" x14ac:dyDescent="0.25">
      <c r="A221" s="3">
        <v>69</v>
      </c>
    </row>
    <row r="222" spans="1:1" x14ac:dyDescent="0.25">
      <c r="A222" s="4" t="s">
        <v>63</v>
      </c>
    </row>
    <row r="223" spans="1:1" x14ac:dyDescent="0.25">
      <c r="A223" s="3">
        <v>70</v>
      </c>
    </row>
    <row r="224" spans="1:1" x14ac:dyDescent="0.25">
      <c r="A224" s="4" t="s">
        <v>36</v>
      </c>
    </row>
    <row r="225" spans="1:1" x14ac:dyDescent="0.25">
      <c r="A225" s="3">
        <v>71</v>
      </c>
    </row>
    <row r="226" spans="1:1" x14ac:dyDescent="0.25">
      <c r="A226" s="4" t="s">
        <v>360</v>
      </c>
    </row>
    <row r="227" spans="1:1" x14ac:dyDescent="0.25">
      <c r="A227" s="3">
        <v>72</v>
      </c>
    </row>
    <row r="228" spans="1:1" x14ac:dyDescent="0.25">
      <c r="A228" s="4" t="s">
        <v>362</v>
      </c>
    </row>
    <row r="229" spans="1:1" x14ac:dyDescent="0.25">
      <c r="A229" s="4" t="s">
        <v>366</v>
      </c>
    </row>
    <row r="230" spans="1:1" x14ac:dyDescent="0.25">
      <c r="A230" s="4" t="s">
        <v>364</v>
      </c>
    </row>
    <row r="231" spans="1:1" x14ac:dyDescent="0.25">
      <c r="A231" s="4" t="s">
        <v>368</v>
      </c>
    </row>
    <row r="232" spans="1:1" x14ac:dyDescent="0.25">
      <c r="A232" s="3">
        <v>73</v>
      </c>
    </row>
    <row r="233" spans="1:1" x14ac:dyDescent="0.25">
      <c r="A233" s="4" t="s">
        <v>72</v>
      </c>
    </row>
    <row r="234" spans="1:1" x14ac:dyDescent="0.25">
      <c r="A234" s="4" t="s">
        <v>371</v>
      </c>
    </row>
    <row r="235" spans="1:1" x14ac:dyDescent="0.25">
      <c r="A235" s="3">
        <v>74</v>
      </c>
    </row>
    <row r="236" spans="1:1" x14ac:dyDescent="0.25">
      <c r="A236" s="4" t="s">
        <v>402</v>
      </c>
    </row>
    <row r="237" spans="1:1" x14ac:dyDescent="0.25">
      <c r="A237" s="3">
        <v>75</v>
      </c>
    </row>
    <row r="238" spans="1:1" x14ac:dyDescent="0.25">
      <c r="A238" s="4" t="s">
        <v>76</v>
      </c>
    </row>
    <row r="239" spans="1:1" x14ac:dyDescent="0.25">
      <c r="A239" s="3">
        <v>76</v>
      </c>
    </row>
    <row r="240" spans="1:1" x14ac:dyDescent="0.25">
      <c r="A240" s="4" t="s">
        <v>57</v>
      </c>
    </row>
    <row r="241" spans="1:1" x14ac:dyDescent="0.25">
      <c r="A241" s="3">
        <v>77</v>
      </c>
    </row>
    <row r="242" spans="1:1" x14ac:dyDescent="0.25">
      <c r="A242" s="4" t="s">
        <v>376</v>
      </c>
    </row>
    <row r="243" spans="1:1" x14ac:dyDescent="0.25">
      <c r="A243" s="3">
        <v>78</v>
      </c>
    </row>
    <row r="244" spans="1:1" x14ac:dyDescent="0.25">
      <c r="A244" s="4" t="s">
        <v>15</v>
      </c>
    </row>
    <row r="245" spans="1:1" x14ac:dyDescent="0.25">
      <c r="A245" s="3">
        <v>79</v>
      </c>
    </row>
    <row r="246" spans="1:1" x14ac:dyDescent="0.25">
      <c r="A246" s="4" t="s">
        <v>66</v>
      </c>
    </row>
    <row r="247" spans="1:1" x14ac:dyDescent="0.25">
      <c r="A247" s="3">
        <v>80</v>
      </c>
    </row>
    <row r="248" spans="1:1" x14ac:dyDescent="0.25">
      <c r="A248" s="4" t="s">
        <v>8</v>
      </c>
    </row>
    <row r="249" spans="1:1" x14ac:dyDescent="0.25">
      <c r="A249" s="3">
        <v>81</v>
      </c>
    </row>
    <row r="250" spans="1:1" x14ac:dyDescent="0.25">
      <c r="A250" s="4" t="s">
        <v>381</v>
      </c>
    </row>
    <row r="251" spans="1:1" x14ac:dyDescent="0.25">
      <c r="A251" s="3">
        <v>82</v>
      </c>
    </row>
    <row r="252" spans="1:1" x14ac:dyDescent="0.25">
      <c r="A252" s="4" t="s">
        <v>383</v>
      </c>
    </row>
    <row r="253" spans="1:1" x14ac:dyDescent="0.25">
      <c r="A253" s="4" t="s">
        <v>384</v>
      </c>
    </row>
    <row r="254" spans="1:1" x14ac:dyDescent="0.25">
      <c r="A254" s="4" t="s">
        <v>64</v>
      </c>
    </row>
    <row r="255" spans="1:1" x14ac:dyDescent="0.25">
      <c r="A255" s="3">
        <v>87</v>
      </c>
    </row>
    <row r="256" spans="1:1" x14ac:dyDescent="0.25">
      <c r="A256" s="4" t="s">
        <v>85</v>
      </c>
    </row>
    <row r="257" spans="1:1" x14ac:dyDescent="0.25">
      <c r="A257" s="3">
        <v>88</v>
      </c>
    </row>
    <row r="258" spans="1:1" x14ac:dyDescent="0.25">
      <c r="A258" s="4" t="s">
        <v>87</v>
      </c>
    </row>
    <row r="259" spans="1:1" x14ac:dyDescent="0.25">
      <c r="A259" s="3">
        <v>89</v>
      </c>
    </row>
    <row r="260" spans="1:1" x14ac:dyDescent="0.25">
      <c r="A260" s="4" t="s">
        <v>88</v>
      </c>
    </row>
    <row r="261" spans="1:1" x14ac:dyDescent="0.25">
      <c r="A261" s="3">
        <v>90</v>
      </c>
    </row>
    <row r="262" spans="1:1" x14ac:dyDescent="0.25">
      <c r="A262" s="4" t="s">
        <v>89</v>
      </c>
    </row>
    <row r="263" spans="1:1" x14ac:dyDescent="0.25">
      <c r="A263" s="3">
        <v>91</v>
      </c>
    </row>
    <row r="264" spans="1:1" x14ac:dyDescent="0.25">
      <c r="A264" s="4" t="s">
        <v>90</v>
      </c>
    </row>
    <row r="265" spans="1:1" x14ac:dyDescent="0.25">
      <c r="A265" s="3">
        <v>92</v>
      </c>
    </row>
    <row r="266" spans="1:1" x14ac:dyDescent="0.25">
      <c r="A266" s="4" t="s">
        <v>91</v>
      </c>
    </row>
    <row r="267" spans="1:1" x14ac:dyDescent="0.25">
      <c r="A267" s="3">
        <v>93</v>
      </c>
    </row>
    <row r="268" spans="1:1" x14ac:dyDescent="0.25">
      <c r="A268" s="4" t="s">
        <v>93</v>
      </c>
    </row>
    <row r="269" spans="1:1" x14ac:dyDescent="0.25">
      <c r="A269" s="3">
        <v>94</v>
      </c>
    </row>
    <row r="270" spans="1:1" x14ac:dyDescent="0.25">
      <c r="A270" s="4" t="s">
        <v>95</v>
      </c>
    </row>
    <row r="271" spans="1:1" x14ac:dyDescent="0.25">
      <c r="A271" s="3">
        <v>95</v>
      </c>
    </row>
    <row r="272" spans="1:1" x14ac:dyDescent="0.25">
      <c r="A272" s="4" t="s">
        <v>394</v>
      </c>
    </row>
    <row r="273" spans="1:1" x14ac:dyDescent="0.25">
      <c r="A273" s="4" t="s">
        <v>97</v>
      </c>
    </row>
    <row r="274" spans="1:1" x14ac:dyDescent="0.25">
      <c r="A274" s="3">
        <v>96</v>
      </c>
    </row>
    <row r="275" spans="1:1" x14ac:dyDescent="0.25">
      <c r="A275" s="4" t="s">
        <v>99</v>
      </c>
    </row>
    <row r="276" spans="1:1" x14ac:dyDescent="0.25">
      <c r="A276" s="3">
        <v>97</v>
      </c>
    </row>
    <row r="277" spans="1:1" x14ac:dyDescent="0.25">
      <c r="A277" s="4" t="s">
        <v>101</v>
      </c>
    </row>
    <row r="278" spans="1:1" x14ac:dyDescent="0.25">
      <c r="A278" s="3">
        <v>98</v>
      </c>
    </row>
    <row r="279" spans="1:1" x14ac:dyDescent="0.25">
      <c r="A279" s="4" t="s">
        <v>103</v>
      </c>
    </row>
    <row r="280" spans="1:1" x14ac:dyDescent="0.25">
      <c r="A280" s="3">
        <v>99</v>
      </c>
    </row>
    <row r="281" spans="1:1" x14ac:dyDescent="0.25">
      <c r="A281" s="4" t="s">
        <v>104</v>
      </c>
    </row>
    <row r="282" spans="1:1" x14ac:dyDescent="0.25">
      <c r="A282" s="3" t="s">
        <v>409</v>
      </c>
    </row>
    <row r="283" spans="1:1" x14ac:dyDescent="0.25">
      <c r="A283" s="4" t="s">
        <v>409</v>
      </c>
    </row>
    <row r="284" spans="1:1" x14ac:dyDescent="0.25">
      <c r="A284" s="3" t="s">
        <v>410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H2" sqref="H2"/>
    </sheetView>
  </sheetViews>
  <sheetFormatPr defaultRowHeight="15" x14ac:dyDescent="0.25"/>
  <sheetData>
    <row r="1" spans="1:10" x14ac:dyDescent="0.25"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</row>
    <row r="2" spans="1:10" x14ac:dyDescent="0.2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</row>
    <row r="3" spans="1:10" x14ac:dyDescent="0.25">
      <c r="A3" t="s">
        <v>115</v>
      </c>
      <c r="B3" t="s">
        <v>1</v>
      </c>
      <c r="C3">
        <v>1.9690000000000001</v>
      </c>
      <c r="D3">
        <v>6.8000000000000005E-2</v>
      </c>
      <c r="E3">
        <v>1.05</v>
      </c>
      <c r="F3">
        <v>2.4900000000000002</v>
      </c>
      <c r="G3" t="s">
        <v>116</v>
      </c>
      <c r="H3">
        <v>0</v>
      </c>
      <c r="I3">
        <v>0</v>
      </c>
      <c r="J3">
        <v>0</v>
      </c>
    </row>
    <row r="4" spans="1:10" x14ac:dyDescent="0.25">
      <c r="A4" t="s">
        <v>115</v>
      </c>
      <c r="B4" t="s">
        <v>2</v>
      </c>
      <c r="C4">
        <v>2.097</v>
      </c>
      <c r="D4">
        <v>6.8000000000000005E-2</v>
      </c>
      <c r="E4">
        <v>1.35</v>
      </c>
      <c r="F4">
        <v>2.4900000000000002</v>
      </c>
      <c r="G4" t="s">
        <v>116</v>
      </c>
      <c r="H4">
        <v>0</v>
      </c>
      <c r="I4">
        <v>-0.13500000000000001</v>
      </c>
      <c r="J4">
        <v>0</v>
      </c>
    </row>
    <row r="5" spans="1:10" x14ac:dyDescent="0.25">
      <c r="A5" t="s">
        <v>115</v>
      </c>
      <c r="B5" t="s">
        <v>3</v>
      </c>
      <c r="C5">
        <v>1.992</v>
      </c>
      <c r="D5">
        <v>6.8000000000000005E-2</v>
      </c>
      <c r="E5">
        <v>1.1000000000000001</v>
      </c>
      <c r="F5">
        <v>2.4900000000000002</v>
      </c>
      <c r="G5" t="s">
        <v>116</v>
      </c>
      <c r="H5">
        <v>0</v>
      </c>
      <c r="I5">
        <v>-9.5000000000000001E-2</v>
      </c>
      <c r="J5">
        <v>0</v>
      </c>
    </row>
    <row r="6" spans="1:10" x14ac:dyDescent="0.25">
      <c r="A6" t="s">
        <v>115</v>
      </c>
      <c r="B6" t="s">
        <v>4</v>
      </c>
      <c r="C6">
        <v>2.077</v>
      </c>
      <c r="D6">
        <v>6.8000000000000005E-2</v>
      </c>
      <c r="E6">
        <v>1.3</v>
      </c>
      <c r="F6">
        <v>2.4900000000000002</v>
      </c>
      <c r="G6" t="s">
        <v>116</v>
      </c>
      <c r="H6">
        <v>0</v>
      </c>
      <c r="I6">
        <v>-0.2</v>
      </c>
      <c r="J6">
        <v>0</v>
      </c>
    </row>
    <row r="7" spans="1:10" x14ac:dyDescent="0.25">
      <c r="A7" t="s">
        <v>115</v>
      </c>
      <c r="B7" t="s">
        <v>16</v>
      </c>
      <c r="C7">
        <v>1.4850000000000001</v>
      </c>
      <c r="D7">
        <v>2.1999999999999999E-2</v>
      </c>
      <c r="E7">
        <v>0.25</v>
      </c>
      <c r="F7">
        <v>0.8</v>
      </c>
      <c r="G7" t="s">
        <v>116</v>
      </c>
      <c r="H7">
        <v>0</v>
      </c>
      <c r="I7">
        <v>-2.3E-2</v>
      </c>
      <c r="J7">
        <v>0</v>
      </c>
    </row>
    <row r="8" spans="1:10" x14ac:dyDescent="0.25">
      <c r="A8" t="s">
        <v>115</v>
      </c>
      <c r="B8" t="s">
        <v>30</v>
      </c>
      <c r="C8">
        <v>1.7789999999999999</v>
      </c>
      <c r="D8">
        <v>7.5999999999999998E-2</v>
      </c>
      <c r="E8">
        <v>0.7</v>
      </c>
      <c r="F8">
        <v>3.15</v>
      </c>
      <c r="G8" t="s">
        <v>117</v>
      </c>
      <c r="H8">
        <v>0</v>
      </c>
      <c r="I8">
        <v>-0.24299999999999999</v>
      </c>
      <c r="J8">
        <v>0</v>
      </c>
    </row>
    <row r="9" spans="1:10" x14ac:dyDescent="0.25">
      <c r="A9" t="s">
        <v>115</v>
      </c>
      <c r="B9" t="s">
        <v>31</v>
      </c>
      <c r="C9">
        <v>1.746</v>
      </c>
      <c r="D9">
        <v>7.5999999999999998E-2</v>
      </c>
      <c r="E9">
        <v>0.65</v>
      </c>
      <c r="F9">
        <v>3.15</v>
      </c>
      <c r="G9" t="s">
        <v>117</v>
      </c>
      <c r="H9">
        <v>0</v>
      </c>
      <c r="I9">
        <v>-0.68700000000000006</v>
      </c>
      <c r="J9">
        <v>0</v>
      </c>
    </row>
    <row r="10" spans="1:10" x14ac:dyDescent="0.25">
      <c r="A10" t="s">
        <v>115</v>
      </c>
      <c r="B10" t="s">
        <v>38</v>
      </c>
      <c r="C10">
        <v>2.0139999999999998</v>
      </c>
      <c r="D10">
        <v>7.1999999999999995E-2</v>
      </c>
      <c r="E10">
        <v>1.1499999999999999</v>
      </c>
      <c r="F10">
        <v>2.82</v>
      </c>
      <c r="G10" t="s">
        <v>117</v>
      </c>
      <c r="H10">
        <v>0</v>
      </c>
      <c r="I10">
        <v>-0.253</v>
      </c>
      <c r="J10">
        <v>0</v>
      </c>
    </row>
    <row r="11" spans="1:10" x14ac:dyDescent="0.25">
      <c r="A11" t="s">
        <v>115</v>
      </c>
      <c r="B11" t="s">
        <v>39</v>
      </c>
      <c r="C11">
        <v>1.8939999999999999</v>
      </c>
      <c r="D11">
        <v>7.1999999999999995E-2</v>
      </c>
      <c r="E11">
        <v>0.9</v>
      </c>
      <c r="F11">
        <v>2.82</v>
      </c>
      <c r="G11" t="s">
        <v>117</v>
      </c>
      <c r="H11">
        <v>0</v>
      </c>
      <c r="I11">
        <v>-0.30599999999999999</v>
      </c>
      <c r="J11">
        <v>0</v>
      </c>
    </row>
    <row r="12" spans="1:10" x14ac:dyDescent="0.25">
      <c r="A12" t="s">
        <v>115</v>
      </c>
      <c r="B12" t="s">
        <v>50</v>
      </c>
      <c r="C12">
        <v>1.9450000000000001</v>
      </c>
      <c r="D12">
        <v>7.1999999999999995E-2</v>
      </c>
      <c r="E12">
        <v>1</v>
      </c>
      <c r="F12">
        <v>2.82</v>
      </c>
      <c r="G12" t="s">
        <v>117</v>
      </c>
      <c r="H12">
        <v>0</v>
      </c>
      <c r="I12">
        <v>-0.24399999999999999</v>
      </c>
      <c r="J12">
        <v>0</v>
      </c>
    </row>
    <row r="13" spans="1:10" x14ac:dyDescent="0.25">
      <c r="A13" t="s">
        <v>115</v>
      </c>
      <c r="B13" t="s">
        <v>77</v>
      </c>
      <c r="C13">
        <v>1.496</v>
      </c>
      <c r="D13">
        <v>0.08</v>
      </c>
      <c r="E13">
        <v>0.35</v>
      </c>
      <c r="F13">
        <v>3.48</v>
      </c>
      <c r="G13" t="s">
        <v>117</v>
      </c>
      <c r="H13">
        <v>0</v>
      </c>
      <c r="I13">
        <v>-0.317</v>
      </c>
      <c r="J13">
        <v>0</v>
      </c>
    </row>
    <row r="14" spans="1:10" x14ac:dyDescent="0.25">
      <c r="A14" t="s">
        <v>115</v>
      </c>
      <c r="B14" t="s">
        <v>78</v>
      </c>
      <c r="C14">
        <v>2.044</v>
      </c>
      <c r="D14">
        <v>0.27600000000000002</v>
      </c>
      <c r="E14">
        <v>2.2999999999999998</v>
      </c>
      <c r="F14">
        <v>5.0999999999999996</v>
      </c>
      <c r="G14" t="s">
        <v>117</v>
      </c>
      <c r="H14">
        <v>0</v>
      </c>
      <c r="I14">
        <v>-0.30399999999999999</v>
      </c>
      <c r="J14">
        <v>0</v>
      </c>
    </row>
    <row r="15" spans="1:10" x14ac:dyDescent="0.25">
      <c r="A15" t="s">
        <v>115</v>
      </c>
      <c r="B15" t="s">
        <v>80</v>
      </c>
      <c r="C15">
        <v>2.1659999999999999</v>
      </c>
      <c r="D15">
        <v>0.38900000000000001</v>
      </c>
      <c r="E15">
        <v>3.4</v>
      </c>
      <c r="F15">
        <v>6</v>
      </c>
      <c r="G15" t="s">
        <v>117</v>
      </c>
      <c r="H15">
        <v>0</v>
      </c>
      <c r="I15">
        <v>-0.23799999999999999</v>
      </c>
      <c r="J15">
        <v>0</v>
      </c>
    </row>
    <row r="16" spans="1:10" x14ac:dyDescent="0.25">
      <c r="A16" t="s">
        <v>115</v>
      </c>
      <c r="B16" t="s">
        <v>82</v>
      </c>
      <c r="C16">
        <v>2.3580000000000001</v>
      </c>
      <c r="D16">
        <v>0.55100000000000005</v>
      </c>
      <c r="E16">
        <v>5.5</v>
      </c>
      <c r="F16">
        <v>6.95</v>
      </c>
      <c r="G16" t="s">
        <v>117</v>
      </c>
      <c r="H16">
        <v>0</v>
      </c>
      <c r="I16">
        <v>-0.20799999999999999</v>
      </c>
      <c r="J16">
        <v>0</v>
      </c>
    </row>
    <row r="17" spans="1:10" x14ac:dyDescent="0.25">
      <c r="A17" t="s">
        <v>115</v>
      </c>
      <c r="B17" t="s">
        <v>67</v>
      </c>
      <c r="C17">
        <v>2.1850000000000001</v>
      </c>
      <c r="D17">
        <v>0.26800000000000002</v>
      </c>
      <c r="E17">
        <v>3</v>
      </c>
      <c r="F17">
        <v>4.8</v>
      </c>
      <c r="G17" t="s">
        <v>117</v>
      </c>
      <c r="H17">
        <v>0</v>
      </c>
      <c r="I17">
        <v>-0.23599999999999999</v>
      </c>
      <c r="J17">
        <v>0</v>
      </c>
    </row>
    <row r="18" spans="1:10" x14ac:dyDescent="0.25">
      <c r="A18" t="s">
        <v>115</v>
      </c>
      <c r="B18" t="s">
        <v>68</v>
      </c>
      <c r="C18">
        <v>2.3330000000000002</v>
      </c>
      <c r="D18">
        <v>0.26800000000000002</v>
      </c>
      <c r="E18">
        <v>3.9</v>
      </c>
      <c r="F18">
        <v>4.8</v>
      </c>
      <c r="G18" t="s">
        <v>117</v>
      </c>
      <c r="H18">
        <v>0</v>
      </c>
      <c r="I18">
        <v>-0.47499999999999998</v>
      </c>
      <c r="J18">
        <v>0</v>
      </c>
    </row>
    <row r="19" spans="1:10" x14ac:dyDescent="0.25">
      <c r="A19" t="s">
        <v>115</v>
      </c>
      <c r="B19" t="s">
        <v>69</v>
      </c>
      <c r="C19">
        <v>2.1280000000000001</v>
      </c>
      <c r="D19">
        <v>0.26800000000000002</v>
      </c>
      <c r="E19">
        <v>2.7</v>
      </c>
      <c r="F19">
        <v>4.8</v>
      </c>
      <c r="G19" t="s">
        <v>116</v>
      </c>
      <c r="H19">
        <v>0</v>
      </c>
      <c r="I19">
        <v>-0.191</v>
      </c>
      <c r="J19">
        <v>0</v>
      </c>
    </row>
    <row r="20" spans="1:10" x14ac:dyDescent="0.25">
      <c r="A20" t="s">
        <v>115</v>
      </c>
      <c r="B20" t="s">
        <v>70</v>
      </c>
      <c r="C20">
        <v>1.998</v>
      </c>
      <c r="D20">
        <v>0.26800000000000002</v>
      </c>
      <c r="E20">
        <v>2.1</v>
      </c>
      <c r="F20">
        <v>4.8</v>
      </c>
      <c r="G20" t="s">
        <v>116</v>
      </c>
      <c r="H20">
        <v>0</v>
      </c>
      <c r="I20">
        <v>-0.11799999999999999</v>
      </c>
      <c r="J20">
        <v>0</v>
      </c>
    </row>
    <row r="21" spans="1:10" x14ac:dyDescent="0.25">
      <c r="A21" t="s">
        <v>115</v>
      </c>
      <c r="B21" t="s">
        <v>83</v>
      </c>
      <c r="C21">
        <v>2.4180000000000001</v>
      </c>
      <c r="D21">
        <v>0.251</v>
      </c>
      <c r="E21">
        <v>4.5</v>
      </c>
      <c r="F21">
        <v>4.2</v>
      </c>
      <c r="G21" t="s">
        <v>116</v>
      </c>
      <c r="H21">
        <v>0</v>
      </c>
      <c r="I21">
        <v>9.4E-2</v>
      </c>
      <c r="J21">
        <v>0</v>
      </c>
    </row>
    <row r="22" spans="1:10" x14ac:dyDescent="0.25">
      <c r="A22" t="s">
        <v>115</v>
      </c>
      <c r="B22" t="s">
        <v>9</v>
      </c>
      <c r="C22">
        <v>1.9690000000000001</v>
      </c>
      <c r="D22">
        <v>6.8000000000000005E-2</v>
      </c>
      <c r="E22">
        <v>1.05</v>
      </c>
      <c r="F22">
        <v>2.4900000000000002</v>
      </c>
      <c r="G22" t="s">
        <v>116</v>
      </c>
      <c r="H22">
        <v>0</v>
      </c>
      <c r="I22">
        <v>-1.9E-2</v>
      </c>
      <c r="J22">
        <v>0</v>
      </c>
    </row>
    <row r="23" spans="1:10" x14ac:dyDescent="0.25">
      <c r="A23" t="s">
        <v>115</v>
      </c>
      <c r="B23" t="s">
        <v>18</v>
      </c>
      <c r="C23">
        <v>1.3069999999999999</v>
      </c>
      <c r="D23">
        <v>2.1999999999999999E-2</v>
      </c>
      <c r="E23">
        <v>0.15</v>
      </c>
      <c r="F23">
        <v>0.8</v>
      </c>
      <c r="G23" t="s">
        <v>118</v>
      </c>
      <c r="H23">
        <v>0</v>
      </c>
      <c r="I23">
        <v>0.157</v>
      </c>
      <c r="J23">
        <v>0</v>
      </c>
    </row>
    <row r="24" spans="1:10" x14ac:dyDescent="0.25">
      <c r="A24" t="s">
        <v>115</v>
      </c>
      <c r="B24" t="s">
        <v>10</v>
      </c>
      <c r="C24">
        <v>1.992</v>
      </c>
      <c r="D24">
        <v>6.8000000000000005E-2</v>
      </c>
      <c r="E24">
        <v>1.1000000000000001</v>
      </c>
      <c r="F24">
        <v>2.4900000000000002</v>
      </c>
      <c r="G24" t="s">
        <v>116</v>
      </c>
      <c r="H24">
        <v>0</v>
      </c>
      <c r="I24">
        <v>-9.5000000000000001E-2</v>
      </c>
      <c r="J24">
        <v>0</v>
      </c>
    </row>
    <row r="25" spans="1:10" x14ac:dyDescent="0.25">
      <c r="A25" t="s">
        <v>115</v>
      </c>
      <c r="B25" t="s">
        <v>19</v>
      </c>
      <c r="C25">
        <v>1.3069999999999999</v>
      </c>
      <c r="D25">
        <v>2.1999999999999999E-2</v>
      </c>
      <c r="E25">
        <v>0.15</v>
      </c>
      <c r="F25">
        <v>0.8</v>
      </c>
      <c r="G25" t="s">
        <v>118</v>
      </c>
      <c r="H25">
        <v>0</v>
      </c>
      <c r="I25">
        <v>0.193</v>
      </c>
      <c r="J25">
        <v>0</v>
      </c>
    </row>
    <row r="26" spans="1:10" x14ac:dyDescent="0.25">
      <c r="A26" t="s">
        <v>115</v>
      </c>
      <c r="B26" t="s">
        <v>20</v>
      </c>
      <c r="C26">
        <v>1.3069999999999999</v>
      </c>
      <c r="D26">
        <v>2.1999999999999999E-2</v>
      </c>
      <c r="E26">
        <v>0.15</v>
      </c>
      <c r="F26">
        <v>0.8</v>
      </c>
      <c r="G26" t="s">
        <v>118</v>
      </c>
      <c r="H26">
        <v>0</v>
      </c>
      <c r="I26">
        <v>0.25700000000000001</v>
      </c>
      <c r="J26">
        <v>0</v>
      </c>
    </row>
    <row r="27" spans="1:10" x14ac:dyDescent="0.25">
      <c r="A27" t="s">
        <v>115</v>
      </c>
      <c r="B27" t="s">
        <v>74</v>
      </c>
      <c r="C27">
        <v>1.867</v>
      </c>
      <c r="D27">
        <v>0.26</v>
      </c>
      <c r="E27">
        <v>1.6</v>
      </c>
      <c r="F27">
        <v>4.5</v>
      </c>
      <c r="G27" t="s">
        <v>116</v>
      </c>
      <c r="H27">
        <v>0</v>
      </c>
      <c r="I27">
        <v>1.2E-2</v>
      </c>
      <c r="J27">
        <v>0</v>
      </c>
    </row>
    <row r="28" spans="1:10" x14ac:dyDescent="0.25">
      <c r="A28" t="s">
        <v>115</v>
      </c>
      <c r="B28" t="s">
        <v>75</v>
      </c>
      <c r="C28">
        <v>2.2869999999999999</v>
      </c>
      <c r="D28">
        <v>0.26</v>
      </c>
      <c r="E28">
        <v>3.6</v>
      </c>
      <c r="F28">
        <v>4.5</v>
      </c>
      <c r="G28" t="s">
        <v>117</v>
      </c>
      <c r="H28">
        <v>0</v>
      </c>
      <c r="I28">
        <v>-0.14199999999999999</v>
      </c>
      <c r="J28">
        <v>0</v>
      </c>
    </row>
    <row r="29" spans="1:10" x14ac:dyDescent="0.25">
      <c r="A29" t="s">
        <v>115</v>
      </c>
      <c r="B29" t="s">
        <v>21</v>
      </c>
      <c r="C29">
        <v>1.3069999999999999</v>
      </c>
      <c r="D29">
        <v>2.1999999999999999E-2</v>
      </c>
      <c r="E29">
        <v>0.15</v>
      </c>
      <c r="F29">
        <v>0.8</v>
      </c>
      <c r="G29" t="s">
        <v>118</v>
      </c>
      <c r="H29">
        <v>0</v>
      </c>
      <c r="I29">
        <v>9.4E-2</v>
      </c>
      <c r="J29">
        <v>0</v>
      </c>
    </row>
    <row r="30" spans="1:10" x14ac:dyDescent="0.25">
      <c r="A30" t="s">
        <v>115</v>
      </c>
      <c r="B30" t="s">
        <v>22</v>
      </c>
      <c r="C30">
        <v>1.3069999999999999</v>
      </c>
      <c r="D30">
        <v>2.1999999999999999E-2</v>
      </c>
      <c r="E30">
        <v>0.15</v>
      </c>
      <c r="F30">
        <v>0.8</v>
      </c>
      <c r="G30" t="s">
        <v>118</v>
      </c>
      <c r="H30">
        <v>0</v>
      </c>
      <c r="I30">
        <v>5.8000000000000003E-2</v>
      </c>
      <c r="J30">
        <v>0</v>
      </c>
    </row>
    <row r="31" spans="1:10" x14ac:dyDescent="0.25">
      <c r="A31" t="s">
        <v>115</v>
      </c>
      <c r="B31" t="s">
        <v>23</v>
      </c>
      <c r="C31">
        <v>1.3069999999999999</v>
      </c>
      <c r="D31">
        <v>2.1999999999999999E-2</v>
      </c>
      <c r="E31">
        <v>0.15</v>
      </c>
      <c r="F31">
        <v>0.8</v>
      </c>
      <c r="G31" t="s">
        <v>118</v>
      </c>
      <c r="H31">
        <v>0</v>
      </c>
      <c r="I31">
        <v>0.20699999999999999</v>
      </c>
      <c r="J31">
        <v>0</v>
      </c>
    </row>
    <row r="32" spans="1:10" x14ac:dyDescent="0.25">
      <c r="A32" t="s">
        <v>115</v>
      </c>
      <c r="B32" t="s">
        <v>11</v>
      </c>
      <c r="C32">
        <v>2.097</v>
      </c>
      <c r="D32">
        <v>6.8000000000000005E-2</v>
      </c>
      <c r="E32">
        <v>1.35</v>
      </c>
      <c r="F32">
        <v>2.4900000000000002</v>
      </c>
      <c r="G32" t="s">
        <v>116</v>
      </c>
      <c r="H32">
        <v>0</v>
      </c>
      <c r="I32">
        <v>-0.16600000000000001</v>
      </c>
      <c r="J32">
        <v>0</v>
      </c>
    </row>
    <row r="33" spans="1:10" x14ac:dyDescent="0.25">
      <c r="A33" t="s">
        <v>115</v>
      </c>
      <c r="B33" t="s">
        <v>24</v>
      </c>
      <c r="C33">
        <v>1.3069999999999999</v>
      </c>
      <c r="D33">
        <v>2.1999999999999999E-2</v>
      </c>
      <c r="E33">
        <v>0.15</v>
      </c>
      <c r="F33">
        <v>0.8</v>
      </c>
      <c r="G33" t="s">
        <v>118</v>
      </c>
      <c r="H33">
        <v>0</v>
      </c>
      <c r="I33">
        <v>0.161</v>
      </c>
      <c r="J33">
        <v>0</v>
      </c>
    </row>
    <row r="34" spans="1:10" x14ac:dyDescent="0.25">
      <c r="A34" t="s">
        <v>115</v>
      </c>
      <c r="B34" t="s">
        <v>32</v>
      </c>
      <c r="C34">
        <v>1.81</v>
      </c>
      <c r="D34">
        <v>7.5999999999999998E-2</v>
      </c>
      <c r="E34">
        <v>0.75</v>
      </c>
      <c r="F34">
        <v>3.15</v>
      </c>
      <c r="G34" t="s">
        <v>117</v>
      </c>
      <c r="H34">
        <v>0</v>
      </c>
      <c r="I34">
        <v>-0.73199999999999998</v>
      </c>
      <c r="J34">
        <v>0.5</v>
      </c>
    </row>
    <row r="35" spans="1:10" x14ac:dyDescent="0.25">
      <c r="A35" t="s">
        <v>115</v>
      </c>
      <c r="B35" t="s">
        <v>25</v>
      </c>
      <c r="C35">
        <v>1.3069999999999999</v>
      </c>
      <c r="D35">
        <v>2.1999999999999999E-2</v>
      </c>
      <c r="E35">
        <v>0.15</v>
      </c>
      <c r="F35">
        <v>0.8</v>
      </c>
      <c r="G35" t="s">
        <v>118</v>
      </c>
      <c r="H35">
        <v>0</v>
      </c>
      <c r="I35">
        <v>0.25700000000000001</v>
      </c>
      <c r="J35">
        <v>0</v>
      </c>
    </row>
    <row r="36" spans="1:10" x14ac:dyDescent="0.25">
      <c r="A36" t="s">
        <v>115</v>
      </c>
      <c r="B36" t="s">
        <v>44</v>
      </c>
      <c r="C36">
        <v>1.9450000000000001</v>
      </c>
      <c r="D36">
        <v>7.1999999999999995E-2</v>
      </c>
      <c r="E36">
        <v>1</v>
      </c>
      <c r="F36">
        <v>2.82</v>
      </c>
      <c r="G36" t="s">
        <v>116</v>
      </c>
      <c r="H36">
        <v>1</v>
      </c>
      <c r="I36">
        <v>-0.49099999999999999</v>
      </c>
      <c r="J36">
        <v>0</v>
      </c>
    </row>
    <row r="37" spans="1:10" x14ac:dyDescent="0.25">
      <c r="A37" t="s">
        <v>115</v>
      </c>
      <c r="B37" t="s">
        <v>33</v>
      </c>
      <c r="C37">
        <v>2.1520000000000001</v>
      </c>
      <c r="D37">
        <v>7.5999999999999998E-2</v>
      </c>
      <c r="E37">
        <v>1.5</v>
      </c>
      <c r="F37">
        <v>3.15</v>
      </c>
      <c r="G37" t="s">
        <v>117</v>
      </c>
      <c r="H37">
        <v>-1</v>
      </c>
      <c r="I37">
        <v>-0.45600000000000002</v>
      </c>
      <c r="J37">
        <v>0.5</v>
      </c>
    </row>
    <row r="38" spans="1:10" x14ac:dyDescent="0.25">
      <c r="A38" t="s">
        <v>115</v>
      </c>
      <c r="B38" t="s">
        <v>26</v>
      </c>
      <c r="C38">
        <v>1.3069999999999999</v>
      </c>
      <c r="D38">
        <v>2.1999999999999999E-2</v>
      </c>
      <c r="E38">
        <v>0.15</v>
      </c>
      <c r="F38">
        <v>0.8</v>
      </c>
      <c r="G38" t="s">
        <v>118</v>
      </c>
      <c r="H38">
        <v>0</v>
      </c>
      <c r="I38">
        <v>-3.1E-2</v>
      </c>
      <c r="J38">
        <v>0</v>
      </c>
    </row>
    <row r="39" spans="1:10" x14ac:dyDescent="0.25">
      <c r="A39" t="s">
        <v>115</v>
      </c>
      <c r="B39" t="s">
        <v>12</v>
      </c>
      <c r="C39">
        <v>2.097</v>
      </c>
      <c r="D39">
        <v>6.8000000000000005E-2</v>
      </c>
      <c r="E39">
        <v>1.35</v>
      </c>
      <c r="F39">
        <v>2.4900000000000002</v>
      </c>
      <c r="G39" t="s">
        <v>116</v>
      </c>
      <c r="H39">
        <v>0</v>
      </c>
      <c r="I39">
        <v>-0.127</v>
      </c>
      <c r="J39">
        <v>0</v>
      </c>
    </row>
    <row r="40" spans="1:10" x14ac:dyDescent="0.25">
      <c r="A40" t="s">
        <v>115</v>
      </c>
      <c r="B40" t="s">
        <v>58</v>
      </c>
      <c r="C40">
        <v>1.8680000000000001</v>
      </c>
      <c r="D40">
        <v>7.1999999999999995E-2</v>
      </c>
      <c r="E40">
        <v>0.85</v>
      </c>
      <c r="F40">
        <v>2.82</v>
      </c>
      <c r="G40" t="s">
        <v>117</v>
      </c>
      <c r="H40">
        <v>0</v>
      </c>
      <c r="I40">
        <v>-0.437</v>
      </c>
      <c r="J40">
        <v>0</v>
      </c>
    </row>
    <row r="41" spans="1:10" x14ac:dyDescent="0.25">
      <c r="A41" t="s">
        <v>115</v>
      </c>
      <c r="B41" t="s">
        <v>59</v>
      </c>
      <c r="C41">
        <v>1.992</v>
      </c>
      <c r="D41">
        <v>7.1999999999999995E-2</v>
      </c>
      <c r="E41">
        <v>1.1000000000000001</v>
      </c>
      <c r="F41">
        <v>2.82</v>
      </c>
      <c r="G41" t="s">
        <v>116</v>
      </c>
      <c r="H41">
        <v>0</v>
      </c>
      <c r="I41">
        <v>-0.104</v>
      </c>
      <c r="J41">
        <v>0</v>
      </c>
    </row>
    <row r="42" spans="1:10" x14ac:dyDescent="0.25">
      <c r="A42" t="s">
        <v>115</v>
      </c>
      <c r="B42" t="s">
        <v>40</v>
      </c>
      <c r="C42">
        <v>1.9450000000000001</v>
      </c>
      <c r="D42">
        <v>7.1999999999999995E-2</v>
      </c>
      <c r="E42">
        <v>1</v>
      </c>
      <c r="F42">
        <v>2.82</v>
      </c>
      <c r="G42" t="s">
        <v>117</v>
      </c>
      <c r="H42">
        <v>0</v>
      </c>
      <c r="I42">
        <v>-0.26400000000000001</v>
      </c>
      <c r="J42">
        <v>0</v>
      </c>
    </row>
    <row r="43" spans="1:10" x14ac:dyDescent="0.25">
      <c r="A43" t="s">
        <v>115</v>
      </c>
      <c r="B43" t="s">
        <v>5</v>
      </c>
      <c r="C43">
        <v>1.992</v>
      </c>
      <c r="D43">
        <v>6.8000000000000005E-2</v>
      </c>
      <c r="E43">
        <v>1.1000000000000001</v>
      </c>
      <c r="F43">
        <v>2.4900000000000002</v>
      </c>
      <c r="G43" t="s">
        <v>116</v>
      </c>
      <c r="H43">
        <v>0</v>
      </c>
      <c r="I43">
        <v>5.1999999999999998E-2</v>
      </c>
      <c r="J43">
        <v>0</v>
      </c>
    </row>
    <row r="44" spans="1:10" x14ac:dyDescent="0.25">
      <c r="A44" t="s">
        <v>115</v>
      </c>
      <c r="B44" t="s">
        <v>41</v>
      </c>
      <c r="C44">
        <v>1.9450000000000001</v>
      </c>
      <c r="D44">
        <v>7.1999999999999995E-2</v>
      </c>
      <c r="E44">
        <v>1</v>
      </c>
      <c r="F44">
        <v>2.82</v>
      </c>
      <c r="G44" t="s">
        <v>117</v>
      </c>
      <c r="H44">
        <v>0</v>
      </c>
      <c r="I44">
        <v>-0.75700000000000001</v>
      </c>
      <c r="J44">
        <v>0</v>
      </c>
    </row>
    <row r="45" spans="1:10" x14ac:dyDescent="0.25">
      <c r="A45" t="s">
        <v>115</v>
      </c>
      <c r="B45" t="s">
        <v>47</v>
      </c>
      <c r="C45">
        <v>1.9450000000000001</v>
      </c>
      <c r="D45">
        <v>7.1999999999999995E-2</v>
      </c>
      <c r="E45">
        <v>1</v>
      </c>
      <c r="F45">
        <v>2.82</v>
      </c>
      <c r="G45" t="s">
        <v>117</v>
      </c>
      <c r="H45">
        <v>0</v>
      </c>
      <c r="I45">
        <v>-0.32600000000000001</v>
      </c>
      <c r="J45">
        <v>0</v>
      </c>
    </row>
    <row r="46" spans="1:10" x14ac:dyDescent="0.25">
      <c r="A46" t="s">
        <v>115</v>
      </c>
      <c r="B46" t="s">
        <v>73</v>
      </c>
      <c r="C46">
        <v>2.1850000000000001</v>
      </c>
      <c r="D46">
        <v>0.26800000000000002</v>
      </c>
      <c r="E46">
        <v>3</v>
      </c>
      <c r="F46">
        <v>4.8</v>
      </c>
      <c r="G46" t="s">
        <v>117</v>
      </c>
      <c r="H46">
        <v>0</v>
      </c>
      <c r="I46">
        <v>-0.23699999999999999</v>
      </c>
      <c r="J46">
        <v>0</v>
      </c>
    </row>
    <row r="47" spans="1:10" x14ac:dyDescent="0.25">
      <c r="A47" t="s">
        <v>115</v>
      </c>
      <c r="B47" t="s">
        <v>48</v>
      </c>
      <c r="C47">
        <v>2.0139999999999998</v>
      </c>
      <c r="D47">
        <v>7.1999999999999995E-2</v>
      </c>
      <c r="E47">
        <v>1.1499999999999999</v>
      </c>
      <c r="F47">
        <v>2.82</v>
      </c>
      <c r="G47" t="s">
        <v>116</v>
      </c>
      <c r="H47">
        <v>0</v>
      </c>
      <c r="I47">
        <v>-0.26</v>
      </c>
      <c r="J47">
        <v>0</v>
      </c>
    </row>
    <row r="48" spans="1:10" x14ac:dyDescent="0.25">
      <c r="A48" t="s">
        <v>115</v>
      </c>
      <c r="B48" t="s">
        <v>49</v>
      </c>
      <c r="C48">
        <v>2.077</v>
      </c>
      <c r="D48">
        <v>7.1999999999999995E-2</v>
      </c>
      <c r="E48">
        <v>1.3</v>
      </c>
      <c r="F48">
        <v>2.82</v>
      </c>
      <c r="G48" t="s">
        <v>116</v>
      </c>
      <c r="H48">
        <v>0</v>
      </c>
      <c r="I48">
        <v>-0.42899999999999999</v>
      </c>
      <c r="J48">
        <v>0</v>
      </c>
    </row>
    <row r="49" spans="1:10" x14ac:dyDescent="0.25">
      <c r="A49" t="s">
        <v>115</v>
      </c>
      <c r="B49" t="s">
        <v>43</v>
      </c>
      <c r="C49">
        <v>1.9450000000000001</v>
      </c>
      <c r="D49">
        <v>7.1999999999999995E-2</v>
      </c>
      <c r="E49">
        <v>1</v>
      </c>
      <c r="F49">
        <v>2.82</v>
      </c>
      <c r="G49" t="s">
        <v>117</v>
      </c>
      <c r="H49">
        <v>0</v>
      </c>
      <c r="I49">
        <v>-0.41799999999999998</v>
      </c>
      <c r="J49">
        <v>0</v>
      </c>
    </row>
    <row r="50" spans="1:10" x14ac:dyDescent="0.25">
      <c r="A50" t="s">
        <v>115</v>
      </c>
      <c r="B50" t="s">
        <v>51</v>
      </c>
      <c r="C50">
        <v>2.036</v>
      </c>
      <c r="D50">
        <v>7.1999999999999995E-2</v>
      </c>
      <c r="E50">
        <v>1.2</v>
      </c>
      <c r="F50">
        <v>2.82</v>
      </c>
      <c r="G50" t="s">
        <v>117</v>
      </c>
      <c r="H50">
        <v>0</v>
      </c>
      <c r="I50">
        <v>-0.52500000000000002</v>
      </c>
      <c r="J50">
        <v>0</v>
      </c>
    </row>
    <row r="51" spans="1:10" x14ac:dyDescent="0.25">
      <c r="A51" t="s">
        <v>115</v>
      </c>
      <c r="B51" t="s">
        <v>34</v>
      </c>
      <c r="C51">
        <v>1.9450000000000001</v>
      </c>
      <c r="D51">
        <v>7.5999999999999998E-2</v>
      </c>
      <c r="E51">
        <v>1</v>
      </c>
      <c r="F51">
        <v>3.15</v>
      </c>
      <c r="G51" t="s">
        <v>116</v>
      </c>
      <c r="H51">
        <v>1</v>
      </c>
      <c r="I51">
        <v>-0.28299999999999997</v>
      </c>
      <c r="J51">
        <v>0</v>
      </c>
    </row>
    <row r="52" spans="1:10" x14ac:dyDescent="0.25">
      <c r="A52" t="s">
        <v>115</v>
      </c>
      <c r="B52" t="s">
        <v>27</v>
      </c>
      <c r="C52">
        <v>1.3069999999999999</v>
      </c>
      <c r="D52">
        <v>2.1999999999999999E-2</v>
      </c>
      <c r="E52">
        <v>0.15</v>
      </c>
      <c r="F52">
        <v>0.8</v>
      </c>
      <c r="G52" t="s">
        <v>118</v>
      </c>
      <c r="H52">
        <v>0</v>
      </c>
      <c r="I52">
        <v>0.28399999999999997</v>
      </c>
      <c r="J52">
        <v>0</v>
      </c>
    </row>
    <row r="53" spans="1:10" x14ac:dyDescent="0.25">
      <c r="A53" t="s">
        <v>115</v>
      </c>
      <c r="B53" t="s">
        <v>35</v>
      </c>
      <c r="C53">
        <v>1.5469999999999999</v>
      </c>
      <c r="D53">
        <v>7.5999999999999998E-2</v>
      </c>
      <c r="E53">
        <v>0.4</v>
      </c>
      <c r="F53">
        <v>3.15</v>
      </c>
      <c r="G53" t="s">
        <v>116</v>
      </c>
      <c r="H53">
        <v>1</v>
      </c>
      <c r="I53">
        <v>-1.046</v>
      </c>
      <c r="J53">
        <v>0</v>
      </c>
    </row>
    <row r="54" spans="1:10" x14ac:dyDescent="0.25">
      <c r="A54" t="s">
        <v>115</v>
      </c>
      <c r="B54" t="s">
        <v>28</v>
      </c>
      <c r="C54">
        <v>1.3069999999999999</v>
      </c>
      <c r="D54">
        <v>2.1999999999999999E-2</v>
      </c>
      <c r="E54">
        <v>0.15</v>
      </c>
      <c r="F54">
        <v>0.8</v>
      </c>
      <c r="G54" t="s">
        <v>118</v>
      </c>
      <c r="H54">
        <v>0</v>
      </c>
      <c r="I54">
        <v>-0.54600000000000004</v>
      </c>
      <c r="J54">
        <v>0</v>
      </c>
    </row>
    <row r="55" spans="1:10" x14ac:dyDescent="0.25">
      <c r="A55" t="s">
        <v>115</v>
      </c>
      <c r="B55" t="s">
        <v>42</v>
      </c>
      <c r="C55">
        <v>1.9450000000000001</v>
      </c>
      <c r="D55">
        <v>7.1999999999999995E-2</v>
      </c>
      <c r="E55">
        <v>1</v>
      </c>
      <c r="F55">
        <v>2.82</v>
      </c>
      <c r="G55" t="s">
        <v>116</v>
      </c>
      <c r="H55">
        <v>0</v>
      </c>
      <c r="I55">
        <v>-4.8000000000000001E-2</v>
      </c>
      <c r="J55">
        <v>0</v>
      </c>
    </row>
    <row r="56" spans="1:10" x14ac:dyDescent="0.25">
      <c r="A56" t="s">
        <v>115</v>
      </c>
      <c r="B56" t="s">
        <v>52</v>
      </c>
      <c r="C56">
        <v>2.077</v>
      </c>
      <c r="D56">
        <v>7.1999999999999995E-2</v>
      </c>
      <c r="E56">
        <v>1.3</v>
      </c>
      <c r="F56">
        <v>2.82</v>
      </c>
      <c r="G56" t="s">
        <v>116</v>
      </c>
      <c r="H56">
        <v>1</v>
      </c>
      <c r="I56">
        <v>-0.42399999999999999</v>
      </c>
      <c r="J56">
        <v>0</v>
      </c>
    </row>
    <row r="57" spans="1:10" x14ac:dyDescent="0.25">
      <c r="A57" t="s">
        <v>115</v>
      </c>
      <c r="B57" t="s">
        <v>53</v>
      </c>
      <c r="C57">
        <v>1.839</v>
      </c>
      <c r="D57">
        <v>7.1999999999999995E-2</v>
      </c>
      <c r="E57">
        <v>0.8</v>
      </c>
      <c r="F57">
        <v>2.82</v>
      </c>
      <c r="G57" t="s">
        <v>116</v>
      </c>
      <c r="H57">
        <v>0.5</v>
      </c>
      <c r="I57">
        <v>-0.47599999999999998</v>
      </c>
      <c r="J57">
        <v>0</v>
      </c>
    </row>
    <row r="58" spans="1:10" x14ac:dyDescent="0.25">
      <c r="A58" t="s">
        <v>115</v>
      </c>
      <c r="B58" t="s">
        <v>54</v>
      </c>
      <c r="C58">
        <v>1.839</v>
      </c>
      <c r="D58">
        <v>7.1999999999999995E-2</v>
      </c>
      <c r="E58">
        <v>0.8</v>
      </c>
      <c r="F58">
        <v>2.82</v>
      </c>
      <c r="G58" t="s">
        <v>116</v>
      </c>
      <c r="H58">
        <v>0.33329999999999999</v>
      </c>
      <c r="I58">
        <v>-0.438</v>
      </c>
      <c r="J58">
        <v>0</v>
      </c>
    </row>
    <row r="59" spans="1:10" x14ac:dyDescent="0.25">
      <c r="A59" t="s">
        <v>115</v>
      </c>
      <c r="B59" t="s">
        <v>6</v>
      </c>
      <c r="C59">
        <v>1.9450000000000001</v>
      </c>
      <c r="D59">
        <v>6.8000000000000005E-2</v>
      </c>
      <c r="E59">
        <v>1</v>
      </c>
      <c r="F59">
        <v>2.4900000000000002</v>
      </c>
      <c r="G59" t="s">
        <v>116</v>
      </c>
      <c r="H59">
        <v>0</v>
      </c>
      <c r="I59">
        <v>-0.105</v>
      </c>
      <c r="J59">
        <v>0</v>
      </c>
    </row>
    <row r="60" spans="1:10" x14ac:dyDescent="0.25">
      <c r="A60" t="s">
        <v>115</v>
      </c>
      <c r="B60" t="s">
        <v>60</v>
      </c>
      <c r="C60">
        <v>1.839</v>
      </c>
      <c r="D60">
        <v>7.1999999999999995E-2</v>
      </c>
      <c r="E60">
        <v>0.8</v>
      </c>
      <c r="F60">
        <v>2.82</v>
      </c>
      <c r="G60" t="s">
        <v>116</v>
      </c>
      <c r="H60">
        <v>1</v>
      </c>
      <c r="I60">
        <v>-0.48799999999999999</v>
      </c>
      <c r="J60">
        <v>0</v>
      </c>
    </row>
    <row r="61" spans="1:10" x14ac:dyDescent="0.25">
      <c r="A61" t="s">
        <v>115</v>
      </c>
      <c r="B61" t="s">
        <v>37</v>
      </c>
      <c r="C61">
        <v>1.746</v>
      </c>
      <c r="D61">
        <v>7.5999999999999998E-2</v>
      </c>
      <c r="E61">
        <v>0.65</v>
      </c>
      <c r="F61">
        <v>3.15</v>
      </c>
      <c r="G61" t="s">
        <v>117</v>
      </c>
      <c r="H61">
        <v>0</v>
      </c>
      <c r="I61">
        <v>-0.33700000000000002</v>
      </c>
      <c r="J61">
        <v>0</v>
      </c>
    </row>
    <row r="62" spans="1:10" x14ac:dyDescent="0.25">
      <c r="A62" t="s">
        <v>115</v>
      </c>
      <c r="B62" t="s">
        <v>7</v>
      </c>
      <c r="C62">
        <v>2.2530000000000001</v>
      </c>
      <c r="D62">
        <v>6.8000000000000005E-2</v>
      </c>
      <c r="E62">
        <v>1.8</v>
      </c>
      <c r="F62">
        <v>2.4900000000000002</v>
      </c>
      <c r="G62" t="s">
        <v>117</v>
      </c>
      <c r="H62">
        <v>0</v>
      </c>
      <c r="I62">
        <v>-0.63500000000000001</v>
      </c>
      <c r="J62">
        <v>0</v>
      </c>
    </row>
    <row r="63" spans="1:10" x14ac:dyDescent="0.25">
      <c r="A63" t="s">
        <v>115</v>
      </c>
      <c r="B63" t="s">
        <v>55</v>
      </c>
      <c r="C63">
        <v>1.839</v>
      </c>
      <c r="D63">
        <v>7.1999999999999995E-2</v>
      </c>
      <c r="E63">
        <v>0.8</v>
      </c>
      <c r="F63">
        <v>2.82</v>
      </c>
      <c r="G63" t="s">
        <v>117</v>
      </c>
      <c r="H63">
        <v>0</v>
      </c>
      <c r="I63">
        <v>-0.26500000000000001</v>
      </c>
      <c r="J63">
        <v>0</v>
      </c>
    </row>
    <row r="64" spans="1:10" x14ac:dyDescent="0.25">
      <c r="A64" t="s">
        <v>115</v>
      </c>
      <c r="B64" t="s">
        <v>56</v>
      </c>
      <c r="C64">
        <v>2.077</v>
      </c>
      <c r="D64">
        <v>7.1999999999999995E-2</v>
      </c>
      <c r="E64">
        <v>1.3</v>
      </c>
      <c r="F64">
        <v>2.82</v>
      </c>
      <c r="G64" t="s">
        <v>117</v>
      </c>
      <c r="H64">
        <v>-1</v>
      </c>
      <c r="I64">
        <v>-0.125</v>
      </c>
      <c r="J64">
        <v>0.25</v>
      </c>
    </row>
    <row r="65" spans="1:10" x14ac:dyDescent="0.25">
      <c r="A65" t="s">
        <v>115</v>
      </c>
      <c r="B65" t="s">
        <v>13</v>
      </c>
      <c r="C65">
        <v>2.097</v>
      </c>
      <c r="D65">
        <v>6.8000000000000005E-2</v>
      </c>
      <c r="E65">
        <v>1.35</v>
      </c>
      <c r="F65">
        <v>2.4900000000000002</v>
      </c>
      <c r="G65" t="s">
        <v>116</v>
      </c>
      <c r="H65">
        <v>0</v>
      </c>
      <c r="I65">
        <v>-0.18</v>
      </c>
      <c r="J65">
        <v>0</v>
      </c>
    </row>
    <row r="66" spans="1:10" x14ac:dyDescent="0.25">
      <c r="A66" t="s">
        <v>115</v>
      </c>
      <c r="B66" t="s">
        <v>14</v>
      </c>
      <c r="C66">
        <v>2.097</v>
      </c>
      <c r="D66">
        <v>6.8000000000000005E-2</v>
      </c>
      <c r="E66">
        <v>1.35</v>
      </c>
      <c r="F66">
        <v>2.4900000000000002</v>
      </c>
      <c r="G66" t="s">
        <v>116</v>
      </c>
      <c r="H66">
        <v>0</v>
      </c>
      <c r="I66">
        <v>-0.18099999999999999</v>
      </c>
      <c r="J66">
        <v>0</v>
      </c>
    </row>
    <row r="67" spans="1:10" x14ac:dyDescent="0.25">
      <c r="A67" t="s">
        <v>115</v>
      </c>
      <c r="B67" t="s">
        <v>61</v>
      </c>
      <c r="C67">
        <v>1.9450000000000001</v>
      </c>
      <c r="D67">
        <v>7.1999999999999995E-2</v>
      </c>
      <c r="E67">
        <v>1</v>
      </c>
      <c r="F67">
        <v>2.82</v>
      </c>
      <c r="G67" t="s">
        <v>117</v>
      </c>
      <c r="H67">
        <v>0</v>
      </c>
      <c r="I67">
        <v>-0.47499999999999998</v>
      </c>
      <c r="J67">
        <v>0</v>
      </c>
    </row>
    <row r="68" spans="1:10" x14ac:dyDescent="0.25">
      <c r="A68" t="s">
        <v>115</v>
      </c>
      <c r="B68" t="s">
        <v>62</v>
      </c>
      <c r="C68">
        <v>1.81</v>
      </c>
      <c r="D68">
        <v>7.1999999999999995E-2</v>
      </c>
      <c r="E68">
        <v>0.75</v>
      </c>
      <c r="F68">
        <v>2.82</v>
      </c>
      <c r="G68" t="s">
        <v>117</v>
      </c>
      <c r="H68">
        <v>0</v>
      </c>
      <c r="I68">
        <v>-0.46700000000000003</v>
      </c>
      <c r="J68">
        <v>0</v>
      </c>
    </row>
    <row r="69" spans="1:10" x14ac:dyDescent="0.25">
      <c r="A69" t="s">
        <v>115</v>
      </c>
      <c r="B69" t="s">
        <v>45</v>
      </c>
      <c r="C69">
        <v>1.92</v>
      </c>
      <c r="D69">
        <v>7.1999999999999995E-2</v>
      </c>
      <c r="E69">
        <v>0.95</v>
      </c>
      <c r="F69">
        <v>2.82</v>
      </c>
      <c r="G69" t="s">
        <v>117</v>
      </c>
      <c r="H69">
        <v>0</v>
      </c>
      <c r="I69">
        <v>0</v>
      </c>
      <c r="J69">
        <v>0</v>
      </c>
    </row>
    <row r="70" spans="1:10" x14ac:dyDescent="0.25">
      <c r="A70" t="s">
        <v>115</v>
      </c>
      <c r="B70" t="s">
        <v>46</v>
      </c>
      <c r="C70">
        <v>1.8939999999999999</v>
      </c>
      <c r="D70">
        <v>7.1999999999999995E-2</v>
      </c>
      <c r="E70">
        <v>0.9</v>
      </c>
      <c r="F70">
        <v>2.82</v>
      </c>
      <c r="G70" t="s">
        <v>117</v>
      </c>
      <c r="H70">
        <v>0</v>
      </c>
      <c r="I70">
        <v>-0.13500000000000001</v>
      </c>
      <c r="J70">
        <v>0</v>
      </c>
    </row>
    <row r="71" spans="1:10" x14ac:dyDescent="0.25">
      <c r="A71" t="s">
        <v>115</v>
      </c>
      <c r="B71" t="s">
        <v>63</v>
      </c>
      <c r="C71">
        <v>1.92</v>
      </c>
      <c r="D71">
        <v>7.1999999999999995E-2</v>
      </c>
      <c r="E71">
        <v>0.95</v>
      </c>
      <c r="F71">
        <v>2.82</v>
      </c>
      <c r="G71" t="s">
        <v>117</v>
      </c>
      <c r="H71">
        <v>0</v>
      </c>
      <c r="I71">
        <v>-9.9000000000000005E-2</v>
      </c>
      <c r="J71">
        <v>0</v>
      </c>
    </row>
    <row r="72" spans="1:10" x14ac:dyDescent="0.25">
      <c r="A72" t="s">
        <v>115</v>
      </c>
      <c r="B72" t="s">
        <v>36</v>
      </c>
      <c r="C72">
        <v>1.8779999999999999</v>
      </c>
      <c r="D72">
        <v>7.5999999999999998E-2</v>
      </c>
      <c r="E72">
        <v>0.87</v>
      </c>
      <c r="F72">
        <v>3.15</v>
      </c>
      <c r="G72" t="s">
        <v>117</v>
      </c>
      <c r="H72">
        <v>0</v>
      </c>
      <c r="I72">
        <v>-0.26900000000000002</v>
      </c>
      <c r="J72">
        <v>0</v>
      </c>
    </row>
    <row r="73" spans="1:10" x14ac:dyDescent="0.25">
      <c r="A73" t="s">
        <v>115</v>
      </c>
      <c r="B73" t="s">
        <v>29</v>
      </c>
      <c r="C73">
        <v>1.3069999999999999</v>
      </c>
      <c r="D73">
        <v>2.1999999999999999E-2</v>
      </c>
      <c r="E73">
        <v>0.15</v>
      </c>
      <c r="F73">
        <v>0.8</v>
      </c>
      <c r="G73" t="s">
        <v>118</v>
      </c>
      <c r="H73">
        <v>0</v>
      </c>
      <c r="I73">
        <v>-7.0999999999999994E-2</v>
      </c>
      <c r="J73">
        <v>0</v>
      </c>
    </row>
    <row r="74" spans="1:10" x14ac:dyDescent="0.25">
      <c r="A74" t="s">
        <v>115</v>
      </c>
      <c r="B74" t="s">
        <v>71</v>
      </c>
      <c r="C74">
        <v>2.3479999999999999</v>
      </c>
      <c r="D74">
        <v>0.26800000000000002</v>
      </c>
      <c r="E74">
        <v>4</v>
      </c>
      <c r="F74">
        <v>4.8</v>
      </c>
      <c r="G74" t="s">
        <v>117</v>
      </c>
      <c r="H74">
        <v>0</v>
      </c>
      <c r="I74">
        <v>-0.57999999999999996</v>
      </c>
      <c r="J74">
        <v>0.5</v>
      </c>
    </row>
    <row r="75" spans="1:10" x14ac:dyDescent="0.25">
      <c r="A75" t="s">
        <v>115</v>
      </c>
      <c r="B75" t="s">
        <v>72</v>
      </c>
      <c r="C75">
        <v>2.1850000000000001</v>
      </c>
      <c r="D75">
        <v>0.26800000000000002</v>
      </c>
      <c r="E75">
        <v>3</v>
      </c>
      <c r="F75">
        <v>4.8</v>
      </c>
      <c r="G75" t="s">
        <v>116</v>
      </c>
      <c r="H75">
        <v>0</v>
      </c>
      <c r="I75">
        <v>-0.2</v>
      </c>
      <c r="J75">
        <v>0</v>
      </c>
    </row>
    <row r="76" spans="1:10" x14ac:dyDescent="0.25">
      <c r="A76" t="s">
        <v>115</v>
      </c>
      <c r="B76" t="e">
        <f>SO</f>
        <v>#NAME?</v>
      </c>
      <c r="C76">
        <v>2.1850000000000001</v>
      </c>
      <c r="D76">
        <v>0.26800000000000002</v>
      </c>
      <c r="E76">
        <v>3</v>
      </c>
      <c r="F76">
        <v>4.8</v>
      </c>
      <c r="G76" t="s">
        <v>116</v>
      </c>
      <c r="H76">
        <v>0</v>
      </c>
      <c r="I76">
        <v>-0.30099999999999999</v>
      </c>
      <c r="J76">
        <v>0</v>
      </c>
    </row>
    <row r="77" spans="1:10" x14ac:dyDescent="0.25">
      <c r="A77" t="s">
        <v>115</v>
      </c>
      <c r="B77" t="s">
        <v>76</v>
      </c>
      <c r="C77">
        <v>2.3479999999999999</v>
      </c>
      <c r="D77">
        <v>0.26</v>
      </c>
      <c r="E77">
        <v>4</v>
      </c>
      <c r="F77">
        <v>4.5</v>
      </c>
      <c r="G77" t="s">
        <v>117</v>
      </c>
      <c r="H77">
        <v>0</v>
      </c>
      <c r="I77">
        <v>-0.255</v>
      </c>
      <c r="J77">
        <v>0</v>
      </c>
    </row>
    <row r="78" spans="1:10" x14ac:dyDescent="0.25">
      <c r="A78" t="s">
        <v>115</v>
      </c>
      <c r="B78" t="s">
        <v>57</v>
      </c>
      <c r="C78">
        <v>2.036</v>
      </c>
      <c r="D78">
        <v>7.1999999999999995E-2</v>
      </c>
      <c r="E78">
        <v>1.2</v>
      </c>
      <c r="F78">
        <v>2.82</v>
      </c>
      <c r="G78" t="s">
        <v>117</v>
      </c>
      <c r="H78">
        <v>0</v>
      </c>
      <c r="I78">
        <v>-0.56799999999999995</v>
      </c>
      <c r="J78">
        <v>0.25</v>
      </c>
    </row>
    <row r="79" spans="1:10" x14ac:dyDescent="0.25">
      <c r="A79" t="s">
        <v>115</v>
      </c>
      <c r="B79" t="s">
        <v>84</v>
      </c>
      <c r="C79">
        <v>1.837</v>
      </c>
      <c r="D79">
        <v>0.27600000000000002</v>
      </c>
      <c r="E79">
        <v>1.5</v>
      </c>
      <c r="F79">
        <v>5.0999999999999996</v>
      </c>
      <c r="G79" t="s">
        <v>117</v>
      </c>
      <c r="H79">
        <v>0</v>
      </c>
      <c r="I79">
        <v>-0.28199999999999997</v>
      </c>
      <c r="J79">
        <v>0</v>
      </c>
    </row>
    <row r="80" spans="1:10" x14ac:dyDescent="0.25">
      <c r="A80" t="s">
        <v>115</v>
      </c>
      <c r="B80" t="s">
        <v>15</v>
      </c>
      <c r="C80">
        <v>2.097</v>
      </c>
      <c r="D80">
        <v>6.8000000000000005E-2</v>
      </c>
      <c r="E80">
        <v>1.35</v>
      </c>
      <c r="F80">
        <v>2.4900000000000002</v>
      </c>
      <c r="G80" t="s">
        <v>116</v>
      </c>
      <c r="H80">
        <v>0</v>
      </c>
      <c r="I80">
        <v>-0.16800000000000001</v>
      </c>
      <c r="J80">
        <v>0</v>
      </c>
    </row>
    <row r="81" spans="1:10" x14ac:dyDescent="0.25">
      <c r="A81" t="s">
        <v>115</v>
      </c>
      <c r="B81" t="s">
        <v>66</v>
      </c>
      <c r="C81">
        <v>1.9450000000000001</v>
      </c>
      <c r="D81">
        <v>7.1999999999999995E-2</v>
      </c>
      <c r="E81">
        <v>1</v>
      </c>
      <c r="F81">
        <v>2.82</v>
      </c>
      <c r="G81" t="s">
        <v>117</v>
      </c>
      <c r="H81">
        <v>0</v>
      </c>
      <c r="I81">
        <v>0</v>
      </c>
      <c r="J81">
        <v>0</v>
      </c>
    </row>
    <row r="82" spans="1:10" x14ac:dyDescent="0.25">
      <c r="A82" t="s">
        <v>115</v>
      </c>
      <c r="B82" t="s">
        <v>8</v>
      </c>
      <c r="C82">
        <v>1.9450000000000001</v>
      </c>
      <c r="D82">
        <v>6.8000000000000005E-2</v>
      </c>
      <c r="E82">
        <v>1</v>
      </c>
      <c r="F82">
        <v>2.4900000000000002</v>
      </c>
      <c r="G82" t="s">
        <v>116</v>
      </c>
      <c r="H82">
        <v>0</v>
      </c>
      <c r="I82">
        <v>-0.14399999999999999</v>
      </c>
      <c r="J82">
        <v>0</v>
      </c>
    </row>
    <row r="83" spans="1:10" x14ac:dyDescent="0.25">
      <c r="A83" t="s">
        <v>115</v>
      </c>
      <c r="B83" t="s">
        <v>65</v>
      </c>
      <c r="C83">
        <v>1.839</v>
      </c>
      <c r="D83">
        <v>7.1999999999999995E-2</v>
      </c>
      <c r="E83">
        <v>0.8</v>
      </c>
      <c r="F83">
        <v>2.82</v>
      </c>
      <c r="G83" t="s">
        <v>116</v>
      </c>
      <c r="H83">
        <v>0</v>
      </c>
      <c r="I83">
        <v>-0.51400000000000001</v>
      </c>
      <c r="J83">
        <v>0</v>
      </c>
    </row>
    <row r="84" spans="1:10" x14ac:dyDescent="0.25">
      <c r="A84" t="s">
        <v>115</v>
      </c>
      <c r="B84" t="s">
        <v>64</v>
      </c>
      <c r="C84">
        <v>1.92</v>
      </c>
      <c r="D84">
        <v>7.1999999999999995E-2</v>
      </c>
      <c r="E84">
        <v>0.95</v>
      </c>
      <c r="F84">
        <v>2.82</v>
      </c>
      <c r="G84" t="s">
        <v>117</v>
      </c>
      <c r="H84">
        <v>0</v>
      </c>
      <c r="I84">
        <v>0</v>
      </c>
      <c r="J84">
        <v>0</v>
      </c>
    </row>
    <row r="85" spans="1:10" x14ac:dyDescent="0.25">
      <c r="A85" t="s">
        <v>115</v>
      </c>
      <c r="B85" t="s">
        <v>85</v>
      </c>
      <c r="C85">
        <v>1.6379999999999999</v>
      </c>
      <c r="D85">
        <v>0.106</v>
      </c>
      <c r="E85">
        <v>0.45</v>
      </c>
      <c r="F85">
        <v>6</v>
      </c>
      <c r="G85" t="s">
        <v>116</v>
      </c>
      <c r="H85">
        <v>2</v>
      </c>
      <c r="I85">
        <v>0</v>
      </c>
      <c r="J85">
        <v>0</v>
      </c>
    </row>
    <row r="86" spans="1:10" x14ac:dyDescent="0.25">
      <c r="A86" t="s">
        <v>115</v>
      </c>
      <c r="B86" t="s">
        <v>87</v>
      </c>
      <c r="C86">
        <v>1.722</v>
      </c>
      <c r="D86">
        <v>0.106</v>
      </c>
      <c r="E86">
        <v>0.55000000000000004</v>
      </c>
      <c r="F86">
        <v>6</v>
      </c>
      <c r="G86" t="s">
        <v>116</v>
      </c>
      <c r="H86">
        <v>3</v>
      </c>
      <c r="I86">
        <v>0</v>
      </c>
      <c r="J86">
        <v>0</v>
      </c>
    </row>
    <row r="87" spans="1:10" x14ac:dyDescent="0.25">
      <c r="A87" t="s">
        <v>115</v>
      </c>
      <c r="B87" t="s">
        <v>88</v>
      </c>
      <c r="C87">
        <v>2.1160000000000001</v>
      </c>
      <c r="D87">
        <v>0.08</v>
      </c>
      <c r="E87">
        <v>1.4</v>
      </c>
      <c r="F87">
        <v>3.48</v>
      </c>
      <c r="G87" t="s">
        <v>117</v>
      </c>
      <c r="H87">
        <v>-1</v>
      </c>
      <c r="I87">
        <v>0</v>
      </c>
      <c r="J87">
        <v>0</v>
      </c>
    </row>
    <row r="88" spans="1:10" x14ac:dyDescent="0.25">
      <c r="A88" t="s">
        <v>115</v>
      </c>
      <c r="B88" t="s">
        <v>89</v>
      </c>
      <c r="C88">
        <v>2.4180000000000001</v>
      </c>
      <c r="D88">
        <v>0.27600000000000002</v>
      </c>
      <c r="E88">
        <v>4.5</v>
      </c>
      <c r="F88">
        <v>5.0999999999999996</v>
      </c>
      <c r="G88" t="s">
        <v>117</v>
      </c>
      <c r="H88">
        <v>-1</v>
      </c>
      <c r="I88">
        <v>0</v>
      </c>
      <c r="J88">
        <v>0</v>
      </c>
    </row>
    <row r="89" spans="1:10" x14ac:dyDescent="0.25">
      <c r="A89" t="s">
        <v>115</v>
      </c>
      <c r="B89" t="s">
        <v>90</v>
      </c>
      <c r="C89">
        <v>2.496</v>
      </c>
      <c r="D89">
        <v>0.38900000000000001</v>
      </c>
      <c r="E89">
        <v>6</v>
      </c>
      <c r="F89">
        <v>6</v>
      </c>
      <c r="G89" t="s">
        <v>117</v>
      </c>
      <c r="H89">
        <v>-1</v>
      </c>
      <c r="I89">
        <v>0</v>
      </c>
      <c r="J89">
        <v>0</v>
      </c>
    </row>
    <row r="90" spans="1:10" x14ac:dyDescent="0.25">
      <c r="A90" t="s">
        <v>115</v>
      </c>
      <c r="B90" t="s">
        <v>91</v>
      </c>
      <c r="C90">
        <v>1.2450000000000001</v>
      </c>
      <c r="D90">
        <v>5.2999999999999999E-2</v>
      </c>
      <c r="E90">
        <v>0.15</v>
      </c>
      <c r="F90">
        <v>2</v>
      </c>
      <c r="G90" t="s">
        <v>116</v>
      </c>
      <c r="H90">
        <v>1</v>
      </c>
      <c r="I90">
        <v>0</v>
      </c>
      <c r="J90">
        <v>0</v>
      </c>
    </row>
    <row r="91" spans="1:10" x14ac:dyDescent="0.25">
      <c r="A91" t="s">
        <v>115</v>
      </c>
      <c r="B91" t="s">
        <v>93</v>
      </c>
      <c r="C91">
        <v>1.591</v>
      </c>
      <c r="D91">
        <v>7.0000000000000007E-2</v>
      </c>
      <c r="E91">
        <v>0.4</v>
      </c>
      <c r="F91">
        <v>3.5</v>
      </c>
      <c r="G91" t="s">
        <v>116</v>
      </c>
      <c r="H91">
        <v>1</v>
      </c>
      <c r="I91">
        <v>0</v>
      </c>
      <c r="J91">
        <v>0</v>
      </c>
    </row>
    <row r="92" spans="1:10" x14ac:dyDescent="0.25">
      <c r="A92" t="s">
        <v>115</v>
      </c>
      <c r="B92" t="s">
        <v>95</v>
      </c>
      <c r="C92">
        <v>2</v>
      </c>
      <c r="D92">
        <v>8.4000000000000005E-2</v>
      </c>
      <c r="E92">
        <v>1</v>
      </c>
      <c r="F92">
        <v>5</v>
      </c>
      <c r="G92" t="s">
        <v>116</v>
      </c>
      <c r="H92">
        <v>1</v>
      </c>
      <c r="I92">
        <v>0</v>
      </c>
      <c r="J92">
        <v>0</v>
      </c>
    </row>
    <row r="93" spans="1:10" x14ac:dyDescent="0.25">
      <c r="A93" t="s">
        <v>115</v>
      </c>
      <c r="B93" t="s">
        <v>97</v>
      </c>
      <c r="C93">
        <v>1.62</v>
      </c>
      <c r="D93">
        <v>0.106</v>
      </c>
      <c r="E93">
        <v>0.43</v>
      </c>
      <c r="F93">
        <v>6</v>
      </c>
      <c r="G93" t="s">
        <v>116</v>
      </c>
      <c r="H93">
        <v>2</v>
      </c>
      <c r="I93">
        <v>0</v>
      </c>
      <c r="J93">
        <v>0</v>
      </c>
    </row>
    <row r="94" spans="1:10" x14ac:dyDescent="0.25">
      <c r="A94" t="s">
        <v>115</v>
      </c>
      <c r="B94" t="s">
        <v>99</v>
      </c>
      <c r="C94">
        <v>1.948</v>
      </c>
      <c r="D94">
        <v>9.7000000000000003E-2</v>
      </c>
      <c r="E94">
        <v>0.9</v>
      </c>
      <c r="F94">
        <v>5</v>
      </c>
      <c r="G94" t="s">
        <v>116</v>
      </c>
      <c r="H94">
        <v>2</v>
      </c>
      <c r="I94">
        <v>0</v>
      </c>
      <c r="J94">
        <v>0</v>
      </c>
    </row>
    <row r="95" spans="1:10" x14ac:dyDescent="0.25">
      <c r="A95" t="s">
        <v>115</v>
      </c>
      <c r="B95" t="s">
        <v>101</v>
      </c>
      <c r="C95">
        <v>1.538</v>
      </c>
      <c r="D95">
        <v>0.106</v>
      </c>
      <c r="E95">
        <v>0.35</v>
      </c>
      <c r="F95">
        <v>6</v>
      </c>
      <c r="G95" t="s">
        <v>116</v>
      </c>
      <c r="H95">
        <v>1</v>
      </c>
      <c r="I95">
        <v>0</v>
      </c>
      <c r="J95">
        <v>0</v>
      </c>
    </row>
    <row r="96" spans="1:10" x14ac:dyDescent="0.25">
      <c r="A96" t="s">
        <v>115</v>
      </c>
      <c r="B96" t="s">
        <v>103</v>
      </c>
      <c r="C96">
        <v>1.591</v>
      </c>
      <c r="D96">
        <v>0.106</v>
      </c>
      <c r="E96">
        <v>0.4</v>
      </c>
      <c r="F96">
        <v>6</v>
      </c>
      <c r="G96" t="s">
        <v>116</v>
      </c>
      <c r="H96">
        <v>2</v>
      </c>
      <c r="I96">
        <v>0</v>
      </c>
      <c r="J96">
        <v>0</v>
      </c>
    </row>
    <row r="97" spans="1:10" x14ac:dyDescent="0.25">
      <c r="A97" t="s">
        <v>115</v>
      </c>
      <c r="B97" t="s">
        <v>104</v>
      </c>
      <c r="C97">
        <v>1.538</v>
      </c>
      <c r="D97">
        <v>7.0000000000000007E-2</v>
      </c>
      <c r="E97">
        <v>0.35</v>
      </c>
      <c r="F97">
        <v>3.5</v>
      </c>
      <c r="G97" t="s">
        <v>116</v>
      </c>
      <c r="H97">
        <v>2</v>
      </c>
      <c r="I97">
        <v>0</v>
      </c>
      <c r="J97">
        <v>0</v>
      </c>
    </row>
    <row r="98" spans="1:10" x14ac:dyDescent="0.25">
      <c r="A98" t="s">
        <v>115</v>
      </c>
      <c r="B98" t="s">
        <v>119</v>
      </c>
      <c r="C98">
        <v>0.5</v>
      </c>
      <c r="D98">
        <v>0</v>
      </c>
      <c r="E98">
        <v>0</v>
      </c>
      <c r="F98">
        <v>0</v>
      </c>
      <c r="G98" t="s">
        <v>116</v>
      </c>
      <c r="H98">
        <v>0</v>
      </c>
      <c r="I98">
        <v>0</v>
      </c>
      <c r="J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elemno</vt:lpstr>
      <vt:lpstr>main</vt:lpstr>
      <vt:lpstr>Sheet4</vt:lpstr>
      <vt:lpstr>Sheet1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Hanson</dc:creator>
  <cp:lastModifiedBy>Bob Hanson</cp:lastModifiedBy>
  <dcterms:created xsi:type="dcterms:W3CDTF">2012-04-26T10:57:39Z</dcterms:created>
  <dcterms:modified xsi:type="dcterms:W3CDTF">2012-04-27T20:07:08Z</dcterms:modified>
</cp:coreProperties>
</file>