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susm-my.sharepoint.com/personal/wkristan_csusm_edu/Documents/Documents/classes/scientific_computing/exercises/7.solver/"/>
    </mc:Choice>
  </mc:AlternateContent>
  <xr:revisionPtr revIDLastSave="511" documentId="8_{C7E5E873-C3C7-4A61-AABE-765B33B31DDB}" xr6:coauthVersionLast="47" xr6:coauthVersionMax="47" xr10:uidLastSave="{1B7AEB0B-F12B-4EA5-A0F9-62DD0926CC9D}"/>
  <bookViews>
    <workbookView xWindow="-120" yWindow="-120" windowWidth="19440" windowHeight="11640" tabRatio="693" activeTab="2" xr2:uid="{00000000-000D-0000-FFFF-FFFF00000000}"/>
  </bookViews>
  <sheets>
    <sheet name="Prop jacks graphs" sheetId="1" r:id="rId1"/>
    <sheet name="Prop jacks equil" sheetId="2" r:id="rId2"/>
    <sheet name="Life table" sheetId="5" r:id="rId3"/>
    <sheet name="Reproduction" sheetId="6" r:id="rId4"/>
    <sheet name="Survival" sheetId="8" r:id="rId5"/>
  </sheets>
  <definedNames>
    <definedName name="solver_adj" localSheetId="2" hidden="1">'Life table'!$G$13</definedName>
    <definedName name="solver_adj" localSheetId="1" hidden="1">'Prop jacks equil'!$C$3</definedName>
    <definedName name="solver_adj" localSheetId="3" hidden="1">Reproduction!$D$25</definedName>
    <definedName name="solver_adj" localSheetId="4" hidden="1">Survival!$C$25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4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ng" localSheetId="4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itr" localSheetId="2" hidden="1">2147483647</definedName>
    <definedName name="solver_itr" localSheetId="1" hidden="1">100</definedName>
    <definedName name="solver_itr" localSheetId="3" hidden="1">2147483647</definedName>
    <definedName name="solver_itr" localSheetId="4" hidden="1">2147483647</definedName>
    <definedName name="solver_lhs1" localSheetId="1" hidden="1">'Prop jacks equil'!$C$3</definedName>
    <definedName name="solver_lhs2" localSheetId="1" hidden="1">'Prop jacks equil'!$C$3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neg" localSheetId="2" hidden="1">2</definedName>
    <definedName name="solver_neg" localSheetId="1" hidden="1">2</definedName>
    <definedName name="solver_neg" localSheetId="3" hidden="1">2</definedName>
    <definedName name="solver_neg" localSheetId="4" hidden="1">2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um" localSheetId="2" hidden="1">0</definedName>
    <definedName name="solver_num" localSheetId="1" hidden="1">2</definedName>
    <definedName name="solver_num" localSheetId="3" hidden="1">0</definedName>
    <definedName name="solver_num" localSheetId="4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opt" localSheetId="2" hidden="1">'Life table'!$G$15</definedName>
    <definedName name="solver_opt" localSheetId="1" hidden="1">'Prop jacks equil'!$C$9</definedName>
    <definedName name="solver_opt" localSheetId="3" hidden="1">Reproduction!$G$15</definedName>
    <definedName name="solver_opt" localSheetId="4" hidden="1">Survival!$G$15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bv" localSheetId="4" hidden="1">1</definedName>
    <definedName name="solver_rel1" localSheetId="1" hidden="1">1</definedName>
    <definedName name="solver_rel2" localSheetId="1" hidden="1">3</definedName>
    <definedName name="solver_rhs1" localSheetId="1" hidden="1">1</definedName>
    <definedName name="solver_rhs2" localSheetId="1" hidden="1">0</definedName>
    <definedName name="solver_rlx" localSheetId="2" hidden="1">2</definedName>
    <definedName name="solver_rlx" localSheetId="1" hidden="1">1</definedName>
    <definedName name="solver_rlx" localSheetId="3" hidden="1">2</definedName>
    <definedName name="solver_rlx" localSheetId="4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scl" localSheetId="2" hidden="1">1</definedName>
    <definedName name="solver_scl" localSheetId="1" hidden="1">2</definedName>
    <definedName name="solver_scl" localSheetId="3" hidden="1">1</definedName>
    <definedName name="solver_scl" localSheetId="4" hidden="1">1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tim" localSheetId="2" hidden="1">2147483647</definedName>
    <definedName name="solver_tim" localSheetId="1" hidden="1">100</definedName>
    <definedName name="solver_tim" localSheetId="3" hidden="1">2147483647</definedName>
    <definedName name="solver_tim" localSheetId="4" hidden="1">2147483647</definedName>
    <definedName name="solver_tol" localSheetId="2" hidden="1">0.01</definedName>
    <definedName name="solver_tol" localSheetId="1" hidden="1">0.05</definedName>
    <definedName name="solver_tol" localSheetId="3" hidden="1">0.01</definedName>
    <definedName name="solver_tol" localSheetId="4" hidden="1">0.01</definedName>
    <definedName name="solver_typ" localSheetId="2" hidden="1">3</definedName>
    <definedName name="solver_typ" localSheetId="1" hidden="1">3</definedName>
    <definedName name="solver_typ" localSheetId="3" hidden="1">3</definedName>
    <definedName name="solver_typ" localSheetId="4" hidden="1">3</definedName>
    <definedName name="solver_val" localSheetId="2" hidden="1">1</definedName>
    <definedName name="solver_val" localSheetId="1" hidden="1">0</definedName>
    <definedName name="solver_val" localSheetId="3" hidden="1">1</definedName>
    <definedName name="solver_val" localSheetId="4" hidden="1">1</definedName>
    <definedName name="solver_ver" localSheetId="2" hidden="1">3</definedName>
    <definedName name="solver_ver" localSheetId="1" hidden="1">3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8" l="1"/>
  <c r="E6" i="8"/>
  <c r="E4" i="8"/>
  <c r="E3" i="8"/>
  <c r="J2" i="5" a="1"/>
  <c r="J2" i="5"/>
  <c r="E11" i="8"/>
  <c r="J22" i="5" a="1"/>
  <c r="J22" i="5" s="1"/>
  <c r="J21" i="5" a="1"/>
  <c r="J21" i="5" s="1"/>
  <c r="J20" i="5" a="1"/>
  <c r="J20" i="5" s="1"/>
  <c r="J19" i="5" a="1"/>
  <c r="J19" i="5" s="1"/>
  <c r="J18" i="5" a="1"/>
  <c r="J18" i="5" s="1"/>
  <c r="J17" i="5" a="1"/>
  <c r="J17" i="5" s="1"/>
  <c r="J16" i="5" a="1"/>
  <c r="J16" i="5" s="1"/>
  <c r="J15" i="5" a="1"/>
  <c r="J15" i="5" s="1"/>
  <c r="J14" i="5" a="1"/>
  <c r="J14" i="5" s="1"/>
  <c r="J13" i="5" a="1"/>
  <c r="J13" i="5" s="1"/>
  <c r="J12" i="5" a="1"/>
  <c r="J12" i="5" s="1"/>
  <c r="J11" i="5" a="1"/>
  <c r="J11" i="5" s="1"/>
  <c r="J10" i="5" a="1"/>
  <c r="J10" i="5" s="1"/>
  <c r="J9" i="5" a="1"/>
  <c r="J9" i="5" s="1"/>
  <c r="J8" i="5" a="1"/>
  <c r="J8" i="5" s="1"/>
  <c r="J7" i="5" a="1"/>
  <c r="J7" i="5" s="1"/>
  <c r="J6" i="5" a="1"/>
  <c r="J6" i="5" s="1"/>
  <c r="J5" i="5" a="1"/>
  <c r="J5" i="5" s="1"/>
  <c r="J4" i="5" a="1"/>
  <c r="J4" i="5" s="1"/>
  <c r="J3" i="5" a="1"/>
  <c r="J3" i="5" s="1"/>
  <c r="E10" i="8"/>
  <c r="E9" i="8"/>
  <c r="E8" i="8"/>
  <c r="E7" i="8"/>
  <c r="E5" i="8"/>
  <c r="F3" i="8"/>
  <c r="F4" i="8"/>
  <c r="F5" i="8"/>
  <c r="F6" i="8"/>
  <c r="F7" i="8"/>
  <c r="F8" i="8"/>
  <c r="F9" i="8"/>
  <c r="F10" i="8"/>
  <c r="F11" i="8"/>
  <c r="G11" i="8"/>
  <c r="G10" i="8"/>
  <c r="G9" i="8"/>
  <c r="G8" i="8"/>
  <c r="G7" i="8"/>
  <c r="G6" i="8"/>
  <c r="G5" i="8"/>
  <c r="G4" i="8"/>
  <c r="G3" i="8"/>
  <c r="E2" i="8"/>
  <c r="F2" i="8" s="1"/>
  <c r="G15" i="8" s="1"/>
  <c r="D3" i="6"/>
  <c r="D4" i="6"/>
  <c r="D5" i="6"/>
  <c r="D6" i="6"/>
  <c r="D7" i="6"/>
  <c r="D8" i="6"/>
  <c r="D9" i="6"/>
  <c r="D10" i="6"/>
  <c r="D11" i="6"/>
  <c r="D2" i="6"/>
  <c r="E11" i="6"/>
  <c r="F11" i="6" s="1"/>
  <c r="G11" i="6" s="1"/>
  <c r="E10" i="6"/>
  <c r="F10" i="6" s="1"/>
  <c r="G10" i="6" s="1"/>
  <c r="E9" i="6"/>
  <c r="F9" i="6" s="1"/>
  <c r="G9" i="6" s="1"/>
  <c r="E8" i="6"/>
  <c r="F8" i="6" s="1"/>
  <c r="G8" i="6" s="1"/>
  <c r="E7" i="6"/>
  <c r="F7" i="6" s="1"/>
  <c r="G7" i="6" s="1"/>
  <c r="E6" i="6"/>
  <c r="F6" i="6" s="1"/>
  <c r="G6" i="6" s="1"/>
  <c r="E5" i="6"/>
  <c r="F5" i="6" s="1"/>
  <c r="G5" i="6" s="1"/>
  <c r="E4" i="6"/>
  <c r="F4" i="6" s="1"/>
  <c r="G4" i="6" s="1"/>
  <c r="E3" i="6"/>
  <c r="F3" i="6" s="1"/>
  <c r="G3" i="6" s="1"/>
  <c r="E2" i="6"/>
  <c r="F2" i="6" s="1"/>
  <c r="G2" i="6" s="1"/>
  <c r="G15" i="6" s="1"/>
  <c r="G3" i="5"/>
  <c r="G4" i="5"/>
  <c r="G5" i="5"/>
  <c r="G6" i="5"/>
  <c r="G7" i="5"/>
  <c r="G8" i="5"/>
  <c r="G9" i="5"/>
  <c r="G10" i="5"/>
  <c r="G11" i="5"/>
  <c r="G2" i="5"/>
  <c r="G15" i="5" s="1"/>
  <c r="F11" i="5"/>
  <c r="F10" i="5"/>
  <c r="F9" i="5"/>
  <c r="F8" i="5"/>
  <c r="F7" i="5"/>
  <c r="F6" i="5"/>
  <c r="F5" i="5"/>
  <c r="F4" i="5"/>
  <c r="F3" i="5"/>
  <c r="F2" i="5"/>
  <c r="E11" i="5"/>
  <c r="E10" i="5"/>
  <c r="E9" i="5"/>
  <c r="E8" i="5"/>
  <c r="E7" i="5"/>
  <c r="E6" i="5"/>
  <c r="E5" i="5"/>
  <c r="E4" i="5"/>
  <c r="E3" i="5"/>
  <c r="E2" i="5"/>
  <c r="C12" i="2"/>
  <c r="C7" i="2"/>
  <c r="C5" i="2"/>
  <c r="C9" i="2" s="1"/>
  <c r="C12" i="1"/>
  <c r="C11" i="1"/>
  <c r="C10" i="1"/>
  <c r="C9" i="1"/>
  <c r="C8" i="1"/>
  <c r="C7" i="1"/>
  <c r="C6" i="1"/>
  <c r="C5" i="1"/>
  <c r="C4" i="1"/>
  <c r="C3" i="1"/>
  <c r="C2" i="1"/>
  <c r="B12" i="1"/>
  <c r="B11" i="1"/>
  <c r="B10" i="1"/>
  <c r="B9" i="1"/>
  <c r="B8" i="1"/>
  <c r="B7" i="1"/>
  <c r="B6" i="1"/>
  <c r="B5" i="1"/>
  <c r="B4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<sst xmlns="http://schemas.openxmlformats.org/spreadsheetml/2006/main" count="73" uniqueCount="32">
  <si>
    <t>Proportion jacks</t>
  </si>
  <si>
    <t>Jack fitness</t>
  </si>
  <si>
    <t>Numer equilibria</t>
  </si>
  <si>
    <t>Approx. equilibrium</t>
  </si>
  <si>
    <t>Proportion of jacks</t>
  </si>
  <si>
    <t>Fitness of jacks</t>
  </si>
  <si>
    <t>Difference in fitness</t>
  </si>
  <si>
    <t>Stage</t>
  </si>
  <si>
    <t>Age</t>
  </si>
  <si>
    <t>n(x)</t>
  </si>
  <si>
    <t>b(x)</t>
  </si>
  <si>
    <t>lx</t>
  </si>
  <si>
    <t>lxbx</t>
  </si>
  <si>
    <t>Euler</t>
  </si>
  <si>
    <t>Eggs</t>
  </si>
  <si>
    <t>Migrants</t>
  </si>
  <si>
    <t>One year adults</t>
  </si>
  <si>
    <t>Two year adults</t>
  </si>
  <si>
    <t>Three year adults</t>
  </si>
  <si>
    <t>Four year adults</t>
  </si>
  <si>
    <t>Five year adults</t>
  </si>
  <si>
    <t>Six year adults</t>
  </si>
  <si>
    <t>Seven year adults</t>
  </si>
  <si>
    <t>Eight year adults</t>
  </si>
  <si>
    <t>r</t>
  </si>
  <si>
    <t>Sum Euler</t>
  </si>
  <si>
    <t>Hooknose fitness</t>
  </si>
  <si>
    <t>Fitness of hooknoses</t>
  </si>
  <si>
    <t>Analytical solution</t>
  </si>
  <si>
    <t>Original b(x)</t>
  </si>
  <si>
    <t>Improvement needed</t>
  </si>
  <si>
    <t>Original 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</si>
</sst>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 jacks graphs'!$B$1</c:f>
              <c:strCache>
                <c:ptCount val="1"/>
                <c:pt idx="0">
                  <c:v>Jack fitness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'Prop jacks graphs'!$A$2:$A$12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'Prop jacks graphs'!$B$2:$B$12</c:f>
              <c:numCache>
                <c:formatCode>General</c:formatCode>
                <c:ptCount val="11"/>
                <c:pt idx="0">
                  <c:v>3.5</c:v>
                </c:pt>
                <c:pt idx="1">
                  <c:v>2.5928637723860124</c:v>
                </c:pt>
                <c:pt idx="2">
                  <c:v>1.9208407263290923</c:v>
                </c:pt>
                <c:pt idx="3">
                  <c:v>1.4229938090920966</c:v>
                </c:pt>
                <c:pt idx="4">
                  <c:v>1.054179741692707</c:v>
                </c:pt>
                <c:pt idx="5">
                  <c:v>0.78095556051950432</c:v>
                </c:pt>
                <c:pt idx="6">
                  <c:v>0.57854610877555279</c:v>
                </c:pt>
                <c:pt idx="7">
                  <c:v>0.4285974988854368</c:v>
                </c:pt>
                <c:pt idx="8">
                  <c:v>0.31751283651294365</c:v>
                </c:pt>
                <c:pt idx="9">
                  <c:v>0.23521929458912416</c:v>
                </c:pt>
                <c:pt idx="10">
                  <c:v>0.1742547392875238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6-436A-A116-09E9CC145B70}"/>
            </c:ext>
          </c:extLst>
        </c:ser>
        <c:ser>
          <c:idx val="1"/>
          <c:order val="1"/>
          <c:tx>
            <c:strRef>
              <c:f>'Prop jacks graphs'!$C$1</c:f>
              <c:strCache>
                <c:ptCount val="1"/>
                <c:pt idx="0">
                  <c:v>Hooknose fitness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'Prop jacks graphs'!$A$2:$A$12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'Prop jacks graphs'!$C$2:$C$12</c:f>
              <c:numCache>
                <c:formatCode>General</c:formatCode>
                <c:ptCount val="11"/>
                <c:pt idx="0">
                  <c:v>0.5</c:v>
                </c:pt>
                <c:pt idx="1">
                  <c:v>0.61070137908008493</c:v>
                </c:pt>
                <c:pt idx="2">
                  <c:v>0.74591234882063517</c:v>
                </c:pt>
                <c:pt idx="3">
                  <c:v>0.91105940019525455</c:v>
                </c:pt>
                <c:pt idx="4">
                  <c:v>1.1127704642462339</c:v>
                </c:pt>
                <c:pt idx="5">
                  <c:v>1.3591409142295225</c:v>
                </c:pt>
                <c:pt idx="6">
                  <c:v>1.6600584613682741</c:v>
                </c:pt>
                <c:pt idx="7">
                  <c:v>2.0275999834223373</c:v>
                </c:pt>
                <c:pt idx="8">
                  <c:v>2.4765162121975575</c:v>
                </c:pt>
                <c:pt idx="9">
                  <c:v>3.0248237322064733</c:v>
                </c:pt>
                <c:pt idx="10">
                  <c:v>3.6945280494653252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F6-436A-A116-09E9CC145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75800"/>
        <c:axId val="377683000"/>
      </c:scatterChart>
      <c:valAx>
        <c:axId val="377675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3000"/>
        <c:crosses val="autoZero"/>
        <c:crossBetween val="midCat"/>
      </c:valAx>
      <c:valAx>
        <c:axId val="37768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75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7</xdr:row>
      <xdr:rowOff>71437</xdr:rowOff>
    </xdr:from>
    <xdr:to>
      <xdr:col>15</xdr:col>
      <xdr:colOff>238125</xdr:colOff>
      <xdr:row>21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22E689-0FF8-836D-A43F-0A2CAEA4D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2" sqref="C2"/>
    </sheetView>
  </sheetViews>
  <sheetFormatPr defaultColWidth="8.5703125" defaultRowHeight="15" x14ac:dyDescent="0.25"/>
  <cols>
    <col min="1" max="1" width="19.140625" customWidth="1"/>
    <col min="2" max="2" width="11" customWidth="1"/>
  </cols>
  <sheetData>
    <row r="1" spans="1:3" x14ac:dyDescent="0.25">
      <c r="A1" t="s">
        <v>0</v>
      </c>
      <c r="B1" t="s">
        <v>1</v>
      </c>
      <c r="C1" t="s">
        <v>26</v>
      </c>
    </row>
    <row r="2" spans="1:3" x14ac:dyDescent="0.25">
      <c r="A2">
        <v>0</v>
      </c>
      <c r="B2">
        <f>3.5*EXP(-3*A2)</f>
        <v>3.5</v>
      </c>
      <c r="C2">
        <f>0.5*EXP(2*A2)</f>
        <v>0.5</v>
      </c>
    </row>
    <row r="3" spans="1:3" x14ac:dyDescent="0.25">
      <c r="A3">
        <v>0.1</v>
      </c>
      <c r="B3">
        <f t="shared" ref="B3:B12" si="0">3.5*EXP(-3*A3)</f>
        <v>2.5928637723860124</v>
      </c>
      <c r="C3">
        <f t="shared" ref="C3:C12" si="1">0.5*EXP(2*A3)</f>
        <v>0.61070137908008493</v>
      </c>
    </row>
    <row r="4" spans="1:3" x14ac:dyDescent="0.25">
      <c r="A4">
        <v>0.2</v>
      </c>
      <c r="B4">
        <f t="shared" si="0"/>
        <v>1.9208407263290923</v>
      </c>
      <c r="C4">
        <f t="shared" si="1"/>
        <v>0.74591234882063517</v>
      </c>
    </row>
    <row r="5" spans="1:3" x14ac:dyDescent="0.25">
      <c r="A5">
        <v>0.30000000000000004</v>
      </c>
      <c r="B5">
        <f t="shared" si="0"/>
        <v>1.4229938090920966</v>
      </c>
      <c r="C5">
        <f t="shared" si="1"/>
        <v>0.91105940019525455</v>
      </c>
    </row>
    <row r="6" spans="1:3" x14ac:dyDescent="0.25">
      <c r="A6">
        <v>0.4</v>
      </c>
      <c r="B6">
        <f t="shared" si="0"/>
        <v>1.054179741692707</v>
      </c>
      <c r="C6">
        <f t="shared" si="1"/>
        <v>1.1127704642462339</v>
      </c>
    </row>
    <row r="7" spans="1:3" x14ac:dyDescent="0.25">
      <c r="A7">
        <v>0.5</v>
      </c>
      <c r="B7">
        <f t="shared" si="0"/>
        <v>0.78095556051950432</v>
      </c>
      <c r="C7">
        <f t="shared" si="1"/>
        <v>1.3591409142295225</v>
      </c>
    </row>
    <row r="8" spans="1:3" x14ac:dyDescent="0.25">
      <c r="A8">
        <v>0.60000000000000009</v>
      </c>
      <c r="B8">
        <f t="shared" si="0"/>
        <v>0.57854610877555279</v>
      </c>
      <c r="C8">
        <f t="shared" si="1"/>
        <v>1.6600584613682741</v>
      </c>
    </row>
    <row r="9" spans="1:3" x14ac:dyDescent="0.25">
      <c r="A9">
        <v>0.7</v>
      </c>
      <c r="B9">
        <f t="shared" si="0"/>
        <v>0.4285974988854368</v>
      </c>
      <c r="C9">
        <f t="shared" si="1"/>
        <v>2.0275999834223373</v>
      </c>
    </row>
    <row r="10" spans="1:3" x14ac:dyDescent="0.25">
      <c r="A10">
        <v>0.8</v>
      </c>
      <c r="B10">
        <f t="shared" si="0"/>
        <v>0.31751283651294365</v>
      </c>
      <c r="C10">
        <f t="shared" si="1"/>
        <v>2.4765162121975575</v>
      </c>
    </row>
    <row r="11" spans="1:3" x14ac:dyDescent="0.25">
      <c r="A11">
        <v>0.9</v>
      </c>
      <c r="B11">
        <f t="shared" si="0"/>
        <v>0.23521929458912416</v>
      </c>
      <c r="C11">
        <f t="shared" si="1"/>
        <v>3.0248237322064733</v>
      </c>
    </row>
    <row r="12" spans="1:3" x14ac:dyDescent="0.25">
      <c r="A12">
        <v>1</v>
      </c>
      <c r="B12">
        <f t="shared" si="0"/>
        <v>0.1742547392875238</v>
      </c>
      <c r="C12">
        <f t="shared" si="1"/>
        <v>3.6945280494653252</v>
      </c>
    </row>
    <row r="14" spans="1:3" x14ac:dyDescent="0.25">
      <c r="A14" t="s">
        <v>2</v>
      </c>
    </row>
    <row r="15" spans="1:3" x14ac:dyDescent="0.25">
      <c r="A15" t="s">
        <v>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2"/>
  <sheetViews>
    <sheetView workbookViewId="0">
      <selection activeCell="C9" sqref="C9"/>
    </sheetView>
  </sheetViews>
  <sheetFormatPr defaultColWidth="8.5703125" defaultRowHeight="15" x14ac:dyDescent="0.25"/>
  <cols>
    <col min="2" max="2" width="17.5703125" customWidth="1"/>
  </cols>
  <sheetData>
    <row r="3" spans="2:3" x14ac:dyDescent="0.25">
      <c r="B3" s="1" t="s">
        <v>4</v>
      </c>
      <c r="C3">
        <v>0.38918205419021351</v>
      </c>
    </row>
    <row r="5" spans="2:3" x14ac:dyDescent="0.25">
      <c r="B5" s="1" t="s">
        <v>5</v>
      </c>
      <c r="C5">
        <f>3.5*EXP(-3*C3)</f>
        <v>1.088953132598129</v>
      </c>
    </row>
    <row r="6" spans="2:3" x14ac:dyDescent="0.25">
      <c r="B6" s="1"/>
    </row>
    <row r="7" spans="2:3" x14ac:dyDescent="0.25">
      <c r="B7" s="1" t="s">
        <v>27</v>
      </c>
      <c r="C7">
        <f>0.5*EXP(2*C3)</f>
        <v>1.0889532653369005</v>
      </c>
    </row>
    <row r="8" spans="2:3" x14ac:dyDescent="0.25">
      <c r="B8" s="1"/>
    </row>
    <row r="9" spans="2:3" x14ac:dyDescent="0.25">
      <c r="B9" s="1" t="s">
        <v>6</v>
      </c>
      <c r="C9">
        <f>C5-C7</f>
        <v>-1.3273877152997215E-7</v>
      </c>
    </row>
    <row r="12" spans="2:3" x14ac:dyDescent="0.25">
      <c r="B12" t="s">
        <v>28</v>
      </c>
      <c r="C12">
        <f>(LN(3.5)-LN(0.5))/5</f>
        <v>0.3891820298110627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tabSelected="1" workbookViewId="0">
      <selection activeCell="J21" sqref="J21"/>
    </sheetView>
  </sheetViews>
  <sheetFormatPr defaultRowHeight="15" x14ac:dyDescent="0.25"/>
  <cols>
    <col min="1" max="1" width="16.710937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I1" t="s">
        <v>24</v>
      </c>
      <c r="J1" t="s">
        <v>25</v>
      </c>
    </row>
    <row r="2" spans="1:10" x14ac:dyDescent="0.25">
      <c r="A2" t="s">
        <v>14</v>
      </c>
      <c r="B2">
        <v>1</v>
      </c>
      <c r="C2" s="2">
        <v>100000</v>
      </c>
      <c r="D2">
        <v>0</v>
      </c>
      <c r="E2">
        <f>C2/C$2</f>
        <v>1</v>
      </c>
      <c r="F2">
        <f>E2*D2</f>
        <v>0</v>
      </c>
      <c r="G2">
        <f>F2*EXP(-G$13*B2)</f>
        <v>0</v>
      </c>
      <c r="I2">
        <v>-1</v>
      </c>
      <c r="J2">
        <f t="array" ref="J2">SUM(F$2:F$11*EXP(-I2*B$2:B$11))</f>
        <v>1170.2113606466278</v>
      </c>
    </row>
    <row r="3" spans="1:10" x14ac:dyDescent="0.25">
      <c r="A3" t="s">
        <v>15</v>
      </c>
      <c r="B3">
        <v>2</v>
      </c>
      <c r="C3">
        <v>4800</v>
      </c>
      <c r="D3">
        <v>0</v>
      </c>
      <c r="E3">
        <f t="shared" ref="E3:E11" si="0">C3/C$2</f>
        <v>4.8000000000000001E-2</v>
      </c>
      <c r="F3">
        <f t="shared" ref="F3:F11" si="1">E3*D3</f>
        <v>0</v>
      </c>
      <c r="G3">
        <f t="shared" ref="G3:G11" si="2">F3*EXP(-G$13*B3)</f>
        <v>0</v>
      </c>
      <c r="I3">
        <v>-0.9</v>
      </c>
      <c r="J3" cm="1">
        <f t="array" ref="J3">SUM(D$2:D$11*E$2:E$11*EXP(-I3*B$2:B$11))</f>
        <v>477.50135286222718</v>
      </c>
    </row>
    <row r="4" spans="1:10" x14ac:dyDescent="0.25">
      <c r="A4" t="s">
        <v>16</v>
      </c>
      <c r="B4">
        <v>3</v>
      </c>
      <c r="C4">
        <v>336</v>
      </c>
      <c r="D4">
        <v>26.4</v>
      </c>
      <c r="E4">
        <f t="shared" si="0"/>
        <v>3.3600000000000001E-3</v>
      </c>
      <c r="F4">
        <f t="shared" si="1"/>
        <v>8.8704000000000005E-2</v>
      </c>
      <c r="G4">
        <f t="shared" si="2"/>
        <v>0.11864662252896545</v>
      </c>
      <c r="I4">
        <v>-0.8</v>
      </c>
      <c r="J4" cm="1">
        <f t="array" ref="J4">SUM(D$2:D$11*E$2:E$11*EXP(-I4*B$2:B$11))</f>
        <v>198.5520268943188</v>
      </c>
    </row>
    <row r="5" spans="1:10" x14ac:dyDescent="0.25">
      <c r="A5" t="s">
        <v>17</v>
      </c>
      <c r="B5">
        <v>4</v>
      </c>
      <c r="C5" s="3">
        <v>306</v>
      </c>
      <c r="D5">
        <v>29.4</v>
      </c>
      <c r="E5">
        <f t="shared" si="0"/>
        <v>3.0599999999999998E-3</v>
      </c>
      <c r="F5">
        <f t="shared" si="1"/>
        <v>8.9963999999999988E-2</v>
      </c>
      <c r="G5">
        <f t="shared" si="2"/>
        <v>0.13258212971830735</v>
      </c>
      <c r="I5">
        <v>-0.7</v>
      </c>
      <c r="J5" cm="1">
        <f t="array" ref="J5">SUM(D$2:D$11*E$2:E$11*EXP(-I5*B$2:B$11))</f>
        <v>84.456153963251722</v>
      </c>
    </row>
    <row r="6" spans="1:10" x14ac:dyDescent="0.25">
      <c r="A6" t="s">
        <v>18</v>
      </c>
      <c r="B6">
        <v>5</v>
      </c>
      <c r="C6" s="3">
        <v>269</v>
      </c>
      <c r="D6">
        <v>37.200000000000003</v>
      </c>
      <c r="E6">
        <f t="shared" si="0"/>
        <v>2.6900000000000001E-3</v>
      </c>
      <c r="F6">
        <f t="shared" si="1"/>
        <v>0.10006800000000002</v>
      </c>
      <c r="G6">
        <f t="shared" si="2"/>
        <v>0.16248583722297658</v>
      </c>
      <c r="I6">
        <v>-0.6</v>
      </c>
      <c r="J6" cm="1">
        <f t="array" ref="J6">SUM(D$2:D$11*E$2:E$11*EXP(-I6*B$2:B$11))</f>
        <v>36.908035853715823</v>
      </c>
    </row>
    <row r="7" spans="1:10" x14ac:dyDescent="0.25">
      <c r="A7" t="s">
        <v>19</v>
      </c>
      <c r="B7">
        <v>6</v>
      </c>
      <c r="C7" s="3">
        <v>224</v>
      </c>
      <c r="D7">
        <v>43</v>
      </c>
      <c r="E7">
        <f t="shared" si="0"/>
        <v>2.2399999999999998E-3</v>
      </c>
      <c r="F7">
        <f t="shared" si="1"/>
        <v>9.6319999999999989E-2</v>
      </c>
      <c r="G7">
        <f t="shared" si="2"/>
        <v>0.17232203910663291</v>
      </c>
      <c r="I7">
        <v>-0.5</v>
      </c>
      <c r="J7" cm="1">
        <f t="array" ref="J7">SUM(D$2:D$11*E$2:E$11*EXP(-I7*B$2:B$11))</f>
        <v>16.646753096846897</v>
      </c>
    </row>
    <row r="8" spans="1:10" x14ac:dyDescent="0.25">
      <c r="A8" t="s">
        <v>20</v>
      </c>
      <c r="B8">
        <v>7</v>
      </c>
      <c r="C8" s="3">
        <v>173</v>
      </c>
      <c r="D8">
        <v>45.2</v>
      </c>
      <c r="E8">
        <f t="shared" si="0"/>
        <v>1.73E-3</v>
      </c>
      <c r="F8">
        <f t="shared" si="1"/>
        <v>7.8196000000000002E-2</v>
      </c>
      <c r="G8">
        <f t="shared" si="2"/>
        <v>0.15413914568710463</v>
      </c>
      <c r="I8">
        <v>-0.4</v>
      </c>
      <c r="J8" cm="1">
        <f t="array" ref="J8">SUM(D$2:D$11*E$2:E$11*EXP(-I8*B$2:B$11))</f>
        <v>7.7836730945946524</v>
      </c>
    </row>
    <row r="9" spans="1:10" x14ac:dyDescent="0.25">
      <c r="A9" t="s">
        <v>21</v>
      </c>
      <c r="B9">
        <v>8</v>
      </c>
      <c r="C9" s="3">
        <v>137</v>
      </c>
      <c r="D9">
        <v>32.5</v>
      </c>
      <c r="E9">
        <f t="shared" si="0"/>
        <v>1.3699999999999999E-3</v>
      </c>
      <c r="F9">
        <f t="shared" si="1"/>
        <v>4.4524999999999995E-2</v>
      </c>
      <c r="G9">
        <f t="shared" si="2"/>
        <v>9.6702209307016632E-2</v>
      </c>
      <c r="I9">
        <v>-0.3</v>
      </c>
      <c r="J9" cm="1">
        <f t="array" ref="J9">SUM(D$2:D$11*E$2:E$11*EXP(-I9*B$2:B$11))</f>
        <v>3.7872413757512708</v>
      </c>
    </row>
    <row r="10" spans="1:10" x14ac:dyDescent="0.25">
      <c r="A10" t="s">
        <v>22</v>
      </c>
      <c r="B10">
        <v>9</v>
      </c>
      <c r="C10" s="3">
        <v>103</v>
      </c>
      <c r="D10">
        <v>38.5</v>
      </c>
      <c r="E10">
        <f t="shared" si="0"/>
        <v>1.0300000000000001E-3</v>
      </c>
      <c r="F10">
        <f t="shared" si="1"/>
        <v>3.9655000000000003E-2</v>
      </c>
      <c r="G10">
        <f t="shared" si="2"/>
        <v>9.489306642934596E-2</v>
      </c>
      <c r="I10">
        <v>-0.2</v>
      </c>
      <c r="J10" cm="1">
        <f t="array" ref="J10">SUM(D$2:D$11*E$2:E$11*EXP(-I10*B$2:B$11))</f>
        <v>1.9224014274019618</v>
      </c>
    </row>
    <row r="11" spans="1:10" x14ac:dyDescent="0.25">
      <c r="A11" t="s">
        <v>23</v>
      </c>
      <c r="B11">
        <v>10</v>
      </c>
      <c r="C11" s="3">
        <v>57</v>
      </c>
      <c r="D11">
        <v>45.4</v>
      </c>
      <c r="E11">
        <f t="shared" si="0"/>
        <v>5.6999999999999998E-4</v>
      </c>
      <c r="F11">
        <f t="shared" si="1"/>
        <v>2.5877999999999998E-2</v>
      </c>
      <c r="G11">
        <f t="shared" si="2"/>
        <v>6.8229359399858414E-2</v>
      </c>
      <c r="I11">
        <v>-0.1</v>
      </c>
      <c r="J11" cm="1">
        <f t="array" ref="J11">SUM(D$2:D$11*E$2:E$11*EXP(-I11*B$2:B$11))</f>
        <v>1.0188779908201357</v>
      </c>
    </row>
    <row r="12" spans="1:10" x14ac:dyDescent="0.25">
      <c r="I12">
        <v>0</v>
      </c>
      <c r="J12" cm="1">
        <f t="array" ref="J12">SUM(D$2:D$11*E$2:E$11*EXP(-I12*B$2:B$11))</f>
        <v>0.56330999999999987</v>
      </c>
    </row>
    <row r="13" spans="1:10" x14ac:dyDescent="0.25">
      <c r="F13" t="s">
        <v>24</v>
      </c>
      <c r="G13">
        <v>-9.694817750555286E-2</v>
      </c>
      <c r="I13">
        <v>0.1</v>
      </c>
      <c r="J13" cm="1">
        <f t="array" ref="J13">SUM(D$2:D$11*E$2:E$11*EXP(-I13*B$2:B$11))</f>
        <v>0.32405391949184215</v>
      </c>
    </row>
    <row r="14" spans="1:10" x14ac:dyDescent="0.25">
      <c r="I14">
        <v>0.2</v>
      </c>
      <c r="J14" cm="1">
        <f t="array" ref="J14">SUM(D$2:D$11*E$2:E$11*EXP(-I14*B$2:B$11))</f>
        <v>0.19325867723456741</v>
      </c>
    </row>
    <row r="15" spans="1:10" x14ac:dyDescent="0.25">
      <c r="F15" t="s">
        <v>25</v>
      </c>
      <c r="G15">
        <f>SUM(G2:G11)</f>
        <v>1.000000409400208</v>
      </c>
      <c r="I15">
        <v>0.3</v>
      </c>
      <c r="J15" cm="1">
        <f t="array" ref="J15">SUM(D$2:D$11*E$2:E$11*EXP(-I15*B$2:B$11))</f>
        <v>0.11897901305413539</v>
      </c>
    </row>
    <row r="16" spans="1:10" x14ac:dyDescent="0.25">
      <c r="I16">
        <v>0.4</v>
      </c>
      <c r="J16" cm="1">
        <f t="array" ref="J16">SUM(D$2:D$11*E$2:E$11*EXP(-I16*B$2:B$11))</f>
        <v>7.5288769208077047E-2</v>
      </c>
    </row>
    <row r="17" spans="9:10" x14ac:dyDescent="0.25">
      <c r="I17">
        <v>0.5</v>
      </c>
      <c r="J17" cm="1">
        <f t="array" ref="J17">SUM(D$2:D$11*E$2:E$11*EXP(-I17*B$2:B$11))</f>
        <v>4.8769123480172739E-2</v>
      </c>
    </row>
    <row r="18" spans="9:10" x14ac:dyDescent="0.25">
      <c r="I18">
        <v>0.6</v>
      </c>
      <c r="J18" cm="1">
        <f t="array" ref="J18">SUM(D$2:D$11*E$2:E$11*EXP(-I18*B$2:B$11))</f>
        <v>3.2220209612613723E-2</v>
      </c>
    </row>
    <row r="19" spans="9:10" x14ac:dyDescent="0.25">
      <c r="I19">
        <v>0.7</v>
      </c>
      <c r="J19" cm="1">
        <f t="array" ref="J19">SUM(D$2:D$11*E$2:E$11*EXP(-I19*B$2:B$11))</f>
        <v>2.1642613948648706E-2</v>
      </c>
    </row>
    <row r="20" spans="9:10" x14ac:dyDescent="0.25">
      <c r="I20">
        <v>0.8</v>
      </c>
      <c r="J20" cm="1">
        <f t="array" ref="J20">SUM(D$2:D$11*E$2:E$11*EXP(-I20*B$2:B$11))</f>
        <v>1.4741100786251449E-2</v>
      </c>
    </row>
    <row r="21" spans="9:10" x14ac:dyDescent="0.25">
      <c r="I21">
        <v>0.9</v>
      </c>
      <c r="J21" cm="1">
        <f t="array" ref="J21">SUM(D$2:D$11*E$2:E$11*EXP(-I21*B$2:B$11))</f>
        <v>1.015830517518947E-2</v>
      </c>
    </row>
    <row r="22" spans="9:10" x14ac:dyDescent="0.25">
      <c r="I22">
        <v>1</v>
      </c>
      <c r="J22" cm="1">
        <f t="array" ref="J22">SUM(D$2:D$11*E$2:E$11*EXP(-I22*B$2:B$11))</f>
        <v>7.0693772102993846E-3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278B-DFD1-42E8-9EE1-DAECA363EC56}">
  <dimension ref="A1:G25"/>
  <sheetViews>
    <sheetView workbookViewId="0">
      <selection activeCell="D2" sqref="D2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14</v>
      </c>
      <c r="B2">
        <v>1</v>
      </c>
      <c r="C2" s="2">
        <v>100000</v>
      </c>
      <c r="D2">
        <f>D14*D$25</f>
        <v>0</v>
      </c>
      <c r="E2">
        <f>C2/C$2</f>
        <v>1</v>
      </c>
      <c r="F2">
        <f>E2*D2</f>
        <v>0</v>
      </c>
      <c r="G2">
        <f>F2*EXP(-G$13*B2)</f>
        <v>0</v>
      </c>
    </row>
    <row r="3" spans="1:7" x14ac:dyDescent="0.25">
      <c r="A3" t="s">
        <v>15</v>
      </c>
      <c r="B3">
        <v>2</v>
      </c>
      <c r="C3">
        <v>4800</v>
      </c>
      <c r="D3">
        <f t="shared" ref="D3:D11" si="0">D15*D$25</f>
        <v>0</v>
      </c>
      <c r="E3">
        <f t="shared" ref="E3:E11" si="1">C3/C$2</f>
        <v>4.8000000000000001E-2</v>
      </c>
      <c r="F3">
        <f t="shared" ref="F3:F11" si="2">E3*D3</f>
        <v>0</v>
      </c>
      <c r="G3">
        <f t="shared" ref="G3:G11" si="3">F3*EXP(-G$13*B3)</f>
        <v>0</v>
      </c>
    </row>
    <row r="4" spans="1:7" x14ac:dyDescent="0.25">
      <c r="A4" t="s">
        <v>16</v>
      </c>
      <c r="B4">
        <v>3</v>
      </c>
      <c r="C4">
        <v>336</v>
      </c>
      <c r="D4">
        <f t="shared" si="0"/>
        <v>46.865846514352661</v>
      </c>
      <c r="E4">
        <f t="shared" si="1"/>
        <v>3.3600000000000001E-3</v>
      </c>
      <c r="F4">
        <f t="shared" si="2"/>
        <v>0.15746924428822495</v>
      </c>
      <c r="G4">
        <f t="shared" si="3"/>
        <v>0.15746924428822495</v>
      </c>
    </row>
    <row r="5" spans="1:7" x14ac:dyDescent="0.25">
      <c r="A5" t="s">
        <v>17</v>
      </c>
      <c r="B5">
        <v>4</v>
      </c>
      <c r="C5" s="3">
        <v>306</v>
      </c>
      <c r="D5">
        <f t="shared" si="0"/>
        <v>52.191510890983643</v>
      </c>
      <c r="E5">
        <f t="shared" si="1"/>
        <v>3.0599999999999998E-3</v>
      </c>
      <c r="F5">
        <f t="shared" si="2"/>
        <v>0.15970602332640993</v>
      </c>
      <c r="G5">
        <f t="shared" si="3"/>
        <v>0.15970602332640993</v>
      </c>
    </row>
    <row r="6" spans="1:7" x14ac:dyDescent="0.25">
      <c r="A6" t="s">
        <v>18</v>
      </c>
      <c r="B6">
        <v>5</v>
      </c>
      <c r="C6" s="3">
        <v>269</v>
      </c>
      <c r="D6">
        <f t="shared" si="0"/>
        <v>66.038238270224213</v>
      </c>
      <c r="E6">
        <f t="shared" si="1"/>
        <v>2.6900000000000001E-3</v>
      </c>
      <c r="F6">
        <f t="shared" si="2"/>
        <v>0.17764286094690315</v>
      </c>
      <c r="G6">
        <f t="shared" si="3"/>
        <v>0.17764286094690315</v>
      </c>
    </row>
    <row r="7" spans="1:7" x14ac:dyDescent="0.25">
      <c r="A7" t="s">
        <v>19</v>
      </c>
      <c r="B7">
        <v>6</v>
      </c>
      <c r="C7" s="3">
        <v>224</v>
      </c>
      <c r="D7">
        <f t="shared" si="0"/>
        <v>76.334522731710777</v>
      </c>
      <c r="E7">
        <f t="shared" si="1"/>
        <v>2.2399999999999998E-3</v>
      </c>
      <c r="F7">
        <f t="shared" si="2"/>
        <v>0.17098933091903212</v>
      </c>
      <c r="G7">
        <f t="shared" si="3"/>
        <v>0.17098933091903212</v>
      </c>
    </row>
    <row r="8" spans="1:7" x14ac:dyDescent="0.25">
      <c r="A8" t="s">
        <v>20</v>
      </c>
      <c r="B8">
        <v>7</v>
      </c>
      <c r="C8" s="3">
        <v>173</v>
      </c>
      <c r="D8">
        <f t="shared" si="0"/>
        <v>80.240009941240174</v>
      </c>
      <c r="E8">
        <f t="shared" si="1"/>
        <v>1.73E-3</v>
      </c>
      <c r="F8">
        <f t="shared" si="2"/>
        <v>0.1388152171983455</v>
      </c>
      <c r="G8">
        <f t="shared" si="3"/>
        <v>0.1388152171983455</v>
      </c>
    </row>
    <row r="9" spans="1:7" x14ac:dyDescent="0.25">
      <c r="A9" t="s">
        <v>21</v>
      </c>
      <c r="B9">
        <v>8</v>
      </c>
      <c r="C9" s="3">
        <v>137</v>
      </c>
      <c r="D9">
        <f t="shared" si="0"/>
        <v>57.694697413502332</v>
      </c>
      <c r="E9">
        <f t="shared" si="1"/>
        <v>1.3699999999999999E-3</v>
      </c>
      <c r="F9">
        <f t="shared" si="2"/>
        <v>7.9041735456498188E-2</v>
      </c>
      <c r="G9">
        <f t="shared" si="3"/>
        <v>7.9041735456498188E-2</v>
      </c>
    </row>
    <row r="10" spans="1:7" x14ac:dyDescent="0.25">
      <c r="A10" t="s">
        <v>22</v>
      </c>
      <c r="B10">
        <v>9</v>
      </c>
      <c r="C10" s="3">
        <v>103</v>
      </c>
      <c r="D10">
        <f t="shared" si="0"/>
        <v>68.346026166764304</v>
      </c>
      <c r="E10">
        <f t="shared" si="1"/>
        <v>1.0300000000000001E-3</v>
      </c>
      <c r="F10">
        <f t="shared" si="2"/>
        <v>7.0396406951767243E-2</v>
      </c>
      <c r="G10">
        <f t="shared" si="3"/>
        <v>7.0396406951767243E-2</v>
      </c>
    </row>
    <row r="11" spans="1:7" x14ac:dyDescent="0.25">
      <c r="A11" t="s">
        <v>23</v>
      </c>
      <c r="B11">
        <v>10</v>
      </c>
      <c r="C11" s="3">
        <v>57</v>
      </c>
      <c r="D11">
        <f t="shared" si="0"/>
        <v>80.59505423301556</v>
      </c>
      <c r="E11">
        <f t="shared" si="1"/>
        <v>5.6999999999999998E-4</v>
      </c>
      <c r="F11">
        <f t="shared" si="2"/>
        <v>4.5939180912818865E-2</v>
      </c>
      <c r="G11">
        <f t="shared" si="3"/>
        <v>4.5939180912818865E-2</v>
      </c>
    </row>
    <row r="13" spans="1:7" x14ac:dyDescent="0.25">
      <c r="D13" t="s">
        <v>29</v>
      </c>
      <c r="F13" t="s">
        <v>24</v>
      </c>
      <c r="G13">
        <v>0</v>
      </c>
    </row>
    <row r="14" spans="1:7" x14ac:dyDescent="0.25">
      <c r="D14">
        <v>0</v>
      </c>
    </row>
    <row r="15" spans="1:7" x14ac:dyDescent="0.25">
      <c r="D15">
        <v>0</v>
      </c>
      <c r="F15" t="s">
        <v>25</v>
      </c>
      <c r="G15">
        <f>SUM(G2:G11)</f>
        <v>1</v>
      </c>
    </row>
    <row r="16" spans="1:7" x14ac:dyDescent="0.25">
      <c r="D16">
        <v>26.4</v>
      </c>
    </row>
    <row r="17" spans="3:4" x14ac:dyDescent="0.25">
      <c r="D17">
        <v>29.4</v>
      </c>
    </row>
    <row r="18" spans="3:4" x14ac:dyDescent="0.25">
      <c r="D18">
        <v>37.200000000000003</v>
      </c>
    </row>
    <row r="19" spans="3:4" x14ac:dyDescent="0.25">
      <c r="D19">
        <v>43</v>
      </c>
    </row>
    <row r="20" spans="3:4" x14ac:dyDescent="0.25">
      <c r="D20">
        <v>45.2</v>
      </c>
    </row>
    <row r="21" spans="3:4" x14ac:dyDescent="0.25">
      <c r="D21">
        <v>32.5</v>
      </c>
    </row>
    <row r="22" spans="3:4" x14ac:dyDescent="0.25">
      <c r="D22">
        <v>38.5</v>
      </c>
    </row>
    <row r="23" spans="3:4" x14ac:dyDescent="0.25">
      <c r="D23">
        <v>45.4</v>
      </c>
    </row>
    <row r="25" spans="3:4" x14ac:dyDescent="0.25">
      <c r="C25" t="s">
        <v>30</v>
      </c>
      <c r="D25">
        <v>1.7752214588769948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731B-F10D-4D8C-9D6C-DC81DDE236C9}">
  <dimension ref="A1:G25"/>
  <sheetViews>
    <sheetView zoomScale="90" zoomScaleNormal="90" workbookViewId="0">
      <selection activeCell="J5" sqref="J5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14</v>
      </c>
      <c r="B2">
        <v>1</v>
      </c>
      <c r="C2" s="2">
        <v>100000</v>
      </c>
      <c r="D2">
        <v>0</v>
      </c>
      <c r="E2">
        <f>C2/C$2</f>
        <v>1</v>
      </c>
      <c r="F2">
        <f>E2*D2</f>
        <v>0</v>
      </c>
      <c r="G2">
        <f>F2*EXP(-G$13*B2)</f>
        <v>0</v>
      </c>
    </row>
    <row r="3" spans="1:7" x14ac:dyDescent="0.25">
      <c r="A3" t="s">
        <v>15</v>
      </c>
      <c r="B3">
        <v>2</v>
      </c>
      <c r="C3">
        <v>4800</v>
      </c>
      <c r="D3">
        <v>0</v>
      </c>
      <c r="E3">
        <f>C15*C$25</f>
        <v>8.5210630026095732E-2</v>
      </c>
      <c r="F3">
        <f t="shared" ref="F3:F11" si="0">E3*D3</f>
        <v>0</v>
      </c>
      <c r="G3">
        <f t="shared" ref="G3:G11" si="1">F3*EXP(-G$13*B3)</f>
        <v>0</v>
      </c>
    </row>
    <row r="4" spans="1:7" x14ac:dyDescent="0.25">
      <c r="A4" t="s">
        <v>16</v>
      </c>
      <c r="B4">
        <v>3</v>
      </c>
      <c r="C4">
        <v>336</v>
      </c>
      <c r="D4">
        <v>26.4</v>
      </c>
      <c r="E4">
        <f>C16*C$25</f>
        <v>5.9647441018267008E-3</v>
      </c>
      <c r="F4">
        <f t="shared" si="0"/>
        <v>0.1574692442882249</v>
      </c>
      <c r="G4">
        <f t="shared" si="1"/>
        <v>0.1574692442882249</v>
      </c>
    </row>
    <row r="5" spans="1:7" x14ac:dyDescent="0.25">
      <c r="A5" t="s">
        <v>17</v>
      </c>
      <c r="B5">
        <v>4</v>
      </c>
      <c r="C5" s="3">
        <v>306</v>
      </c>
      <c r="D5">
        <v>29.4</v>
      </c>
      <c r="E5">
        <f t="shared" ref="E4:E10" si="2">C17*C$25</f>
        <v>5.4321776641636024E-3</v>
      </c>
      <c r="F5">
        <f t="shared" si="0"/>
        <v>0.1597060233264099</v>
      </c>
      <c r="G5">
        <f t="shared" si="1"/>
        <v>0.1597060233264099</v>
      </c>
    </row>
    <row r="6" spans="1:7" x14ac:dyDescent="0.25">
      <c r="A6" t="s">
        <v>18</v>
      </c>
      <c r="B6">
        <v>5</v>
      </c>
      <c r="C6" s="3">
        <v>269</v>
      </c>
      <c r="D6">
        <v>37.200000000000003</v>
      </c>
      <c r="E6">
        <f>C18*C$25</f>
        <v>4.7753457243791151E-3</v>
      </c>
      <c r="F6">
        <f t="shared" si="0"/>
        <v>0.1776428609469031</v>
      </c>
      <c r="G6">
        <f t="shared" si="1"/>
        <v>0.1776428609469031</v>
      </c>
    </row>
    <row r="7" spans="1:7" x14ac:dyDescent="0.25">
      <c r="A7" t="s">
        <v>19</v>
      </c>
      <c r="B7">
        <v>6</v>
      </c>
      <c r="C7" s="3">
        <v>224</v>
      </c>
      <c r="D7">
        <v>43</v>
      </c>
      <c r="E7">
        <f t="shared" si="2"/>
        <v>3.9764960678844666E-3</v>
      </c>
      <c r="F7">
        <f t="shared" si="0"/>
        <v>0.17098933091903207</v>
      </c>
      <c r="G7">
        <f t="shared" si="1"/>
        <v>0.17098933091903207</v>
      </c>
    </row>
    <row r="8" spans="1:7" x14ac:dyDescent="0.25">
      <c r="A8" t="s">
        <v>20</v>
      </c>
      <c r="B8">
        <v>7</v>
      </c>
      <c r="C8" s="3">
        <v>173</v>
      </c>
      <c r="D8">
        <v>45.2</v>
      </c>
      <c r="E8">
        <f t="shared" si="2"/>
        <v>3.0711331238572003E-3</v>
      </c>
      <c r="F8">
        <f t="shared" si="0"/>
        <v>0.13881521719834547</v>
      </c>
      <c r="G8">
        <f t="shared" si="1"/>
        <v>0.13881521719834547</v>
      </c>
    </row>
    <row r="9" spans="1:7" x14ac:dyDescent="0.25">
      <c r="A9" t="s">
        <v>21</v>
      </c>
      <c r="B9">
        <v>8</v>
      </c>
      <c r="C9" s="3">
        <v>137</v>
      </c>
      <c r="D9">
        <v>32.5</v>
      </c>
      <c r="E9">
        <f t="shared" si="2"/>
        <v>2.4320533986614823E-3</v>
      </c>
      <c r="F9">
        <f t="shared" si="0"/>
        <v>7.9041735456498174E-2</v>
      </c>
      <c r="G9">
        <f t="shared" si="1"/>
        <v>7.9041735456498174E-2</v>
      </c>
    </row>
    <row r="10" spans="1:7" x14ac:dyDescent="0.25">
      <c r="A10" t="s">
        <v>22</v>
      </c>
      <c r="B10">
        <v>9</v>
      </c>
      <c r="C10" s="3">
        <v>103</v>
      </c>
      <c r="D10">
        <v>38.5</v>
      </c>
      <c r="E10">
        <f t="shared" si="2"/>
        <v>1.8284781026433044E-3</v>
      </c>
      <c r="F10">
        <f t="shared" si="0"/>
        <v>7.0396406951767215E-2</v>
      </c>
      <c r="G10">
        <f t="shared" si="1"/>
        <v>7.0396406951767215E-2</v>
      </c>
    </row>
    <row r="11" spans="1:7" x14ac:dyDescent="0.25">
      <c r="A11" t="s">
        <v>23</v>
      </c>
      <c r="B11">
        <v>10</v>
      </c>
      <c r="C11" s="3">
        <v>57</v>
      </c>
      <c r="D11">
        <v>45.4</v>
      </c>
      <c r="E11">
        <f>C23*C$25</f>
        <v>1.0118762315598868E-3</v>
      </c>
      <c r="F11">
        <f t="shared" si="0"/>
        <v>4.5939180912818858E-2</v>
      </c>
      <c r="G11">
        <f t="shared" si="1"/>
        <v>4.5939180912818858E-2</v>
      </c>
    </row>
    <row r="13" spans="1:7" x14ac:dyDescent="0.25">
      <c r="C13" t="s">
        <v>31</v>
      </c>
      <c r="F13" t="s">
        <v>24</v>
      </c>
      <c r="G13">
        <v>0</v>
      </c>
    </row>
    <row r="14" spans="1:7" x14ac:dyDescent="0.25">
      <c r="C14">
        <v>1</v>
      </c>
    </row>
    <row r="15" spans="1:7" x14ac:dyDescent="0.25">
      <c r="C15">
        <v>4.8000000000000001E-2</v>
      </c>
      <c r="F15" t="s">
        <v>25</v>
      </c>
      <c r="G15">
        <f>SUM(G2:G11)</f>
        <v>0.99999999999999956</v>
      </c>
    </row>
    <row r="16" spans="1:7" x14ac:dyDescent="0.25">
      <c r="C16">
        <v>3.3600000000000001E-3</v>
      </c>
    </row>
    <row r="17" spans="2:3" x14ac:dyDescent="0.25">
      <c r="C17">
        <v>3.0599999999999998E-3</v>
      </c>
    </row>
    <row r="18" spans="2:3" x14ac:dyDescent="0.25">
      <c r="C18">
        <v>2.6900000000000001E-3</v>
      </c>
    </row>
    <row r="19" spans="2:3" x14ac:dyDescent="0.25">
      <c r="C19">
        <v>2.2399999999999998E-3</v>
      </c>
    </row>
    <row r="20" spans="2:3" x14ac:dyDescent="0.25">
      <c r="C20">
        <v>1.73E-3</v>
      </c>
    </row>
    <row r="21" spans="2:3" x14ac:dyDescent="0.25">
      <c r="C21">
        <v>1.3699999999999999E-3</v>
      </c>
    </row>
    <row r="22" spans="2:3" x14ac:dyDescent="0.25">
      <c r="C22">
        <v>1.0300000000000001E-3</v>
      </c>
    </row>
    <row r="23" spans="2:3" x14ac:dyDescent="0.25">
      <c r="C23">
        <v>5.6999999999999998E-4</v>
      </c>
    </row>
    <row r="25" spans="2:3" x14ac:dyDescent="0.25">
      <c r="B25" t="s">
        <v>30</v>
      </c>
      <c r="C25">
        <v>1.7752214588769943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106fc7-8129-4898-8c87-eb7856f7fa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B3C6D55CD9CE4EAFF68843B51F87AA" ma:contentTypeVersion="15" ma:contentTypeDescription="Create a new document." ma:contentTypeScope="" ma:versionID="b6c111601e2ae455755671a323e3d666">
  <xsd:schema xmlns:xsd="http://www.w3.org/2001/XMLSchema" xmlns:xs="http://www.w3.org/2001/XMLSchema" xmlns:p="http://schemas.microsoft.com/office/2006/metadata/properties" xmlns:ns3="27779b77-fac6-49a5-84d1-7a240febba1d" xmlns:ns4="cc106fc7-8129-4898-8c87-eb7856f7fa64" targetNamespace="http://schemas.microsoft.com/office/2006/metadata/properties" ma:root="true" ma:fieldsID="2402650c41ea25603c5b563bbe3e21da" ns3:_="" ns4:_="">
    <xsd:import namespace="27779b77-fac6-49a5-84d1-7a240febba1d"/>
    <xsd:import namespace="cc106fc7-8129-4898-8c87-eb7856f7fa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79b77-fac6-49a5-84d1-7a240febb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06fc7-8129-4898-8c87-eb7856f7f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9787DD-AD84-403F-8C55-5B1F5E74A0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B07058-EDE4-40B9-AC0D-790F02E673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7779b77-fac6-49a5-84d1-7a240febba1d"/>
    <ds:schemaRef ds:uri="http://schemas.microsoft.com/office/infopath/2007/PartnerControls"/>
    <ds:schemaRef ds:uri="http://purl.org/dc/elements/1.1/"/>
    <ds:schemaRef ds:uri="http://schemas.microsoft.com/office/2006/metadata/properties"/>
    <ds:schemaRef ds:uri="cc106fc7-8129-4898-8c87-eb7856f7fa6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EA1EA39-9100-4F67-B6D0-803001D6C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79b77-fac6-49a5-84d1-7a240febba1d"/>
    <ds:schemaRef ds:uri="cc106fc7-8129-4898-8c87-eb7856f7f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 jacks graphs</vt:lpstr>
      <vt:lpstr>Prop jacks equil</vt:lpstr>
      <vt:lpstr>Life table</vt:lpstr>
      <vt:lpstr>Reproduction</vt:lpstr>
      <vt:lpstr>Survival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Bill Kristan</cp:lastModifiedBy>
  <dcterms:created xsi:type="dcterms:W3CDTF">2014-10-09T15:10:08Z</dcterms:created>
  <dcterms:modified xsi:type="dcterms:W3CDTF">2023-03-30T21:33:03Z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0x010100F5B3C6D55CD9CE4EAFF68843B51F87AA</vt:lpwstr>
  </property>
</Properties>
</file>