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7.ls_curve_fitting\"/>
    </mc:Choice>
  </mc:AlternateContent>
  <bookViews>
    <workbookView xWindow="0" yWindow="0" windowWidth="16380" windowHeight="8190" tabRatio="318"/>
  </bookViews>
  <sheets>
    <sheet name="Bottom" sheetId="1" r:id="rId1"/>
    <sheet name="Top" sheetId="2" r:id="rId2"/>
  </sheets>
  <definedNames>
    <definedName name="phi" localSheetId="1">Top!$B$16</definedName>
    <definedName name="Pmarea" localSheetId="1">Top!$B$17</definedName>
    <definedName name="solver_adj" localSheetId="0" hidden="1">Bottom!$B$16:$B$18</definedName>
    <definedName name="solver_adj" localSheetId="1" hidden="1">Top!$B$16:$B$18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Bottom!$C$11</definedName>
    <definedName name="solver_opt" localSheetId="1" hidden="1">Top!$C$11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theta" localSheetId="1">Top!$B$18</definedName>
  </definedNames>
  <calcPr calcId="152511"/>
</workbook>
</file>

<file path=xl/calcChain.xml><?xml version="1.0" encoding="utf-8"?>
<calcChain xmlns="http://schemas.openxmlformats.org/spreadsheetml/2006/main">
  <c r="C2" i="2" l="1"/>
  <c r="C3" i="2"/>
  <c r="C4" i="2"/>
  <c r="C5" i="2"/>
  <c r="C11" i="2" s="1"/>
  <c r="C12" i="2" s="1"/>
  <c r="C23" i="2" s="1"/>
  <c r="C6" i="2"/>
  <c r="C7" i="2"/>
  <c r="C8" i="2"/>
  <c r="C9" i="2"/>
  <c r="C11" i="2" a="1"/>
  <c r="H13" i="2"/>
  <c r="F14" i="2"/>
  <c r="H14" i="2"/>
  <c r="F15" i="2"/>
  <c r="G15" i="2"/>
  <c r="F13" i="2" a="1"/>
  <c r="G13" i="2" s="1"/>
  <c r="L25" i="2"/>
  <c r="L26" i="2"/>
  <c r="L24" i="2"/>
  <c r="L19" i="2"/>
  <c r="L20" i="2"/>
  <c r="M26" i="2"/>
  <c r="N26" i="2"/>
  <c r="L18" i="2"/>
  <c r="B16" i="2"/>
  <c r="B18" i="2"/>
  <c r="B17" i="2"/>
  <c r="M25" i="2"/>
  <c r="N25" i="2"/>
  <c r="M24" i="2"/>
  <c r="N24" i="2"/>
  <c r="G14" i="2" l="1"/>
  <c r="F13" i="2"/>
  <c r="F18" i="2" s="1" a="1"/>
  <c r="H15" i="2"/>
  <c r="F19" i="2" l="1"/>
  <c r="G20" i="2"/>
  <c r="G19" i="2"/>
  <c r="C24" i="2" s="1"/>
  <c r="G18" i="2"/>
  <c r="H19" i="2"/>
  <c r="F18" i="2"/>
  <c r="H18" i="2"/>
  <c r="F20" i="2"/>
  <c r="H20" i="2"/>
  <c r="C25" i="2" s="1"/>
</calcChain>
</file>

<file path=xl/sharedStrings.xml><?xml version="1.0" encoding="utf-8"?>
<sst xmlns="http://schemas.openxmlformats.org/spreadsheetml/2006/main" count="43" uniqueCount="24">
  <si>
    <t>Light</t>
  </si>
  <si>
    <t>Pnet</t>
  </si>
  <si>
    <t>Parameter</t>
  </si>
  <si>
    <t>Values</t>
  </si>
  <si>
    <t>Φ</t>
  </si>
  <si>
    <t>Pmarea</t>
  </si>
  <si>
    <t>θ</t>
  </si>
  <si>
    <t>Pnet predicted</t>
  </si>
  <si>
    <t>SumSq</t>
  </si>
  <si>
    <t>Parameter multiplier</t>
  </si>
  <si>
    <t>Best fit</t>
  </si>
  <si>
    <t>dY/dPhi</t>
  </si>
  <si>
    <t>dY/dPmarea</t>
  </si>
  <si>
    <t>dY/dTheta</t>
  </si>
  <si>
    <t>SE</t>
  </si>
  <si>
    <t>Hessian</t>
  </si>
  <si>
    <t>Inverted Hessian</t>
  </si>
  <si>
    <t>Top and Bottom Compared</t>
  </si>
  <si>
    <t>Top</t>
  </si>
  <si>
    <t>Bottom</t>
  </si>
  <si>
    <t>t</t>
  </si>
  <si>
    <t>p</t>
  </si>
  <si>
    <t>Top SE</t>
  </si>
  <si>
    <t>Bottom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</si>
</sst>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5" fontId="0" fillId="0" borderId="0" xfId="0" applyNumberFormat="1" applyBorder="1"/>
    <xf numFmtId="164" fontId="0" fillId="0" borderId="0" xfId="0" applyNumberFormat="1" applyBorder="1"/>
    <xf numFmtId="0" fontId="2" fillId="0" borderId="5" xfId="0" applyFont="1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Top</c:v>
          </c:tx>
          <c:spPr>
            <a:ln w="28575">
              <a:noFill/>
            </a:ln>
          </c:spPr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Top!$B$2:$B$9</c:f>
              <c:numCache>
                <c:formatCode>General</c:formatCode>
                <c:ptCount val="8"/>
                <c:pt idx="0">
                  <c:v>4.5999999999999999E-2</c:v>
                </c:pt>
                <c:pt idx="1">
                  <c:v>0.51500000000000001</c:v>
                </c:pt>
                <c:pt idx="2">
                  <c:v>1.071</c:v>
                </c:pt>
                <c:pt idx="3">
                  <c:v>2.1459999999999999</c:v>
                </c:pt>
                <c:pt idx="4">
                  <c:v>2.8730000000000002</c:v>
                </c:pt>
                <c:pt idx="5">
                  <c:v>3.415</c:v>
                </c:pt>
                <c:pt idx="6">
                  <c:v>3.5059999999999998</c:v>
                </c:pt>
                <c:pt idx="7">
                  <c:v>3.617</c:v>
                </c:pt>
              </c:numCache>
            </c:numRef>
          </c:yVal>
          <c:smooth val="0"/>
        </c:ser>
        <c:ser>
          <c:idx val="1"/>
          <c:order val="1"/>
          <c:tx>
            <c:v>Top predicted</c:v>
          </c:tx>
          <c:spPr>
            <a:ln w="1270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Top!$C$2:$C$9</c:f>
              <c:numCache>
                <c:formatCode>General</c:formatCode>
                <c:ptCount val="8"/>
                <c:pt idx="0">
                  <c:v>0</c:v>
                </c:pt>
                <c:pt idx="1">
                  <c:v>0.56268194228914392</c:v>
                </c:pt>
                <c:pt idx="2">
                  <c:v>1.0572474026357375</c:v>
                </c:pt>
                <c:pt idx="3">
                  <c:v>2.1170992408404308</c:v>
                </c:pt>
                <c:pt idx="4">
                  <c:v>2.9108618986534398</c:v>
                </c:pt>
                <c:pt idx="5">
                  <c:v>3.3803824295612297</c:v>
                </c:pt>
                <c:pt idx="6">
                  <c:v>3.5326218694970475</c:v>
                </c:pt>
                <c:pt idx="7">
                  <c:v>3.606368232279956</c:v>
                </c:pt>
              </c:numCache>
            </c:numRef>
          </c:yVal>
          <c:smooth val="0"/>
        </c:ser>
        <c:ser>
          <c:idx val="2"/>
          <c:order val="2"/>
          <c:tx>
            <c:v>Bottom</c:v>
          </c:tx>
          <c:spPr>
            <a:ln w="28575">
              <a:noFill/>
            </a:ln>
          </c:spPr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Bottom!$B$2:$B$9</c:f>
              <c:numCache>
                <c:formatCode>General</c:formatCode>
                <c:ptCount val="8"/>
                <c:pt idx="0">
                  <c:v>1.7000000000000001E-2</c:v>
                </c:pt>
                <c:pt idx="1">
                  <c:v>1.2669999999999999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2.9449999999999998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</c:ser>
        <c:ser>
          <c:idx val="3"/>
          <c:order val="3"/>
          <c:tx>
            <c:v>Bottom predicted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Top!$A$2:$A$9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Bottom!$C$2:$C$9</c:f>
              <c:numCache>
                <c:formatCode>General</c:formatCode>
                <c:ptCount val="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59912"/>
        <c:axId val="588460304"/>
      </c:scatterChart>
      <c:valAx>
        <c:axId val="58845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Light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88460304"/>
        <c:crosses val="autoZero"/>
        <c:crossBetween val="midCat"/>
      </c:valAx>
      <c:valAx>
        <c:axId val="588460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Pnet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8459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28</xdr:row>
      <xdr:rowOff>66675</xdr:rowOff>
    </xdr:from>
    <xdr:to>
      <xdr:col>8</xdr:col>
      <xdr:colOff>209550</xdr:colOff>
      <xdr:row>45</xdr:row>
      <xdr:rowOff>57150</xdr:rowOff>
    </xdr:to>
    <xdr:graphicFrame macro="">
      <xdr:nvGraphicFramePr>
        <xdr:cNvPr id="2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6" sqref="A16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1.7000000000000001E-2</v>
      </c>
    </row>
    <row r="3" spans="1:2" x14ac:dyDescent="0.2">
      <c r="A3">
        <v>50</v>
      </c>
      <c r="B3">
        <v>1.2669999999999999</v>
      </c>
    </row>
    <row r="4" spans="1:2" x14ac:dyDescent="0.2">
      <c r="A4">
        <v>100</v>
      </c>
      <c r="B4">
        <v>1.954</v>
      </c>
    </row>
    <row r="5" spans="1:2" x14ac:dyDescent="0.2">
      <c r="A5">
        <v>250</v>
      </c>
      <c r="B5">
        <v>2.468</v>
      </c>
    </row>
    <row r="6" spans="1:2" x14ac:dyDescent="0.2">
      <c r="A6">
        <v>500</v>
      </c>
      <c r="B6">
        <v>2.82</v>
      </c>
    </row>
    <row r="7" spans="1:2" x14ac:dyDescent="0.2">
      <c r="A7">
        <v>1000</v>
      </c>
      <c r="B7">
        <v>2.9449999999999998</v>
      </c>
    </row>
    <row r="8" spans="1:2" x14ac:dyDescent="0.2">
      <c r="A8">
        <v>1500</v>
      </c>
      <c r="B8">
        <v>2.843</v>
      </c>
    </row>
    <row r="9" spans="1:2" x14ac:dyDescent="0.2">
      <c r="A9">
        <v>2000</v>
      </c>
      <c r="B9">
        <v>2.851</v>
      </c>
    </row>
    <row r="16" spans="1:2" x14ac:dyDescent="0.2">
      <c r="A16" s="1"/>
    </row>
    <row r="18" spans="1:1" x14ac:dyDescent="0.2">
      <c r="A18" s="1"/>
    </row>
    <row r="23" spans="1:1" x14ac:dyDescent="0.2">
      <c r="A23" s="1"/>
    </row>
    <row r="25" spans="1:1" x14ac:dyDescent="0.2">
      <c r="A25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ColWidth="11.5703125" defaultRowHeight="12.75" x14ac:dyDescent="0.2"/>
  <cols>
    <col min="14" max="14" width="12.42578125" bestFit="1" customWidth="1"/>
  </cols>
  <sheetData>
    <row r="1" spans="1:18" x14ac:dyDescent="0.2">
      <c r="A1" t="s">
        <v>0</v>
      </c>
      <c r="B1" t="s">
        <v>1</v>
      </c>
      <c r="C1" t="s">
        <v>7</v>
      </c>
      <c r="D1" t="s">
        <v>10</v>
      </c>
      <c r="F1" t="s">
        <v>11</v>
      </c>
      <c r="G1" t="s">
        <v>12</v>
      </c>
      <c r="H1" t="s">
        <v>13</v>
      </c>
      <c r="J1" t="s">
        <v>11</v>
      </c>
      <c r="K1">
        <v>0</v>
      </c>
      <c r="L1">
        <v>44.579745569459746</v>
      </c>
      <c r="M1">
        <v>77.190027596560185</v>
      </c>
      <c r="N1">
        <v>108.25696051554961</v>
      </c>
      <c r="O1">
        <v>77.705921909448193</v>
      </c>
      <c r="P1">
        <v>39.070730369424382</v>
      </c>
      <c r="Q1">
        <v>25.123694128129081</v>
      </c>
      <c r="R1">
        <v>18.381017684863181</v>
      </c>
    </row>
    <row r="2" spans="1:18" x14ac:dyDescent="0.2">
      <c r="A2">
        <v>0</v>
      </c>
      <c r="B2">
        <v>4.5999999999999999E-2</v>
      </c>
      <c r="C2">
        <f t="shared" ref="C2:C9" si="0">(phi*A2+Pmarea-SQRT((phi*A2+Pmarea)^2-4*theta*phi*A2*Pmarea))/(2*theta)</f>
        <v>0</v>
      </c>
      <c r="D2">
        <v>0</v>
      </c>
      <c r="F2">
        <v>0</v>
      </c>
      <c r="G2">
        <v>0</v>
      </c>
      <c r="H2">
        <v>0</v>
      </c>
      <c r="J2" t="s">
        <v>12</v>
      </c>
      <c r="K2">
        <v>0</v>
      </c>
      <c r="L2">
        <v>8.6309069871349231E-3</v>
      </c>
      <c r="M2">
        <v>3.6690401155148739E-2</v>
      </c>
      <c r="N2">
        <v>0.21773141556215078</v>
      </c>
      <c r="O2">
        <v>0.52095752109572324</v>
      </c>
      <c r="P2">
        <v>0.76437388325184008</v>
      </c>
      <c r="Q2">
        <v>0.84772280143864831</v>
      </c>
      <c r="R2">
        <v>0.8880561029520897</v>
      </c>
    </row>
    <row r="3" spans="1:18" x14ac:dyDescent="0.2">
      <c r="A3">
        <v>50</v>
      </c>
      <c r="B3">
        <v>0.51500000000000001</v>
      </c>
      <c r="C3">
        <f t="shared" si="0"/>
        <v>0.56268194228914392</v>
      </c>
      <c r="D3">
        <v>0.56268194228914392</v>
      </c>
      <c r="F3">
        <v>44.579745569459746</v>
      </c>
      <c r="G3">
        <v>8.6309069871349231E-3</v>
      </c>
      <c r="H3">
        <v>8.6795995025420486E-2</v>
      </c>
      <c r="J3" t="s">
        <v>13</v>
      </c>
      <c r="K3">
        <v>0</v>
      </c>
      <c r="L3">
        <v>8.6795995025420486E-2</v>
      </c>
      <c r="M3">
        <v>0.31286592737187197</v>
      </c>
      <c r="N3">
        <v>1.1431012735227348</v>
      </c>
      <c r="O3">
        <v>1.4564306520600561</v>
      </c>
      <c r="P3">
        <v>1.0272338948444479</v>
      </c>
      <c r="Q3">
        <v>0.74019295559239839</v>
      </c>
      <c r="R3">
        <v>0.57290781705208127</v>
      </c>
    </row>
    <row r="4" spans="1:18" x14ac:dyDescent="0.2">
      <c r="A4">
        <v>100</v>
      </c>
      <c r="B4">
        <v>1.071</v>
      </c>
      <c r="C4">
        <f t="shared" si="0"/>
        <v>1.0572474026357375</v>
      </c>
      <c r="D4">
        <v>1.0572474026357375</v>
      </c>
      <c r="F4">
        <v>77.190027596560185</v>
      </c>
      <c r="G4">
        <v>3.6690401155148739E-2</v>
      </c>
      <c r="H4">
        <v>0.31286592737187197</v>
      </c>
    </row>
    <row r="5" spans="1:18" x14ac:dyDescent="0.2">
      <c r="A5">
        <v>250</v>
      </c>
      <c r="B5">
        <v>2.1459999999999999</v>
      </c>
      <c r="C5">
        <f t="shared" si="0"/>
        <v>2.1170992408404308</v>
      </c>
      <c r="D5">
        <v>2.1170992408404308</v>
      </c>
      <c r="F5">
        <v>108.25696051554961</v>
      </c>
      <c r="G5">
        <v>0.21773141556215078</v>
      </c>
      <c r="H5">
        <v>1.1431012735227348</v>
      </c>
    </row>
    <row r="6" spans="1:18" x14ac:dyDescent="0.2">
      <c r="A6">
        <v>500</v>
      </c>
      <c r="B6">
        <v>2.8730000000000002</v>
      </c>
      <c r="C6">
        <f t="shared" si="0"/>
        <v>2.9108618986534398</v>
      </c>
      <c r="D6">
        <v>2.9108618986534398</v>
      </c>
      <c r="F6">
        <v>77.705921909448193</v>
      </c>
      <c r="G6">
        <v>0.52095752109572324</v>
      </c>
      <c r="H6">
        <v>1.4564306520600561</v>
      </c>
    </row>
    <row r="7" spans="1:18" x14ac:dyDescent="0.2">
      <c r="A7">
        <v>1000</v>
      </c>
      <c r="B7">
        <v>3.415</v>
      </c>
      <c r="C7">
        <f t="shared" si="0"/>
        <v>3.3803824295612297</v>
      </c>
      <c r="D7">
        <v>3.3803824295612297</v>
      </c>
      <c r="F7">
        <v>39.070730369424382</v>
      </c>
      <c r="G7">
        <v>0.76437388325184008</v>
      </c>
      <c r="H7">
        <v>1.0272338948444479</v>
      </c>
    </row>
    <row r="8" spans="1:18" x14ac:dyDescent="0.2">
      <c r="A8">
        <v>1500</v>
      </c>
      <c r="B8">
        <v>3.5059999999999998</v>
      </c>
      <c r="C8">
        <f t="shared" si="0"/>
        <v>3.5326218694970475</v>
      </c>
      <c r="D8">
        <v>3.5326218694970475</v>
      </c>
      <c r="F8">
        <v>25.123694128129081</v>
      </c>
      <c r="G8">
        <v>0.84772280143864831</v>
      </c>
      <c r="H8">
        <v>0.74019295559239839</v>
      </c>
    </row>
    <row r="9" spans="1:18" x14ac:dyDescent="0.2">
      <c r="A9">
        <v>2000</v>
      </c>
      <c r="B9">
        <v>3.617</v>
      </c>
      <c r="C9">
        <f t="shared" si="0"/>
        <v>3.606368232279956</v>
      </c>
      <c r="D9">
        <v>3.606368232279956</v>
      </c>
      <c r="F9">
        <v>18.381017684863181</v>
      </c>
      <c r="G9">
        <v>0.8880561029520897</v>
      </c>
      <c r="H9">
        <v>0.57290781705208127</v>
      </c>
    </row>
    <row r="11" spans="1:18" x14ac:dyDescent="0.2">
      <c r="B11" t="s">
        <v>8</v>
      </c>
      <c r="C11">
        <f t="array" ref="C11">SUM((B2:B9-C2:C9)^2)</f>
        <v>8.8676134078255527E-3</v>
      </c>
    </row>
    <row r="12" spans="1:18" x14ac:dyDescent="0.2">
      <c r="B12" t="s">
        <v>14</v>
      </c>
      <c r="C12">
        <f>SQRT(C11/5)</f>
        <v>4.2113212672095092E-2</v>
      </c>
      <c r="F12" t="s">
        <v>15</v>
      </c>
    </row>
    <row r="13" spans="1:18" x14ac:dyDescent="0.2">
      <c r="F13">
        <f t="array" ref="F13:H15">MMULT(K1:R3,F2:H9)</f>
        <v>28199.017664633317</v>
      </c>
      <c r="G13">
        <v>134.75527162138627</v>
      </c>
      <c r="H13">
        <v>334.20321755200115</v>
      </c>
    </row>
    <row r="14" spans="1:18" x14ac:dyDescent="0.2">
      <c r="F14">
        <v>134.75527162138627</v>
      </c>
      <c r="G14">
        <v>2.4117694096681852</v>
      </c>
      <c r="H14">
        <v>2.9412993555951727</v>
      </c>
      <c r="J14" s="2" t="s">
        <v>17</v>
      </c>
      <c r="K14" s="3"/>
      <c r="L14" s="3"/>
      <c r="M14" s="3"/>
      <c r="N14" s="4"/>
    </row>
    <row r="15" spans="1:18" x14ac:dyDescent="0.2">
      <c r="A15" t="s">
        <v>2</v>
      </c>
      <c r="B15" t="s">
        <v>3</v>
      </c>
      <c r="C15" t="s">
        <v>9</v>
      </c>
      <c r="F15">
        <v>334.20321755200115</v>
      </c>
      <c r="G15">
        <v>2.9412993555951727</v>
      </c>
      <c r="H15">
        <v>5.4646078521173784</v>
      </c>
      <c r="J15" s="5"/>
      <c r="K15" s="6"/>
      <c r="L15" s="6"/>
      <c r="M15" s="6"/>
      <c r="N15" s="7"/>
    </row>
    <row r="16" spans="1:18" x14ac:dyDescent="0.2">
      <c r="A16" s="1" t="s">
        <v>4</v>
      </c>
      <c r="B16">
        <f>B23*C16</f>
        <v>1.1883309206998099E-2</v>
      </c>
      <c r="C16">
        <v>1</v>
      </c>
      <c r="J16" s="5"/>
      <c r="K16" s="6"/>
      <c r="L16" s="6"/>
      <c r="M16" s="6"/>
      <c r="N16" s="7"/>
    </row>
    <row r="17" spans="1:14" x14ac:dyDescent="0.2">
      <c r="A17" t="s">
        <v>5</v>
      </c>
      <c r="B17">
        <f>B24*C17</f>
        <v>3.8150072343074819</v>
      </c>
      <c r="C17">
        <v>1</v>
      </c>
      <c r="F17" t="s">
        <v>16</v>
      </c>
      <c r="J17" s="5" t="s">
        <v>2</v>
      </c>
      <c r="K17" s="6" t="s">
        <v>18</v>
      </c>
      <c r="L17" s="6" t="s">
        <v>19</v>
      </c>
      <c r="M17" s="6"/>
      <c r="N17" s="7"/>
    </row>
    <row r="18" spans="1:14" x14ac:dyDescent="0.2">
      <c r="A18" s="1" t="s">
        <v>6</v>
      </c>
      <c r="B18">
        <f>B25*C18</f>
        <v>0.6765916144349392</v>
      </c>
      <c r="C18">
        <v>1</v>
      </c>
      <c r="F18">
        <f t="array" ref="F18:H20">MINVERSE(F13:H15)</f>
        <v>1.8860190575420129E-4</v>
      </c>
      <c r="G18">
        <v>1.0271464539484612E-2</v>
      </c>
      <c r="H18">
        <v>-1.7063038793235494E-2</v>
      </c>
      <c r="J18" s="5" t="s">
        <v>4</v>
      </c>
      <c r="K18" s="8">
        <v>1.1883309206998099E-2</v>
      </c>
      <c r="L18" s="8">
        <f>Bottom!B23</f>
        <v>0</v>
      </c>
      <c r="M18" s="6"/>
      <c r="N18" s="7"/>
    </row>
    <row r="19" spans="1:14" x14ac:dyDescent="0.2">
      <c r="F19">
        <v>1.0271464539484607E-2</v>
      </c>
      <c r="G19">
        <v>1.7662079116452227</v>
      </c>
      <c r="H19">
        <v>-1.5788329051083223</v>
      </c>
      <c r="J19" s="5" t="s">
        <v>5</v>
      </c>
      <c r="K19" s="8">
        <v>3.8150072343074819</v>
      </c>
      <c r="L19" s="8">
        <f>Bottom!B24</f>
        <v>0</v>
      </c>
      <c r="M19" s="6"/>
      <c r="N19" s="7"/>
    </row>
    <row r="20" spans="1:14" x14ac:dyDescent="0.2">
      <c r="F20">
        <v>-1.706303879323549E-2</v>
      </c>
      <c r="G20">
        <v>-1.5788329051083225</v>
      </c>
      <c r="H20">
        <v>2.0763324614235765</v>
      </c>
      <c r="J20" s="5" t="s">
        <v>6</v>
      </c>
      <c r="K20" s="8">
        <v>0.6765916144349392</v>
      </c>
      <c r="L20" s="8">
        <f>Bottom!B25</f>
        <v>0</v>
      </c>
      <c r="M20" s="6"/>
      <c r="N20" s="7"/>
    </row>
    <row r="21" spans="1:14" x14ac:dyDescent="0.2">
      <c r="J21" s="5"/>
      <c r="K21" s="6"/>
      <c r="L21" s="6"/>
      <c r="M21" s="6"/>
      <c r="N21" s="7"/>
    </row>
    <row r="22" spans="1:14" x14ac:dyDescent="0.2">
      <c r="A22" t="s">
        <v>2</v>
      </c>
      <c r="B22" t="s">
        <v>3</v>
      </c>
      <c r="C22" t="s">
        <v>14</v>
      </c>
      <c r="J22" s="5"/>
      <c r="K22" s="6"/>
      <c r="L22" s="6"/>
      <c r="M22" s="6"/>
      <c r="N22" s="7"/>
    </row>
    <row r="23" spans="1:14" x14ac:dyDescent="0.2">
      <c r="A23" s="1" t="s">
        <v>4</v>
      </c>
      <c r="B23">
        <v>1.1883309206998099E-2</v>
      </c>
      <c r="C23">
        <f>C12*SQRT(F18)</f>
        <v>5.7835089490851604E-4</v>
      </c>
      <c r="J23" s="5" t="s">
        <v>2</v>
      </c>
      <c r="K23" s="6" t="s">
        <v>22</v>
      </c>
      <c r="L23" s="6" t="s">
        <v>23</v>
      </c>
      <c r="M23" s="6" t="s">
        <v>20</v>
      </c>
      <c r="N23" s="7" t="s">
        <v>21</v>
      </c>
    </row>
    <row r="24" spans="1:14" x14ac:dyDescent="0.2">
      <c r="A24" t="s">
        <v>5</v>
      </c>
      <c r="B24">
        <v>3.8150072343074819</v>
      </c>
      <c r="C24">
        <f>C12*SQRT(G19)</f>
        <v>5.5967935388600398E-2</v>
      </c>
      <c r="J24" s="5" t="s">
        <v>4</v>
      </c>
      <c r="K24" s="9">
        <v>5.7835089490851604E-4</v>
      </c>
      <c r="L24" s="6">
        <f>Bottom!C23</f>
        <v>0</v>
      </c>
      <c r="M24" s="6">
        <f>(K18-L18)/(SQRT((K24/2)^2+(L24/2)^2))</f>
        <v>41.093769583871087</v>
      </c>
      <c r="N24" s="10">
        <f>TDIST(ABS(M24),10,2)</f>
        <v>1.744166071720741E-12</v>
      </c>
    </row>
    <row r="25" spans="1:14" x14ac:dyDescent="0.2">
      <c r="A25" s="1" t="s">
        <v>6</v>
      </c>
      <c r="B25">
        <v>0.6765916144349392</v>
      </c>
      <c r="C25">
        <f>C12*SQRT(H20)</f>
        <v>6.0682968902358657E-2</v>
      </c>
      <c r="J25" s="5" t="s">
        <v>5</v>
      </c>
      <c r="K25" s="9">
        <v>5.5967935388600398E-2</v>
      </c>
      <c r="L25" s="6">
        <f>Bottom!C24</f>
        <v>0</v>
      </c>
      <c r="M25" s="6">
        <f>(K19-L19)/(SQRT((K25/2)^2+(L25/2)^2))</f>
        <v>136.3283175560743</v>
      </c>
      <c r="N25" s="10">
        <f>TDIST(ABS(M25),10,2)</f>
        <v>1.107054770961572E-17</v>
      </c>
    </row>
    <row r="26" spans="1:14" x14ac:dyDescent="0.2">
      <c r="J26" s="11" t="s">
        <v>6</v>
      </c>
      <c r="K26" s="12">
        <v>6.0682968902358657E-2</v>
      </c>
      <c r="L26" s="13">
        <f>Bottom!C25</f>
        <v>0</v>
      </c>
      <c r="M26" s="13">
        <f>(K20-L20)/(SQRT((K26/2)^2+(L26/2)^2))</f>
        <v>22.299225851114912</v>
      </c>
      <c r="N26" s="14">
        <f>TDIST(ABS(M26),10,2)</f>
        <v>7.3886509665767348E-10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Bottom</vt:lpstr>
      <vt:lpstr>Top</vt:lpstr>
      <vt:lpstr>Top!phi</vt:lpstr>
      <vt:lpstr>Top!Pmarea</vt:lpstr>
      <vt:lpstr>Top!theta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wkristan</cp:lastModifiedBy>
  <dcterms:created xsi:type="dcterms:W3CDTF">2014-10-14T18:14:43Z</dcterms:created>
  <dcterms:modified xsi:type="dcterms:W3CDTF">2016-03-16T19:16:27Z</dcterms:modified>
</cp:coreProperties>
</file>