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Bottom" sheetId="1" state="visible" r:id="rId2"/>
    <sheet name="Top" sheetId="2" state="visible" r:id="rId3"/>
  </sheets>
  <definedNames>
    <definedName function="false" hidden="false" name="phi" vbProcedure="false">Top!$B$16</definedName>
    <definedName function="false" hidden="false" name="Pmarea" vbProcedure="false">Top!$B$17</definedName>
    <definedName function="false" hidden="false" name="theta" vbProcedure="false">Top!$B$18</definedName>
    <definedName function="false" hidden="false" localSheetId="0" name="phi" vbProcedure="false">Bottom!$B$16</definedName>
    <definedName function="false" hidden="false" localSheetId="0" name="Pmarea" vbProcedure="false">Bottom!$B$17</definedName>
    <definedName function="false" hidden="false" localSheetId="0" name="solver_adj" vbProcedure="false">Bottom!$B$16:$B$18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in" vbProcedure="false">2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2</definedName>
    <definedName function="false" hidden="false" localSheetId="0" name="solver_nod" vbProcedure="false">2147483647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opt" vbProcedure="false">Bottom!$C$11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lx" vbProcedure="false">1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0" name="theta" vbProcedure="false">Bottom!$B$18</definedName>
    <definedName function="false" hidden="false" localSheetId="1" name="solver_adj" vbProcedure="false">Top!$B$16:$B$18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st" vbProcedure="false">1</definedName>
    <definedName function="false" hidden="false" localSheetId="1" name="solver_itr" vbProcedure="false">100</definedName>
    <definedName function="false" hidden="false" localSheetId="1" name="solver_lin" vbProcedure="false">2</definedName>
    <definedName function="false" hidden="false" localSheetId="1" name="solver_neg" vbProcedure="false">2</definedName>
    <definedName function="false" hidden="false" localSheetId="1" name="solver_num" vbProcedure="false">0</definedName>
    <definedName function="false" hidden="false" localSheetId="1" name="solver_nwt" vbProcedure="false">1</definedName>
    <definedName function="false" hidden="false" localSheetId="1" name="solver_opt" vbProcedure="false">Top!$C$11</definedName>
    <definedName function="false" hidden="false" localSheetId="1" name="solver_pre" vbProcedure="false">0.000001</definedName>
    <definedName function="false" hidden="false" localSheetId="1" name="solver_scl" vbProcedure="false">2</definedName>
    <definedName function="false" hidden="false" localSheetId="1" name="solver_sho" vbProcedure="false">2</definedName>
    <definedName function="false" hidden="false" localSheetId="1" name="solver_tim" vbProcedure="false">100</definedName>
    <definedName function="false" hidden="false" localSheetId="1" name="solver_tol" vbProcedure="false">0.05</definedName>
    <definedName function="false" hidden="false" localSheetId="1" name="solver_typ" vbProcedure="false">2</definedName>
    <definedName function="false" hidden="false" localSheetId="1" name="solver_val" vbProcedure="false">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<sst xmlns="http://schemas.openxmlformats.org/spreadsheetml/2006/main" count="69" uniqueCount="27">
  <si>
    <t>Light</t>
  </si>
  <si>
    <t>Pnet</t>
  </si>
  <si>
    <t>Pnet predicted</t>
  </si>
  <si>
    <t>Best fit</t>
  </si>
  <si>
    <t>dY/dPhi</t>
  </si>
  <si>
    <t>dY/dPmarea</t>
  </si>
  <si>
    <t>dY/dtheta</t>
  </si>
  <si>
    <t>SumSq</t>
  </si>
  <si>
    <t>SE</t>
  </si>
  <si>
    <t>P</t>
  </si>
  <si>
    <t>Parameter</t>
  </si>
  <si>
    <t>Values</t>
  </si>
  <si>
    <t>Parameter multiplier</t>
  </si>
  <si>
    <t>φ</t>
  </si>
  <si>
    <t>Pmarea</t>
  </si>
  <si>
    <t>P inverted</t>
  </si>
  <si>
    <t>ϴ</t>
  </si>
  <si>
    <t>dY/dTheta</t>
  </si>
  <si>
    <t>Top and Bottom Compared</t>
  </si>
  <si>
    <t>Φ</t>
  </si>
  <si>
    <t>Top</t>
  </si>
  <si>
    <t>Bottom</t>
  </si>
  <si>
    <t>θ</t>
  </si>
  <si>
    <t>t</t>
  </si>
  <si>
    <t>p</t>
  </si>
  <si>
    <t>Top SE</t>
  </si>
  <si>
    <t>Bottom 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</si>
</sst>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595959"/>
      <name val="Calibri"/>
      <family val="2"/>
    </font>
    <font>
      <b val="true"/>
      <sz val="10"/>
      <name val="Arial"/>
      <family val="2"/>
      <charset val="1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78787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Bottom!$B$1</c:f>
              <c:strCache>
                <c:ptCount val="1"/>
                <c:pt idx="0">
                  <c:v>Pnet</c:v>
                </c:pt>
              </c:strCache>
            </c:strRef>
          </c:tx>
          <c:spPr>
            <a:solidFill>
              <a:srgbClr val="4f81bd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Bottom!$A$2:$A$9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Bottom!$B$2:$B$9</c:f>
              <c:numCache>
                <c:formatCode>General</c:formatCode>
                <c:ptCount val="8"/>
                <c:pt idx="0">
                  <c:v>0.017</c:v>
                </c:pt>
                <c:pt idx="1">
                  <c:v>1.267</c:v>
                </c:pt>
                <c:pt idx="2">
                  <c:v>1.954</c:v>
                </c:pt>
                <c:pt idx="3">
                  <c:v>2.468</c:v>
                </c:pt>
                <c:pt idx="4">
                  <c:v>2.82</c:v>
                </c:pt>
                <c:pt idx="5">
                  <c:v>2.945</c:v>
                </c:pt>
                <c:pt idx="6">
                  <c:v>2.843</c:v>
                </c:pt>
                <c:pt idx="7">
                  <c:v>2.851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Bottom!$C$1</c:f>
              <c:strCache>
                <c:ptCount val="1"/>
                <c:pt idx="0">
                  <c:v>Pnet predicted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square"/>
            <c:size val="5"/>
            <c:spPr>
              <a:solidFill>
                <a:srgbClr val="4f81b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Bottom!$A$2:$A$9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Bottom!$C$2:$C$9</c:f>
              <c:numCache>
                <c:formatCode>General</c:formatCode>
                <c:ptCount val="8"/>
                <c:pt idx="0">
                  <c:v>0</c:v>
                </c:pt>
                <c:pt idx="1">
                  <c:v>1.2739572930015</c:v>
                </c:pt>
                <c:pt idx="2">
                  <c:v>1.93180651817755</c:v>
                </c:pt>
                <c:pt idx="3">
                  <c:v>2.5390081522144</c:v>
                </c:pt>
                <c:pt idx="4">
                  <c:v>2.75271530535605</c:v>
                </c:pt>
                <c:pt idx="5">
                  <c:v>2.85583588947093</c:v>
                </c:pt>
                <c:pt idx="6">
                  <c:v>2.88935236889455</c:v>
                </c:pt>
                <c:pt idx="7">
                  <c:v>2.90592846081956</c:v>
                </c:pt>
              </c:numCache>
            </c:numRef>
          </c:yVal>
          <c:smooth val="0"/>
        </c:ser>
        <c:axId val="74861883"/>
        <c:axId val="4426010"/>
      </c:scatterChart>
      <c:valAx>
        <c:axId val="7486188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1" sz="1000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b="1" sz="1000" spc="-1">
                    <a:solidFill>
                      <a:srgbClr val="595959"/>
                    </a:solidFill>
                    <a:latin typeface="Calibri"/>
                  </a:rPr>
                  <a:t>Light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4426010"/>
        <c:crosses val="autoZero"/>
      </c:valAx>
      <c:valAx>
        <c:axId val="44260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b="1" sz="1000" spc="-1">
                    <a:solidFill>
                      <a:srgbClr val="595959"/>
                    </a:solidFill>
                    <a:latin typeface="Calibri"/>
                  </a:rPr>
                  <a:t>Pnet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74861883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"Top"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rgbClr val="000000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Top!$B$2:$B$9</c:f>
              <c:numCache>
                <c:formatCode>General</c:formatCode>
                <c:ptCount val="8"/>
                <c:pt idx="0">
                  <c:v>0.046</c:v>
                </c:pt>
                <c:pt idx="1">
                  <c:v>0.515</c:v>
                </c:pt>
                <c:pt idx="2">
                  <c:v>1.071</c:v>
                </c:pt>
                <c:pt idx="3">
                  <c:v>2.146</c:v>
                </c:pt>
                <c:pt idx="4">
                  <c:v>2.873</c:v>
                </c:pt>
                <c:pt idx="5">
                  <c:v>3.415</c:v>
                </c:pt>
                <c:pt idx="6">
                  <c:v>3.506</c:v>
                </c:pt>
                <c:pt idx="7">
                  <c:v>3.617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"Top predicted"</c:f>
              <c:strCache>
                <c:ptCount val="1"/>
                <c:pt idx="0">
                  <c:v>Top predicted</c:v>
                </c:pt>
              </c:strCache>
            </c:strRef>
          </c:tx>
          <c:spPr>
            <a:solidFill>
              <a:srgbClr val="0070c0"/>
            </a:solidFill>
            <a:ln w="12600">
              <a:solidFill>
                <a:srgbClr val="0070c0"/>
              </a:solidFill>
              <a:round/>
            </a:ln>
          </c:spPr>
          <c:marker>
            <c:symbol val="square"/>
            <c:size val="5"/>
            <c:spPr>
              <a:solidFill>
                <a:srgbClr val="0070c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Top!$C$2:$C$9</c:f>
              <c:numCache>
                <c:formatCode>General</c:formatCode>
                <c:ptCount val="8"/>
                <c:pt idx="0">
                  <c:v>0</c:v>
                </c:pt>
                <c:pt idx="1">
                  <c:v>0.562681942289144</c:v>
                </c:pt>
                <c:pt idx="2">
                  <c:v>1.05724740263574</c:v>
                </c:pt>
                <c:pt idx="3">
                  <c:v>2.11709924084043</c:v>
                </c:pt>
                <c:pt idx="4">
                  <c:v>2.91086189865344</c:v>
                </c:pt>
                <c:pt idx="5">
                  <c:v>3.38038242956123</c:v>
                </c:pt>
                <c:pt idx="6">
                  <c:v>3.53262186949705</c:v>
                </c:pt>
                <c:pt idx="7">
                  <c:v>3.60636823227995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"Bottom"</c:f>
              <c:strCache>
                <c:ptCount val="1"/>
                <c:pt idx="0">
                  <c:v>Bottom</c:v>
                </c:pt>
              </c:strCache>
            </c:strRef>
          </c:tx>
          <c:spPr>
            <a:solidFill>
              <a:srgbClr val="000000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Bottom!$B$2:$B$9</c:f>
              <c:numCache>
                <c:formatCode>General</c:formatCode>
                <c:ptCount val="8"/>
                <c:pt idx="0">
                  <c:v>0.017</c:v>
                </c:pt>
                <c:pt idx="1">
                  <c:v>1.267</c:v>
                </c:pt>
                <c:pt idx="2">
                  <c:v>1.954</c:v>
                </c:pt>
                <c:pt idx="3">
                  <c:v>2.468</c:v>
                </c:pt>
                <c:pt idx="4">
                  <c:v>2.82</c:v>
                </c:pt>
                <c:pt idx="5">
                  <c:v>2.945</c:v>
                </c:pt>
                <c:pt idx="6">
                  <c:v>2.843</c:v>
                </c:pt>
                <c:pt idx="7">
                  <c:v>2.851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"Bottom predicted"</c:f>
              <c:strCache>
                <c:ptCount val="1"/>
                <c:pt idx="0">
                  <c:v>Bottom predicted</c:v>
                </c:pt>
              </c:strCache>
            </c:strRef>
          </c:tx>
          <c:spPr>
            <a:solidFill>
              <a:srgbClr val="92d050"/>
            </a:solidFill>
            <a:ln w="28440">
              <a:solidFill>
                <a:srgbClr val="92d050"/>
              </a:solidFill>
              <a:round/>
            </a:ln>
          </c:spPr>
          <c:marker>
            <c:symbol val="square"/>
            <c:size val="5"/>
            <c:spPr>
              <a:solidFill>
                <a:srgbClr val="92d05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Bottom!$C$2:$C$9</c:f>
              <c:numCache>
                <c:formatCode>General</c:formatCode>
                <c:ptCount val="8"/>
                <c:pt idx="0">
                  <c:v>0</c:v>
                </c:pt>
                <c:pt idx="1">
                  <c:v>1.2739572930015</c:v>
                </c:pt>
                <c:pt idx="2">
                  <c:v>1.93180651817755</c:v>
                </c:pt>
                <c:pt idx="3">
                  <c:v>2.5390081522144</c:v>
                </c:pt>
                <c:pt idx="4">
                  <c:v>2.75271530535605</c:v>
                </c:pt>
                <c:pt idx="5">
                  <c:v>2.85583588947093</c:v>
                </c:pt>
                <c:pt idx="6">
                  <c:v>2.88935236889455</c:v>
                </c:pt>
                <c:pt idx="7">
                  <c:v>2.90592846081956</c:v>
                </c:pt>
              </c:numCache>
            </c:numRef>
          </c:yVal>
          <c:smooth val="0"/>
        </c:ser>
        <c:axId val="75907780"/>
        <c:axId val="8218878"/>
      </c:scatterChart>
      <c:valAx>
        <c:axId val="75907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000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>
                    <a:solidFill>
                      <a:srgbClr val="000000"/>
                    </a:solidFill>
                    <a:latin typeface="Calibri"/>
                  </a:rPr>
                  <a:t>Light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8218878"/>
        <c:crosses val="autoZero"/>
      </c:valAx>
      <c:valAx>
        <c:axId val="821887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>
                    <a:solidFill>
                      <a:srgbClr val="000000"/>
                    </a:solidFill>
                    <a:latin typeface="Calibri"/>
                  </a:rPr>
                  <a:t>Pnet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7590778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433440</xdr:colOff>
      <xdr:row>25</xdr:row>
      <xdr:rowOff>47880</xdr:rowOff>
    </xdr:from>
    <xdr:to>
      <xdr:col>7</xdr:col>
      <xdr:colOff>375120</xdr:colOff>
      <xdr:row>42</xdr:row>
      <xdr:rowOff>37800</xdr:rowOff>
    </xdr:to>
    <xdr:graphicFrame>
      <xdr:nvGraphicFramePr>
        <xdr:cNvPr id="0" name="Chart 1"/>
        <xdr:cNvGraphicFramePr/>
      </xdr:nvGraphicFramePr>
      <xdr:xfrm>
        <a:off x="1326600" y="4095720"/>
        <a:ext cx="53024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347760</xdr:colOff>
      <xdr:row>28</xdr:row>
      <xdr:rowOff>37800</xdr:rowOff>
    </xdr:from>
    <xdr:to>
      <xdr:col>8</xdr:col>
      <xdr:colOff>289440</xdr:colOff>
      <xdr:row>45</xdr:row>
      <xdr:rowOff>27360</xdr:rowOff>
    </xdr:to>
    <xdr:graphicFrame>
      <xdr:nvGraphicFramePr>
        <xdr:cNvPr id="1" name="Chart 1"/>
        <xdr:cNvGraphicFramePr/>
      </xdr:nvGraphicFramePr>
      <xdr:xfrm>
        <a:off x="2134440" y="4571640"/>
        <a:ext cx="530244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75"/>
  <cols>
    <col collapsed="false" hidden="false" max="1025" min="1" style="0" width="12.663265306122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J1" s="0" t="s">
        <v>4</v>
      </c>
      <c r="K1" s="0" t="n">
        <v>0</v>
      </c>
      <c r="L1" s="0" t="n">
        <v>28.5687863479049</v>
      </c>
      <c r="M1" s="0" t="n">
        <v>27.5103102589821</v>
      </c>
      <c r="N1" s="0" t="n">
        <v>13.3261853683281</v>
      </c>
      <c r="O1" s="0" t="n">
        <v>6.46710040681857</v>
      </c>
      <c r="P1" s="0" t="n">
        <v>3.12411163080915</v>
      </c>
      <c r="Q1" s="0" t="n">
        <v>2.05349428245474</v>
      </c>
      <c r="R1" s="0" t="n">
        <v>1.5285483449654</v>
      </c>
    </row>
    <row r="2" customFormat="false" ht="12.75" hidden="false" customHeight="false" outlineLevel="0" collapsed="false">
      <c r="A2" s="0" t="n">
        <v>0</v>
      </c>
      <c r="B2" s="0" t="n">
        <v>0.017</v>
      </c>
      <c r="C2" s="0" t="n">
        <f aca="false">(phi*A2+Pmarea-SQRT((phi*A2+Pmarea)^2 - 4*theta*phi*A2*Pmarea))/(2*theta)</f>
        <v>0</v>
      </c>
      <c r="D2" s="0" t="n">
        <v>0</v>
      </c>
      <c r="F2" s="0" t="n">
        <v>0</v>
      </c>
      <c r="G2" s="0" t="n">
        <v>0</v>
      </c>
      <c r="H2" s="0" t="n">
        <v>0</v>
      </c>
      <c r="J2" s="0" t="s">
        <v>5</v>
      </c>
      <c r="K2" s="0" t="n">
        <v>0</v>
      </c>
      <c r="L2" s="0" t="n">
        <v>0.117789425191018</v>
      </c>
      <c r="M2" s="0" t="n">
        <v>0.352030295408051</v>
      </c>
      <c r="N2" s="0" t="n">
        <v>0.713095517623127</v>
      </c>
      <c r="O2" s="0" t="n">
        <v>0.860650754191625</v>
      </c>
      <c r="P2" s="0" t="n">
        <v>0.932215706511575</v>
      </c>
      <c r="Q2" s="0" t="n">
        <v>0.955301201743834</v>
      </c>
      <c r="R2" s="0" t="n">
        <v>0.966668644455111</v>
      </c>
    </row>
    <row r="3" customFormat="false" ht="12.75" hidden="false" customHeight="false" outlineLevel="0" collapsed="false">
      <c r="A3" s="0" t="n">
        <v>50</v>
      </c>
      <c r="B3" s="0" t="n">
        <v>1.267</v>
      </c>
      <c r="C3" s="0" t="n">
        <f aca="false">(phi*A3+Pmarea-SQRT((phi*A3+Pmarea)^2 - 4*theta*phi*A3*Pmarea))/(2*theta)</f>
        <v>1.2739572930015</v>
      </c>
      <c r="D3" s="0" t="n">
        <v>1.2739572930015</v>
      </c>
      <c r="F3" s="0" t="n">
        <v>28.5687863479049</v>
      </c>
      <c r="G3" s="0" t="n">
        <v>0.117789425191018</v>
      </c>
      <c r="H3" s="0" t="n">
        <v>0.551676535671488</v>
      </c>
      <c r="J3" s="0" t="s">
        <v>6</v>
      </c>
      <c r="K3" s="0" t="n">
        <v>0</v>
      </c>
      <c r="L3" s="0" t="n">
        <v>0.551676535671488</v>
      </c>
      <c r="M3" s="0" t="n">
        <v>1.00349928001501</v>
      </c>
      <c r="N3" s="0" t="n">
        <v>0.826297385719835</v>
      </c>
      <c r="O3" s="0" t="n">
        <v>0.484797045668877</v>
      </c>
      <c r="P3" s="0" t="n">
        <v>0.257258687288755</v>
      </c>
      <c r="Q3" s="0" t="n">
        <v>0.174416312974352</v>
      </c>
      <c r="R3" s="0" t="n">
        <v>0.131844993367362</v>
      </c>
    </row>
    <row r="4" customFormat="false" ht="12.75" hidden="false" customHeight="false" outlineLevel="0" collapsed="false">
      <c r="A4" s="0" t="n">
        <v>100</v>
      </c>
      <c r="B4" s="0" t="n">
        <v>1.954</v>
      </c>
      <c r="C4" s="0" t="n">
        <f aca="false">(phi*A4+Pmarea-SQRT((phi*A4+Pmarea)^2 - 4*theta*phi*A4*Pmarea))/(2*theta)</f>
        <v>1.93180651817755</v>
      </c>
      <c r="D4" s="0" t="n">
        <v>1.93180651817755</v>
      </c>
      <c r="F4" s="0" t="n">
        <v>27.5103102589821</v>
      </c>
      <c r="G4" s="0" t="n">
        <v>0.352030295408051</v>
      </c>
      <c r="H4" s="0" t="n">
        <v>1.00349928001501</v>
      </c>
    </row>
    <row r="5" customFormat="false" ht="12.75" hidden="false" customHeight="false" outlineLevel="0" collapsed="false">
      <c r="A5" s="0" t="n">
        <v>250</v>
      </c>
      <c r="B5" s="0" t="n">
        <v>2.468</v>
      </c>
      <c r="C5" s="0" t="n">
        <f aca="false">(phi*A5+Pmarea-SQRT((phi*A5+Pmarea)^2 - 4*theta*phi*A5*Pmarea))/(2*theta)</f>
        <v>2.5390081522144</v>
      </c>
      <c r="D5" s="0" t="n">
        <v>2.5390081522144</v>
      </c>
      <c r="F5" s="0" t="n">
        <v>13.3261853683281</v>
      </c>
      <c r="G5" s="0" t="n">
        <v>0.713095517623127</v>
      </c>
      <c r="H5" s="0" t="n">
        <v>0.826297385719835</v>
      </c>
    </row>
    <row r="6" customFormat="false" ht="12.75" hidden="false" customHeight="false" outlineLevel="0" collapsed="false">
      <c r="A6" s="0" t="n">
        <v>500</v>
      </c>
      <c r="B6" s="0" t="n">
        <v>2.82</v>
      </c>
      <c r="C6" s="0" t="n">
        <f aca="false">(phi*A6+Pmarea-SQRT((phi*A6+Pmarea)^2 - 4*theta*phi*A6*Pmarea))/(2*theta)</f>
        <v>2.75271530535605</v>
      </c>
      <c r="D6" s="0" t="n">
        <v>2.75271530535604</v>
      </c>
      <c r="F6" s="0" t="n">
        <v>6.46710040681857</v>
      </c>
      <c r="G6" s="0" t="n">
        <v>0.860650754191625</v>
      </c>
      <c r="H6" s="0" t="n">
        <v>0.484797045668877</v>
      </c>
    </row>
    <row r="7" customFormat="false" ht="12.75" hidden="false" customHeight="false" outlineLevel="0" collapsed="false">
      <c r="A7" s="0" t="n">
        <v>1000</v>
      </c>
      <c r="B7" s="0" t="n">
        <v>2.945</v>
      </c>
      <c r="C7" s="0" t="n">
        <f aca="false">(phi*A7+Pmarea-SQRT((phi*A7+Pmarea)^2 - 4*theta*phi*A7*Pmarea))/(2*theta)</f>
        <v>2.85583588947093</v>
      </c>
      <c r="D7" s="0" t="n">
        <v>2.85583588947093</v>
      </c>
      <c r="F7" s="0" t="n">
        <v>3.12411163080915</v>
      </c>
      <c r="G7" s="0" t="n">
        <v>0.932215706511575</v>
      </c>
      <c r="H7" s="0" t="n">
        <v>0.257258687288755</v>
      </c>
    </row>
    <row r="8" customFormat="false" ht="12.75" hidden="false" customHeight="false" outlineLevel="0" collapsed="false">
      <c r="A8" s="0" t="n">
        <v>1500</v>
      </c>
      <c r="B8" s="0" t="n">
        <v>2.843</v>
      </c>
      <c r="C8" s="0" t="n">
        <f aca="false">(phi*A8+Pmarea-SQRT((phi*A8+Pmarea)^2 - 4*theta*phi*A8*Pmarea))/(2*theta)</f>
        <v>2.88935236889455</v>
      </c>
      <c r="D8" s="0" t="n">
        <v>2.88935236889454</v>
      </c>
      <c r="F8" s="0" t="n">
        <v>2.05349428245474</v>
      </c>
      <c r="G8" s="0" t="n">
        <v>0.955301201743834</v>
      </c>
      <c r="H8" s="0" t="n">
        <v>0.174416312974352</v>
      </c>
    </row>
    <row r="9" customFormat="false" ht="12.75" hidden="false" customHeight="false" outlineLevel="0" collapsed="false">
      <c r="A9" s="0" t="n">
        <v>2000</v>
      </c>
      <c r="B9" s="0" t="n">
        <v>2.851</v>
      </c>
      <c r="C9" s="0" t="n">
        <f aca="false">(phi*A9+Pmarea-SQRT((phi*A9+Pmarea)^2 - 4*theta*phi*A9*Pmarea))/(2*theta)</f>
        <v>2.90592846081956</v>
      </c>
      <c r="D9" s="0" t="n">
        <v>2.90592846081957</v>
      </c>
      <c r="F9" s="0" t="n">
        <v>1.5285483449654</v>
      </c>
      <c r="G9" s="0" t="n">
        <v>0.966668644455111</v>
      </c>
      <c r="H9" s="0" t="n">
        <v>0.131844993367362</v>
      </c>
    </row>
    <row r="11" customFormat="false" ht="12.75" hidden="false" customHeight="false" outlineLevel="0" collapsed="false">
      <c r="B11" s="0" t="s">
        <v>7</v>
      </c>
      <c r="C11" s="0" t="n">
        <f aca="false" t="array" ref="C11:C11">SUM((B2:B9-C2:C9)^2)</f>
        <v>0.0235152588921285</v>
      </c>
    </row>
    <row r="12" customFormat="false" ht="12.75" hidden="false" customHeight="false" outlineLevel="0" collapsed="false">
      <c r="B12" s="0" t="s">
        <v>8</v>
      </c>
      <c r="C12" s="0" t="n">
        <f aca="false">SQRT(C11/5)</f>
        <v>0.0685787997738782</v>
      </c>
      <c r="F12" s="0" t="s">
        <v>9</v>
      </c>
    </row>
    <row r="13" customFormat="false" ht="12.75" hidden="false" customHeight="false" outlineLevel="0" collapsed="false">
      <c r="F13" s="0" t="n">
        <f aca="false" t="array" ref="F13:H15">MMULT(K1:R3,F2:H9)</f>
        <v>1808.71670037334</v>
      </c>
      <c r="G13" s="0" t="n">
        <v>34.4699727088431</v>
      </c>
      <c r="H13" s="0" t="n">
        <v>58.877328126315</v>
      </c>
    </row>
    <row r="14" customFormat="false" ht="12.75" hidden="false" customHeight="false" outlineLevel="0" collapsed="false">
      <c r="F14" s="0" t="n">
        <v>34.4699727088431</v>
      </c>
      <c r="G14" s="0" t="n">
        <v>4.10309939320949</v>
      </c>
      <c r="H14" s="0" t="n">
        <v>1.95860483831076</v>
      </c>
    </row>
    <row r="15" customFormat="false" ht="12.75" hidden="false" customHeight="false" outlineLevel="0" collapsed="false">
      <c r="A15" s="0" t="s">
        <v>10</v>
      </c>
      <c r="B15" s="0" t="s">
        <v>11</v>
      </c>
      <c r="C15" s="0" t="s">
        <v>12</v>
      </c>
      <c r="F15" s="0" t="n">
        <v>58.877328126315</v>
      </c>
      <c r="G15" s="0" t="n">
        <v>1.95860483831076</v>
      </c>
      <c r="H15" s="0" t="n">
        <v>2.34313953483098</v>
      </c>
    </row>
    <row r="16" customFormat="false" ht="12.75" hidden="false" customHeight="false" outlineLevel="0" collapsed="false">
      <c r="A16" s="1" t="s">
        <v>13</v>
      </c>
      <c r="B16" s="0" t="n">
        <v>0.0324096081020264</v>
      </c>
      <c r="C16" s="0" t="n">
        <v>1</v>
      </c>
    </row>
    <row r="17" customFormat="false" ht="12.75" hidden="false" customHeight="false" outlineLevel="0" collapsed="false">
      <c r="A17" s="0" t="s">
        <v>14</v>
      </c>
      <c r="B17" s="0" t="n">
        <v>2.95487881929357</v>
      </c>
      <c r="C17" s="0" t="n">
        <v>1</v>
      </c>
      <c r="F17" s="0" t="s">
        <v>15</v>
      </c>
    </row>
    <row r="18" customFormat="false" ht="12.75" hidden="false" customHeight="false" outlineLevel="0" collapsed="false">
      <c r="A18" s="1" t="s">
        <v>16</v>
      </c>
      <c r="B18" s="0" t="n">
        <v>0.641102935359342</v>
      </c>
      <c r="C18" s="0" t="n">
        <v>1</v>
      </c>
      <c r="F18" s="0" t="n">
        <f aca="false" t="array" ref="F18:H20">MINVERSE(F13:H15)</f>
        <v>0.00414753210829647</v>
      </c>
      <c r="G18" s="0" t="n">
        <v>0.0248000993324222</v>
      </c>
      <c r="H18" s="0" t="n">
        <v>-0.124947404559407</v>
      </c>
    </row>
    <row r="19" customFormat="false" ht="12.75" hidden="false" customHeight="false" outlineLevel="0" collapsed="false">
      <c r="F19" s="0" t="n">
        <v>0.0248000993324222</v>
      </c>
      <c r="G19" s="0" t="n">
        <v>0.553819461083559</v>
      </c>
      <c r="H19" s="0" t="n">
        <v>-1.08609710354817</v>
      </c>
    </row>
    <row r="20" customFormat="false" ht="12.75" hidden="false" customHeight="false" outlineLevel="0" collapsed="false">
      <c r="F20" s="0" t="n">
        <v>-0.124947404559407</v>
      </c>
      <c r="G20" s="0" t="n">
        <v>-1.08609710354817</v>
      </c>
      <c r="H20" s="0" t="n">
        <v>4.47425525574456</v>
      </c>
    </row>
    <row r="22" customFormat="false" ht="12.75" hidden="false" customHeight="false" outlineLevel="0" collapsed="false">
      <c r="A22" s="0" t="s">
        <v>10</v>
      </c>
      <c r="B22" s="0" t="s">
        <v>11</v>
      </c>
      <c r="C22" s="0" t="s">
        <v>8</v>
      </c>
    </row>
    <row r="23" customFormat="false" ht="12.75" hidden="false" customHeight="false" outlineLevel="0" collapsed="false">
      <c r="A23" s="1" t="s">
        <v>13</v>
      </c>
      <c r="B23" s="0" t="n">
        <v>0.0324096081020264</v>
      </c>
      <c r="C23" s="0" t="n">
        <f aca="false">C12*SQRT(F18)</f>
        <v>0.00441656634253367</v>
      </c>
    </row>
    <row r="24" customFormat="false" ht="12.75" hidden="false" customHeight="false" outlineLevel="0" collapsed="false">
      <c r="A24" s="0" t="s">
        <v>14</v>
      </c>
      <c r="B24" s="0" t="n">
        <v>2.95487881929357</v>
      </c>
      <c r="C24" s="0" t="n">
        <f aca="false">C12*SQRT(G19)</f>
        <v>0.0510356894866306</v>
      </c>
    </row>
    <row r="25" customFormat="false" ht="12.75" hidden="false" customHeight="false" outlineLevel="0" collapsed="false">
      <c r="A25" s="1" t="s">
        <v>16</v>
      </c>
      <c r="B25" s="0" t="n">
        <v>0.641102935359342</v>
      </c>
      <c r="C25" s="0" t="n">
        <f aca="false">C12*SQRT(H20)</f>
        <v>0.145060863563057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3" min="1" style="0" width="12.6632653061224"/>
    <col collapsed="false" hidden="false" max="14" min="14" style="0" width="13.7142857142857"/>
    <col collapsed="false" hidden="false" max="1025" min="15" style="0" width="12.663265306122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17</v>
      </c>
      <c r="J1" s="0" t="s">
        <v>4</v>
      </c>
      <c r="K1" s="0" t="n">
        <v>0</v>
      </c>
      <c r="L1" s="0" t="n">
        <v>44.5797455694598</v>
      </c>
      <c r="M1" s="0" t="n">
        <v>77.1900275965602</v>
      </c>
      <c r="N1" s="0" t="n">
        <v>108.25696051555</v>
      </c>
      <c r="O1" s="0" t="n">
        <v>77.7059219094482</v>
      </c>
      <c r="P1" s="0" t="n">
        <v>39.0707303694244</v>
      </c>
      <c r="Q1" s="0" t="n">
        <v>25.1236941281291</v>
      </c>
      <c r="R1" s="0" t="n">
        <v>18.3810176848632</v>
      </c>
    </row>
    <row r="2" customFormat="false" ht="12.75" hidden="false" customHeight="false" outlineLevel="0" collapsed="false">
      <c r="A2" s="0" t="n">
        <v>0</v>
      </c>
      <c r="B2" s="0" t="n">
        <v>0.046</v>
      </c>
      <c r="C2" s="0" t="n">
        <f aca="false">(phi*A2+Pmarea-SQRT((phi*A2+Pmarea)^2-4*theta*phi*A2*Pmarea))/(2*theta)</f>
        <v>0</v>
      </c>
      <c r="D2" s="0" t="n">
        <v>0</v>
      </c>
      <c r="F2" s="0" t="n">
        <v>0</v>
      </c>
      <c r="G2" s="0" t="n">
        <v>0</v>
      </c>
      <c r="H2" s="0" t="n">
        <v>0</v>
      </c>
      <c r="J2" s="0" t="s">
        <v>5</v>
      </c>
      <c r="K2" s="0" t="n">
        <v>0</v>
      </c>
      <c r="L2" s="0" t="n">
        <v>0.00863090698713492</v>
      </c>
      <c r="M2" s="0" t="n">
        <v>0.0366904011551487</v>
      </c>
      <c r="N2" s="0" t="n">
        <v>0.217731415562151</v>
      </c>
      <c r="O2" s="0" t="n">
        <v>0.520957521095723</v>
      </c>
      <c r="P2" s="0" t="n">
        <v>0.76437388325184</v>
      </c>
      <c r="Q2" s="0" t="n">
        <v>0.847722801438648</v>
      </c>
      <c r="R2" s="0" t="n">
        <v>0.88805610295209</v>
      </c>
    </row>
    <row r="3" customFormat="false" ht="12.75" hidden="false" customHeight="false" outlineLevel="0" collapsed="false">
      <c r="A3" s="0" t="n">
        <v>50</v>
      </c>
      <c r="B3" s="0" t="n">
        <v>0.515</v>
      </c>
      <c r="C3" s="0" t="n">
        <f aca="false">(phi*A3+Pmarea-SQRT((phi*A3+Pmarea)^2-4*theta*phi*A3*Pmarea))/(2*theta)</f>
        <v>0.562681942289144</v>
      </c>
      <c r="D3" s="0" t="n">
        <v>0.562681942289144</v>
      </c>
      <c r="F3" s="0" t="n">
        <v>44.5797455694598</v>
      </c>
      <c r="G3" s="0" t="n">
        <v>0.00863090698713492</v>
      </c>
      <c r="H3" s="0" t="n">
        <v>0.0867959950254205</v>
      </c>
      <c r="J3" s="0" t="s">
        <v>17</v>
      </c>
      <c r="K3" s="0" t="n">
        <v>0</v>
      </c>
      <c r="L3" s="0" t="n">
        <v>0.0867959950254205</v>
      </c>
      <c r="M3" s="0" t="n">
        <v>0.312865927371872</v>
      </c>
      <c r="N3" s="0" t="n">
        <v>1.14310127352273</v>
      </c>
      <c r="O3" s="0" t="n">
        <v>1.45643065206006</v>
      </c>
      <c r="P3" s="0" t="n">
        <v>1.02723389484445</v>
      </c>
      <c r="Q3" s="0" t="n">
        <v>0.740192955592399</v>
      </c>
      <c r="R3" s="0" t="n">
        <v>0.572907817052081</v>
      </c>
    </row>
    <row r="4" customFormat="false" ht="12.75" hidden="false" customHeight="false" outlineLevel="0" collapsed="false">
      <c r="A4" s="0" t="n">
        <v>100</v>
      </c>
      <c r="B4" s="0" t="n">
        <v>1.071</v>
      </c>
      <c r="C4" s="0" t="n">
        <f aca="false">(phi*A4+Pmarea-SQRT((phi*A4+Pmarea)^2-4*theta*phi*A4*Pmarea))/(2*theta)</f>
        <v>1.05724740263574</v>
      </c>
      <c r="D4" s="0" t="n">
        <v>1.05724740263574</v>
      </c>
      <c r="F4" s="0" t="n">
        <v>77.1900275965602</v>
      </c>
      <c r="G4" s="0" t="n">
        <v>0.0366904011551487</v>
      </c>
      <c r="H4" s="0" t="n">
        <v>0.312865927371872</v>
      </c>
    </row>
    <row r="5" customFormat="false" ht="12.75" hidden="false" customHeight="false" outlineLevel="0" collapsed="false">
      <c r="A5" s="0" t="n">
        <v>250</v>
      </c>
      <c r="B5" s="0" t="n">
        <v>2.146</v>
      </c>
      <c r="C5" s="0" t="n">
        <f aca="false">(phi*A5+Pmarea-SQRT((phi*A5+Pmarea)^2-4*theta*phi*A5*Pmarea))/(2*theta)</f>
        <v>2.11709924084043</v>
      </c>
      <c r="D5" s="0" t="n">
        <v>2.11709924084043</v>
      </c>
      <c r="F5" s="0" t="n">
        <v>108.25696051555</v>
      </c>
      <c r="G5" s="0" t="n">
        <v>0.217731415562151</v>
      </c>
      <c r="H5" s="0" t="n">
        <v>1.14310127352273</v>
      </c>
    </row>
    <row r="6" customFormat="false" ht="12.75" hidden="false" customHeight="false" outlineLevel="0" collapsed="false">
      <c r="A6" s="0" t="n">
        <v>500</v>
      </c>
      <c r="B6" s="0" t="n">
        <v>2.873</v>
      </c>
      <c r="C6" s="0" t="n">
        <f aca="false">(phi*A6+Pmarea-SQRT((phi*A6+Pmarea)^2-4*theta*phi*A6*Pmarea))/(2*theta)</f>
        <v>2.91086189865344</v>
      </c>
      <c r="D6" s="0" t="n">
        <v>2.91086189865344</v>
      </c>
      <c r="F6" s="0" t="n">
        <v>77.7059219094482</v>
      </c>
      <c r="G6" s="0" t="n">
        <v>0.520957521095723</v>
      </c>
      <c r="H6" s="0" t="n">
        <v>1.45643065206006</v>
      </c>
    </row>
    <row r="7" customFormat="false" ht="12.75" hidden="false" customHeight="false" outlineLevel="0" collapsed="false">
      <c r="A7" s="0" t="n">
        <v>1000</v>
      </c>
      <c r="B7" s="0" t="n">
        <v>3.415</v>
      </c>
      <c r="C7" s="0" t="n">
        <f aca="false">(phi*A7+Pmarea-SQRT((phi*A7+Pmarea)^2-4*theta*phi*A7*Pmarea))/(2*theta)</f>
        <v>3.38038242956123</v>
      </c>
      <c r="D7" s="0" t="n">
        <v>3.38038242956123</v>
      </c>
      <c r="F7" s="0" t="n">
        <v>39.0707303694244</v>
      </c>
      <c r="G7" s="0" t="n">
        <v>0.76437388325184</v>
      </c>
      <c r="H7" s="0" t="n">
        <v>1.02723389484445</v>
      </c>
    </row>
    <row r="8" customFormat="false" ht="12.75" hidden="false" customHeight="false" outlineLevel="0" collapsed="false">
      <c r="A8" s="0" t="n">
        <v>1500</v>
      </c>
      <c r="B8" s="0" t="n">
        <v>3.506</v>
      </c>
      <c r="C8" s="0" t="n">
        <f aca="false">(phi*A8+Pmarea-SQRT((phi*A8+Pmarea)^2-4*theta*phi*A8*Pmarea))/(2*theta)</f>
        <v>3.53262186949705</v>
      </c>
      <c r="D8" s="0" t="n">
        <v>3.53262186949705</v>
      </c>
      <c r="F8" s="0" t="n">
        <v>25.1236941281291</v>
      </c>
      <c r="G8" s="0" t="n">
        <v>0.847722801438648</v>
      </c>
      <c r="H8" s="0" t="n">
        <v>0.740192955592399</v>
      </c>
    </row>
    <row r="9" customFormat="false" ht="12.75" hidden="false" customHeight="false" outlineLevel="0" collapsed="false">
      <c r="A9" s="0" t="n">
        <v>2000</v>
      </c>
      <c r="B9" s="0" t="n">
        <v>3.617</v>
      </c>
      <c r="C9" s="0" t="n">
        <f aca="false">(phi*A9+Pmarea-SQRT((phi*A9+Pmarea)^2-4*theta*phi*A9*Pmarea))/(2*theta)</f>
        <v>3.60636823227995</v>
      </c>
      <c r="D9" s="0" t="n">
        <v>3.60636823227996</v>
      </c>
      <c r="F9" s="0" t="n">
        <v>18.3810176848632</v>
      </c>
      <c r="G9" s="0" t="n">
        <v>0.88805610295209</v>
      </c>
      <c r="H9" s="0" t="n">
        <v>0.572907817052081</v>
      </c>
    </row>
    <row r="11" customFormat="false" ht="12.75" hidden="false" customHeight="false" outlineLevel="0" collapsed="false">
      <c r="B11" s="0" t="s">
        <v>7</v>
      </c>
      <c r="C11" s="0" t="n">
        <f aca="false" t="array" ref="C11:C11">SUM((B2:B9-C2:C9)^2)</f>
        <v>0.00886761340782558</v>
      </c>
    </row>
    <row r="12" customFormat="false" ht="12.75" hidden="false" customHeight="false" outlineLevel="0" collapsed="false">
      <c r="B12" s="0" t="s">
        <v>8</v>
      </c>
      <c r="C12" s="0" t="n">
        <f aca="false">SQRT(C11/5)</f>
        <v>0.0421132126720952</v>
      </c>
      <c r="F12" s="0" t="s">
        <v>9</v>
      </c>
    </row>
    <row r="13" customFormat="false" ht="12.75" hidden="false" customHeight="false" outlineLevel="0" collapsed="false">
      <c r="F13" s="0" t="n">
        <f aca="false" t="array" ref="F13:H15">MMULT(K1:R3,F2:H9)</f>
        <v>28199.0176646334</v>
      </c>
      <c r="G13" s="0" t="n">
        <v>134.755271621386</v>
      </c>
      <c r="H13" s="0" t="n">
        <v>334.203217552001</v>
      </c>
    </row>
    <row r="14" customFormat="false" ht="12.75" hidden="false" customHeight="false" outlineLevel="0" collapsed="false">
      <c r="F14" s="0" t="n">
        <v>134.755271621386</v>
      </c>
      <c r="G14" s="0" t="n">
        <v>2.41176940966819</v>
      </c>
      <c r="H14" s="0" t="n">
        <v>2.94129935559518</v>
      </c>
      <c r="J14" s="2" t="s">
        <v>18</v>
      </c>
      <c r="K14" s="3"/>
      <c r="L14" s="3"/>
      <c r="M14" s="3"/>
      <c r="N14" s="4"/>
    </row>
    <row r="15" customFormat="false" ht="12.75" hidden="false" customHeight="false" outlineLevel="0" collapsed="false">
      <c r="A15" s="0" t="s">
        <v>10</v>
      </c>
      <c r="B15" s="0" t="s">
        <v>11</v>
      </c>
      <c r="C15" s="0" t="s">
        <v>12</v>
      </c>
      <c r="F15" s="0" t="n">
        <v>334.203217552001</v>
      </c>
      <c r="G15" s="0" t="n">
        <v>2.94129935559518</v>
      </c>
      <c r="H15" s="0" t="n">
        <v>5.46460785211738</v>
      </c>
      <c r="J15" s="5"/>
      <c r="K15" s="6"/>
      <c r="L15" s="6"/>
      <c r="M15" s="6"/>
      <c r="N15" s="7"/>
    </row>
    <row r="16" customFormat="false" ht="12.75" hidden="false" customHeight="false" outlineLevel="0" collapsed="false">
      <c r="A16" s="1" t="s">
        <v>19</v>
      </c>
      <c r="B16" s="0" t="n">
        <f aca="false">B23*C16</f>
        <v>0.0118833092069981</v>
      </c>
      <c r="C16" s="0" t="n">
        <v>1</v>
      </c>
      <c r="J16" s="5"/>
      <c r="K16" s="6"/>
      <c r="L16" s="6"/>
      <c r="M16" s="6"/>
      <c r="N16" s="7"/>
    </row>
    <row r="17" customFormat="false" ht="12.75" hidden="false" customHeight="false" outlineLevel="0" collapsed="false">
      <c r="A17" s="0" t="s">
        <v>14</v>
      </c>
      <c r="B17" s="0" t="n">
        <f aca="false">B24*C17</f>
        <v>3.81500723430748</v>
      </c>
      <c r="C17" s="0" t="n">
        <v>1</v>
      </c>
      <c r="F17" s="0" t="s">
        <v>15</v>
      </c>
      <c r="J17" s="5" t="s">
        <v>10</v>
      </c>
      <c r="K17" s="6" t="s">
        <v>20</v>
      </c>
      <c r="L17" s="6" t="s">
        <v>21</v>
      </c>
      <c r="M17" s="6"/>
      <c r="N17" s="7"/>
    </row>
    <row r="18" customFormat="false" ht="12.75" hidden="false" customHeight="false" outlineLevel="0" collapsed="false">
      <c r="A18" s="1" t="s">
        <v>22</v>
      </c>
      <c r="B18" s="0" t="n">
        <f aca="false">B25*C18</f>
        <v>0.676591614434939</v>
      </c>
      <c r="C18" s="0" t="n">
        <v>1</v>
      </c>
      <c r="F18" s="0" t="n">
        <f aca="false" t="array" ref="F18:H20">MINVERSE(F13:H15)</f>
        <v>0.000188601905754199</v>
      </c>
      <c r="G18" s="0" t="n">
        <v>0.0102714645394845</v>
      </c>
      <c r="H18" s="0" t="n">
        <v>-0.0170630387932353</v>
      </c>
      <c r="J18" s="5" t="s">
        <v>19</v>
      </c>
      <c r="K18" s="8" t="n">
        <v>0.0118833092069981</v>
      </c>
      <c r="L18" s="8" t="n">
        <f aca="false">Bottom!B23</f>
        <v>0.0324096081020264</v>
      </c>
      <c r="M18" s="6"/>
      <c r="N18" s="7"/>
    </row>
    <row r="19" customFormat="false" ht="12.75" hidden="false" customHeight="false" outlineLevel="0" collapsed="false">
      <c r="F19" s="0" t="n">
        <v>0.0102714645394845</v>
      </c>
      <c r="G19" s="0" t="n">
        <v>1.76620791164522</v>
      </c>
      <c r="H19" s="0" t="n">
        <v>-1.57883290510831</v>
      </c>
      <c r="J19" s="5" t="s">
        <v>14</v>
      </c>
      <c r="K19" s="8" t="n">
        <v>3.81500723430748</v>
      </c>
      <c r="L19" s="8" t="n">
        <f aca="false">Bottom!B24</f>
        <v>2.95487881929357</v>
      </c>
      <c r="M19" s="6"/>
      <c r="N19" s="7"/>
    </row>
    <row r="20" customFormat="false" ht="12.75" hidden="false" customHeight="false" outlineLevel="0" collapsed="false">
      <c r="F20" s="0" t="n">
        <v>-0.0170630387932353</v>
      </c>
      <c r="G20" s="0" t="n">
        <v>-1.57883290510831</v>
      </c>
      <c r="H20" s="0" t="n">
        <v>2.07633246142356</v>
      </c>
      <c r="J20" s="5" t="s">
        <v>22</v>
      </c>
      <c r="K20" s="8" t="n">
        <v>0.676591614434939</v>
      </c>
      <c r="L20" s="8" t="n">
        <f aca="false">Bottom!B25</f>
        <v>0.641102935359342</v>
      </c>
      <c r="M20" s="6"/>
      <c r="N20" s="7"/>
    </row>
    <row r="21" customFormat="false" ht="12.75" hidden="false" customHeight="false" outlineLevel="0" collapsed="false">
      <c r="J21" s="5"/>
      <c r="K21" s="6"/>
      <c r="L21" s="6"/>
      <c r="M21" s="6"/>
      <c r="N21" s="7"/>
    </row>
    <row r="22" customFormat="false" ht="12.75" hidden="false" customHeight="false" outlineLevel="0" collapsed="false">
      <c r="A22" s="0" t="s">
        <v>10</v>
      </c>
      <c r="B22" s="0" t="s">
        <v>11</v>
      </c>
      <c r="C22" s="0" t="s">
        <v>8</v>
      </c>
      <c r="D22" s="0" t="s">
        <v>23</v>
      </c>
      <c r="E22" s="0" t="s">
        <v>24</v>
      </c>
      <c r="J22" s="5"/>
      <c r="K22" s="6"/>
      <c r="L22" s="6"/>
      <c r="M22" s="6"/>
      <c r="N22" s="7"/>
    </row>
    <row r="23" customFormat="false" ht="12.75" hidden="false" customHeight="false" outlineLevel="0" collapsed="false">
      <c r="A23" s="1" t="s">
        <v>19</v>
      </c>
      <c r="B23" s="0" t="n">
        <v>0.0118833092069981</v>
      </c>
      <c r="C23" s="0" t="n">
        <f aca="false">C12*SQRT(F18)</f>
        <v>0.000578350894908513</v>
      </c>
      <c r="D23" s="0" t="n">
        <f aca="false">B23/C23</f>
        <v>20.5468847919357</v>
      </c>
      <c r="E23" s="0" t="n">
        <f aca="false">TDIST(D23,5,2)</f>
        <v>5.05376174917117E-006</v>
      </c>
      <c r="J23" s="5" t="s">
        <v>10</v>
      </c>
      <c r="K23" s="6" t="s">
        <v>25</v>
      </c>
      <c r="L23" s="6" t="s">
        <v>26</v>
      </c>
      <c r="M23" s="6" t="s">
        <v>23</v>
      </c>
      <c r="N23" s="7" t="s">
        <v>24</v>
      </c>
    </row>
    <row r="24" customFormat="false" ht="12.75" hidden="false" customHeight="false" outlineLevel="0" collapsed="false">
      <c r="A24" s="0" t="s">
        <v>14</v>
      </c>
      <c r="B24" s="0" t="n">
        <v>3.81500723430748</v>
      </c>
      <c r="C24" s="0" t="n">
        <f aca="false">C12*SQRT(G19)</f>
        <v>0.0559679353886005</v>
      </c>
      <c r="D24" s="0" t="n">
        <f aca="false">B24/C24</f>
        <v>68.164158778037</v>
      </c>
      <c r="E24" s="0" t="n">
        <f aca="false">TDIST(D24,5,2)</f>
        <v>1.28683398509975E-008</v>
      </c>
      <c r="J24" s="5" t="s">
        <v>19</v>
      </c>
      <c r="K24" s="9" t="n">
        <v>0.000578350894908516</v>
      </c>
      <c r="L24" s="6" t="n">
        <f aca="false">Bottom!C23</f>
        <v>0.00441656634253367</v>
      </c>
      <c r="M24" s="6" t="n">
        <f aca="false">(K18-L18)/(SQRT((K24/2)^2+(L24/2)^2))</f>
        <v>-9.21645299490373</v>
      </c>
      <c r="N24" s="10" t="n">
        <f aca="false">TDIST(ABS(M24),10,2)</f>
        <v>3.34023027532209E-006</v>
      </c>
    </row>
    <row r="25" customFormat="false" ht="12.75" hidden="false" customHeight="false" outlineLevel="0" collapsed="false">
      <c r="A25" s="1" t="s">
        <v>22</v>
      </c>
      <c r="B25" s="0" t="n">
        <v>0.676591614434939</v>
      </c>
      <c r="C25" s="0" t="n">
        <f aca="false">C12*SQRT(H20)</f>
        <v>0.0606829689023585</v>
      </c>
      <c r="D25" s="0" t="n">
        <f aca="false">B25/C25</f>
        <v>11.1496129255575</v>
      </c>
      <c r="E25" s="0" t="n">
        <f aca="false">TDIST(D25,5,2)</f>
        <v>0.000101224195196372</v>
      </c>
      <c r="J25" s="5" t="s">
        <v>14</v>
      </c>
      <c r="K25" s="9" t="n">
        <v>0.0559679353886004</v>
      </c>
      <c r="L25" s="6" t="n">
        <f aca="false">Bottom!C24</f>
        <v>0.0510356894866306</v>
      </c>
      <c r="M25" s="6" t="n">
        <f aca="false">(K19-L19)/(SQRT((K25/2)^2+(L25/2)^2))</f>
        <v>22.7116622275127</v>
      </c>
      <c r="N25" s="10" t="n">
        <f aca="false">TDIST(ABS(M25),10,2)</f>
        <v>6.17144554775834E-010</v>
      </c>
    </row>
    <row r="26" customFormat="false" ht="12.75" hidden="false" customHeight="false" outlineLevel="0" collapsed="false">
      <c r="J26" s="11" t="s">
        <v>22</v>
      </c>
      <c r="K26" s="12" t="n">
        <v>0.0606829689023587</v>
      </c>
      <c r="L26" s="13" t="n">
        <f aca="false">Bottom!C25</f>
        <v>0.145060863563057</v>
      </c>
      <c r="M26" s="13" t="n">
        <f aca="false">(K20-L20)/(SQRT((K26/2)^2+(L26/2)^2))</f>
        <v>0.451389035227207</v>
      </c>
      <c r="N26" s="14" t="n">
        <f aca="false">TDIST(ABS(M26),10,2)</f>
        <v>0.661340330060727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2014-10-14T18:14:43Z</dcterms:created>
  <dc:creator>William Kristan</dc:creator>
  <dc:language>en-US</dc:language>
  <dcterms:modified xsi:type="dcterms:W3CDTF">2015-12-04T13:53:32Z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