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Documents\classes\ecological_monitoring\labs\lab17_survival\"/>
    </mc:Choice>
  </mc:AlternateContent>
  <bookViews>
    <workbookView xWindow="0" yWindow="0" windowWidth="16380" windowHeight="8190" tabRatio="500"/>
  </bookViews>
  <sheets>
    <sheet name="Example" sheetId="3" r:id="rId1"/>
    <sheet name="Data" sheetId="2" r:id="rId2"/>
  </sheets>
  <definedNames>
    <definedName name="_p1">Data!$E$6</definedName>
    <definedName name="_p2">Data!$E$7</definedName>
    <definedName name="_p3">Data!$E$8</definedName>
    <definedName name="_p4">Data!$E$9</definedName>
    <definedName name="_phi1">Data!$E$2</definedName>
    <definedName name="_phi2">Data!$E$3</definedName>
    <definedName name="_phi3">Data!$E$4</definedName>
    <definedName name="_phi4">Data!$E$5</definedName>
    <definedName name="solver_adj" localSheetId="1" hidden="1">Data!$F$2:$F$9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Data!$C$24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G30" i="2" l="1" a="1"/>
  <c r="G30" i="2"/>
  <c r="G31" i="2" a="1"/>
  <c r="G31" i="2"/>
  <c r="G32" i="2" a="1"/>
  <c r="G32" i="2" s="1"/>
  <c r="F30" i="2"/>
  <c r="F31" i="2"/>
  <c r="F32" i="2"/>
  <c r="F29" i="2"/>
  <c r="E30" i="2"/>
  <c r="E31" i="2"/>
  <c r="E32" i="2"/>
  <c r="D30" i="2"/>
  <c r="D31" i="2"/>
  <c r="D32" i="2"/>
  <c r="E29" i="2"/>
  <c r="F5" i="3" l="1"/>
  <c r="E5" i="3" s="1"/>
  <c r="F3" i="3"/>
  <c r="B7" i="3"/>
  <c r="E4" i="3"/>
  <c r="E3" i="3"/>
  <c r="E2" i="3"/>
  <c r="G29" i="2" a="1"/>
  <c r="E5" i="2"/>
  <c r="E3" i="2"/>
  <c r="E4" i="2"/>
  <c r="D29" i="2"/>
  <c r="B19" i="2"/>
  <c r="E2" i="2"/>
  <c r="E6" i="2"/>
  <c r="E7" i="2"/>
  <c r="E8" i="2"/>
  <c r="E9" i="2"/>
  <c r="H2" i="2" l="1"/>
  <c r="H4" i="3"/>
  <c r="H2" i="3"/>
  <c r="C11" i="3" a="1"/>
  <c r="H3" i="3"/>
  <c r="H5" i="3"/>
  <c r="G29" i="2"/>
  <c r="H3" i="2"/>
  <c r="H5" i="2"/>
  <c r="H14" i="2"/>
  <c r="H10" i="2"/>
  <c r="H8" i="2"/>
  <c r="H4" i="2"/>
  <c r="H17" i="2"/>
  <c r="H13" i="2"/>
  <c r="H9" i="2"/>
  <c r="H16" i="2"/>
  <c r="H12" i="2"/>
  <c r="H6" i="2"/>
  <c r="H15" i="2"/>
  <c r="H11" i="2"/>
  <c r="H7" i="2"/>
  <c r="C11" i="3" l="1"/>
  <c r="C24" i="2" a="1"/>
  <c r="C24" i="2" s="1"/>
</calcChain>
</file>

<file path=xl/sharedStrings.xml><?xml version="1.0" encoding="utf-8"?>
<sst xmlns="http://schemas.openxmlformats.org/spreadsheetml/2006/main" count="67" uniqueCount="44">
  <si>
    <t>Histories</t>
  </si>
  <si>
    <t>Freq</t>
  </si>
  <si>
    <t>111</t>
  </si>
  <si>
    <t>110</t>
  </si>
  <si>
    <t>101</t>
  </si>
  <si>
    <t>100</t>
  </si>
  <si>
    <t>History</t>
  </si>
  <si>
    <t>Frequency</t>
  </si>
  <si>
    <t>Parameter</t>
  </si>
  <si>
    <t>MLE</t>
  </si>
  <si>
    <t>Betas</t>
  </si>
  <si>
    <t>Multinomial probability of history</t>
  </si>
  <si>
    <t>10000</t>
  </si>
  <si>
    <t>phi1</t>
  </si>
  <si>
    <t>10010</t>
  </si>
  <si>
    <t>phi2</t>
  </si>
  <si>
    <t>10100</t>
  </si>
  <si>
    <t>phi3</t>
  </si>
  <si>
    <t>11000</t>
  </si>
  <si>
    <t>phi4</t>
  </si>
  <si>
    <t>11010</t>
  </si>
  <si>
    <t>p1</t>
  </si>
  <si>
    <t>11011</t>
  </si>
  <si>
    <t>p2</t>
  </si>
  <si>
    <t>11100</t>
  </si>
  <si>
    <t>p3</t>
  </si>
  <si>
    <t>11101</t>
  </si>
  <si>
    <t>p4</t>
  </si>
  <si>
    <t>11110</t>
  </si>
  <si>
    <t>11111</t>
  </si>
  <si>
    <t>LnLikelihood</t>
  </si>
  <si>
    <t>Model</t>
  </si>
  <si>
    <t>k</t>
  </si>
  <si>
    <t>AIC</t>
  </si>
  <si>
    <t>AICc</t>
  </si>
  <si>
    <t>dAICc</t>
  </si>
  <si>
    <t>Weights</t>
  </si>
  <si>
    <t>phi, p</t>
  </si>
  <si>
    <t>phi_t,p</t>
  </si>
  <si>
    <t>phi,p_t</t>
  </si>
  <si>
    <t>Parameters</t>
  </si>
  <si>
    <t>phi_t,p_t</t>
  </si>
  <si>
    <t>Sum</t>
  </si>
  <si>
    <t>AIC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</si>
</sst>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10"/>
      <name val="Lohit Hind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1"/>
        <bgColor indexed="49"/>
      </patternFill>
    </fill>
  </fills>
  <borders count="4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Alignment="1">
      <alignment horizontal="left"/>
    </xf>
    <xf numFmtId="0" fontId="0" fillId="0" borderId="1" xfId="1" applyNumberFormat="1" applyFont="1" applyFill="1" applyBorder="1" applyAlignment="1" applyProtection="1"/>
    <xf numFmtId="0" fontId="0" fillId="0" borderId="2" xfId="1" applyNumberFormat="1" applyFont="1" applyFill="1" applyBorder="1" applyAlignment="1" applyProtection="1"/>
    <xf numFmtId="0" fontId="0" fillId="0" borderId="3" xfId="1" applyNumberFormat="1" applyFont="1" applyFill="1" applyBorder="1" applyAlignment="1" applyProtection="1"/>
  </cellXfs>
  <cellStyles count="2">
    <cellStyle name="Normal" xfId="0" builtinId="0"/>
    <cellStyle name="Pivot Table Valu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40" zoomScaleNormal="140" workbookViewId="0">
      <selection activeCell="H5" sqref="H5"/>
    </sheetView>
  </sheetViews>
  <sheetFormatPr defaultColWidth="10.7109375" defaultRowHeight="12.75"/>
  <cols>
    <col min="2" max="2" width="14.5703125" customWidth="1"/>
    <col min="3" max="3" width="16" customWidth="1"/>
    <col min="8" max="8" width="15.140625" customWidth="1"/>
  </cols>
  <sheetData>
    <row r="1" spans="1:8" ht="13.5" thickBot="1">
      <c r="A1" t="s">
        <v>0</v>
      </c>
      <c r="B1" t="s">
        <v>1</v>
      </c>
      <c r="D1" t="s">
        <v>8</v>
      </c>
      <c r="E1" t="s">
        <v>9</v>
      </c>
      <c r="F1" t="s">
        <v>10</v>
      </c>
      <c r="H1" t="s">
        <v>11</v>
      </c>
    </row>
    <row r="2" spans="1:8" ht="13.5" thickTop="1">
      <c r="A2" t="s">
        <v>2</v>
      </c>
      <c r="B2" s="4">
        <v>54</v>
      </c>
      <c r="D2" t="s">
        <v>13</v>
      </c>
      <c r="E2">
        <f t="shared" ref="E2:E5" si="0">(SIN(F2)+1)/2</f>
        <v>0.59469178535893052</v>
      </c>
      <c r="F2">
        <v>0.19053431819007038</v>
      </c>
      <c r="H2">
        <f>E2*E4*E3*E5</f>
        <v>0.29233232525014713</v>
      </c>
    </row>
    <row r="3" spans="1:8">
      <c r="A3" t="s">
        <v>3</v>
      </c>
      <c r="B3" s="5">
        <v>24</v>
      </c>
      <c r="D3" t="s">
        <v>15</v>
      </c>
      <c r="E3">
        <f t="shared" si="0"/>
        <v>0.59469178535893052</v>
      </c>
      <c r="F3">
        <f>F2</f>
        <v>0.19053431819007038</v>
      </c>
      <c r="H3">
        <f>E2*E4*(E3*(1-E5)+(1-E3))</f>
        <v>0.24834532848648286</v>
      </c>
    </row>
    <row r="4" spans="1:8">
      <c r="A4" t="s">
        <v>4</v>
      </c>
      <c r="B4" s="5">
        <v>4</v>
      </c>
      <c r="D4" t="s">
        <v>21</v>
      </c>
      <c r="E4">
        <f t="shared" si="0"/>
        <v>0.90917289770582599</v>
      </c>
      <c r="F4">
        <v>0.95852684419766643</v>
      </c>
      <c r="H4">
        <f>E2*(1-E4)*E3*E5</f>
        <v>2.9204233954166974E-2</v>
      </c>
    </row>
    <row r="5" spans="1:8" ht="13.5" thickBot="1">
      <c r="A5" t="s">
        <v>5</v>
      </c>
      <c r="B5" s="6">
        <v>74</v>
      </c>
      <c r="D5" t="s">
        <v>23</v>
      </c>
      <c r="E5">
        <f t="shared" si="0"/>
        <v>0.90917289770582599</v>
      </c>
      <c r="F5">
        <f>F4</f>
        <v>0.95852684419766643</v>
      </c>
      <c r="H5">
        <f>(1-E2)+E2*(1-E4)*(1-E3)+E2*(1-E4)*E3*(1-E5)</f>
        <v>0.43011811230920305</v>
      </c>
    </row>
    <row r="7" spans="1:8">
      <c r="A7" t="s">
        <v>42</v>
      </c>
      <c r="B7">
        <f>SUM(B2:B5)</f>
        <v>156</v>
      </c>
    </row>
    <row r="10" spans="1:8">
      <c r="C10" t="s">
        <v>30</v>
      </c>
    </row>
    <row r="11" spans="1:8">
      <c r="C11">
        <f t="array" ref="C11">SUM(B2:B5*LN(H2:H5))</f>
        <v>-176.41032644215372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60" zoomScaleNormal="160" workbookViewId="0">
      <selection activeCell="H2" sqref="H2"/>
    </sheetView>
  </sheetViews>
  <sheetFormatPr defaultColWidth="11.5703125" defaultRowHeight="12.75"/>
  <sheetData>
    <row r="1" spans="1:8">
      <c r="A1" t="s">
        <v>6</v>
      </c>
      <c r="B1" t="s">
        <v>7</v>
      </c>
      <c r="D1" t="s">
        <v>8</v>
      </c>
      <c r="E1" t="s">
        <v>9</v>
      </c>
      <c r="F1" t="s">
        <v>10</v>
      </c>
      <c r="H1" t="s">
        <v>11</v>
      </c>
    </row>
    <row r="2" spans="1:8">
      <c r="A2" t="s">
        <v>12</v>
      </c>
      <c r="B2">
        <v>13</v>
      </c>
      <c r="D2" s="1" t="s">
        <v>13</v>
      </c>
      <c r="E2" s="1">
        <f t="shared" ref="E2:E9" si="0">(SIN(F2)+1)/2</f>
        <v>0.88472321242065888</v>
      </c>
      <c r="F2" s="1">
        <v>0.87797399231819484</v>
      </c>
      <c r="H2">
        <f>(1-_phi1)+ _phi1*(1-_p1)*(1-_phi2) + _phi1*(1-_p1)*_phi2*(1-_p2)*(1-_phi3) +_phi1*(1-_p1)*_phi2*(1-_p2)*_phi3*(1-_p3)*(1-_phi4)+_phi1*(1-_p1)*_phi2*(1-_p2)*_phi3*(1-_p3)*_phi4*(1-_p4)</f>
        <v>0.13402099060021996</v>
      </c>
    </row>
    <row r="3" spans="1:8">
      <c r="A3" t="s">
        <v>14</v>
      </c>
      <c r="B3">
        <v>3</v>
      </c>
      <c r="D3" s="1" t="s">
        <v>15</v>
      </c>
      <c r="E3" s="1">
        <f t="shared" si="0"/>
        <v>0.69992912731939516</v>
      </c>
      <c r="F3" s="1">
        <v>0.41136219441764821</v>
      </c>
      <c r="H3">
        <f>_phi1*(1-_p1)*_phi2*(1-_p2)*_phi3*_p3*(1-_phi4) + _phi1*(1-_p1)*_phi2*(1-_p2)*_phi3*_p3*_phi4*(1-_p4)</f>
        <v>2.2154971985141455E-3</v>
      </c>
    </row>
    <row r="4" spans="1:8">
      <c r="A4" t="s">
        <v>16</v>
      </c>
      <c r="B4">
        <v>1</v>
      </c>
      <c r="D4" s="1" t="s">
        <v>17</v>
      </c>
      <c r="E4" s="1">
        <f t="shared" si="0"/>
        <v>0.89363070455136551</v>
      </c>
      <c r="F4" s="1">
        <v>0.90635502009890345</v>
      </c>
      <c r="H4">
        <f>_phi1*(1-_p1)*_phi2*_p2*(1-_phi3) + _phi1*(1-_p1)*_phi2*_p2*_phi3*(1-_p3)*(1-_phi4) + _phi1*(1-_p1)*_phi2*_p2*_phi3*(1-_p3)*_phi4*(1-_p4)</f>
        <v>4.1936171711564928E-3</v>
      </c>
    </row>
    <row r="5" spans="1:8">
      <c r="A5" t="s">
        <v>18</v>
      </c>
      <c r="B5">
        <v>25</v>
      </c>
      <c r="D5" s="1" t="s">
        <v>19</v>
      </c>
      <c r="E5" s="1">
        <f t="shared" si="0"/>
        <v>0.81977388435633713</v>
      </c>
      <c r="F5" s="1">
        <v>0.69390985427229845</v>
      </c>
      <c r="H5">
        <f>_phi1*_p1*(1-_phi2) + _phi1*_p1*_phi2*(1-_p2)*(1-_phi3) + _phi1*_p1*_phi2*(1-_p2)*_phi3*(1-_p3)*(1-_phi4) + _phi1*_p1*_phi2*(1-_p2)*_phi3*(1-_p3)*_phi4*(1-_p4)</f>
        <v>0.25773204849679993</v>
      </c>
    </row>
    <row r="6" spans="1:8">
      <c r="A6" t="s">
        <v>20</v>
      </c>
      <c r="B6">
        <v>4</v>
      </c>
      <c r="D6" s="2" t="s">
        <v>21</v>
      </c>
      <c r="E6" s="2">
        <f t="shared" si="0"/>
        <v>0.93220320762457853</v>
      </c>
      <c r="F6" s="2">
        <v>1.0439685978093562</v>
      </c>
      <c r="H6">
        <f>_phi1*_p1*_phi2*(1-_p2)*_phi3*_p3*(1-_phi4) + _phi1*_p1*_phi2*(1-_p2)*_phi3*_p3*_phi4*(1-_p4)</f>
        <v>3.0462998654887545E-2</v>
      </c>
    </row>
    <row r="7" spans="1:8">
      <c r="A7" t="s">
        <v>22</v>
      </c>
      <c r="B7">
        <v>1</v>
      </c>
      <c r="D7" s="2" t="s">
        <v>23</v>
      </c>
      <c r="E7" s="2">
        <f t="shared" si="0"/>
        <v>0.84905638814430295</v>
      </c>
      <c r="F7" s="2">
        <v>0.772758265565335</v>
      </c>
      <c r="H7">
        <f>_phi1*_p1*_phi2*(1-_p2)*_phi3*_p3*_phi4*_p4</f>
        <v>4.496914997744355E-2</v>
      </c>
    </row>
    <row r="8" spans="1:8">
      <c r="A8" t="s">
        <v>24</v>
      </c>
      <c r="B8">
        <v>5</v>
      </c>
      <c r="D8" s="2" t="s">
        <v>25</v>
      </c>
      <c r="E8" s="2">
        <f t="shared" si="0"/>
        <v>0.96874968965760377</v>
      </c>
      <c r="F8" s="2">
        <v>1.2153733414564847</v>
      </c>
      <c r="H8">
        <f>_phi1*_p1*_phi2*_p2*(1-_phi3) + _phi1*_p1*_phi2*_p2*_phi3*(1-_p3)*(1-_phi4) + _phi1*_p1*_phi2*_p2*_phi3*(1-_p3)*_phi4*(1-_p4)</f>
        <v>5.7662069863925344E-2</v>
      </c>
    </row>
    <row r="9" spans="1:8">
      <c r="A9" t="s">
        <v>26</v>
      </c>
      <c r="B9">
        <v>1</v>
      </c>
      <c r="D9" s="2" t="s">
        <v>27</v>
      </c>
      <c r="E9" s="2">
        <f t="shared" si="0"/>
        <v>0.72721716480604492</v>
      </c>
      <c r="F9" s="2">
        <v>0.4717370831992429</v>
      </c>
      <c r="H9">
        <f>_phi1*_p1*_phi2*_p2*_phi3*(1-_p3)*_phi4*_p4</f>
        <v>8.1597947132721269E-3</v>
      </c>
    </row>
    <row r="10" spans="1:8">
      <c r="A10" t="s">
        <v>28</v>
      </c>
      <c r="B10">
        <v>14</v>
      </c>
      <c r="H10">
        <f>_phi1*_p1*_phi2*_p2*_phi3*_p3*(1-_phi4) + _phi1*_p1*_phi2*_p2*_phi3*_p3*_phi4*(1-_p4)</f>
        <v>0.17135407912916828</v>
      </c>
    </row>
    <row r="11" spans="1:8">
      <c r="A11" t="s">
        <v>29</v>
      </c>
      <c r="B11">
        <v>30</v>
      </c>
      <c r="H11">
        <f>_phi1*_p1*_phi2*_p2*_phi3*_p3*_phi4*_p4</f>
        <v>0.25295104303101784</v>
      </c>
    </row>
    <row r="12" spans="1:8">
      <c r="A12" s="3">
        <v>10001</v>
      </c>
      <c r="B12">
        <v>0</v>
      </c>
      <c r="H12">
        <f>_phi1*(1-_p1)*_phi2*(1-_p2)*_phi3*(1-_p3)*_phi4*_p4</f>
        <v>1.0550085775359668E-4</v>
      </c>
    </row>
    <row r="13" spans="1:8">
      <c r="A13" s="3">
        <v>11001</v>
      </c>
      <c r="B13">
        <v>0</v>
      </c>
      <c r="H13">
        <f>_phi1*_p1*_phi2*(1-_p2)*_phi3*(1-_p3)*_phi4*_p4</f>
        <v>1.4506326119449516E-3</v>
      </c>
    </row>
    <row r="14" spans="1:8">
      <c r="A14" s="3">
        <v>10101</v>
      </c>
      <c r="B14">
        <v>0</v>
      </c>
      <c r="H14">
        <f>_phi1*(1-_p1)*_phi2*_p2*_phi3*(1-_p3)*_phi4*_p4</f>
        <v>5.9344132639432281E-4</v>
      </c>
    </row>
    <row r="15" spans="1:8">
      <c r="A15" s="3">
        <v>10011</v>
      </c>
      <c r="B15">
        <v>0</v>
      </c>
      <c r="H15">
        <f>_phi1*(1-_p1)*_phi2*(1-_p2)*_phi3*_p3*_phi4*_p4</f>
        <v>3.2704930635121163E-3</v>
      </c>
    </row>
    <row r="16" spans="1:8">
      <c r="A16" s="3">
        <v>10111</v>
      </c>
      <c r="B16">
        <v>0</v>
      </c>
      <c r="H16">
        <f>_phi1*(1-_p1)*_phi2*_p2*_phi3*_p3*_phi4*_p4</f>
        <v>1.8396492530013537E-2</v>
      </c>
    </row>
    <row r="17" spans="1:8">
      <c r="A17" s="3">
        <v>10110</v>
      </c>
      <c r="B17">
        <v>0</v>
      </c>
      <c r="H17">
        <f>_phi1*(1-_p1)*_phi2*_p2*_phi3*_p3*(1-_phi4)+_phi1*(1-_p1)*_phi2*_p2*_phi3*_p3*_phi4*(1-_p4)</f>
        <v>1.2462150773976225E-2</v>
      </c>
    </row>
    <row r="19" spans="1:8">
      <c r="A19" t="s">
        <v>42</v>
      </c>
      <c r="B19">
        <f>SUM(B2:B17)</f>
        <v>97</v>
      </c>
    </row>
    <row r="23" spans="1:8">
      <c r="C23" t="s">
        <v>30</v>
      </c>
    </row>
    <row r="24" spans="1:8">
      <c r="C24">
        <f t="array" ref="C24">SUM(B2:B17*LN(H2:H17))</f>
        <v>-185.90792990300477</v>
      </c>
    </row>
    <row r="26" spans="1:8">
      <c r="A26" t="s">
        <v>43</v>
      </c>
    </row>
    <row r="28" spans="1:8">
      <c r="A28" t="s">
        <v>31</v>
      </c>
      <c r="B28" t="s">
        <v>30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</row>
    <row r="29" spans="1:8">
      <c r="A29" t="s">
        <v>37</v>
      </c>
      <c r="B29">
        <v>-197.1417867669108</v>
      </c>
      <c r="C29">
        <v>2</v>
      </c>
      <c r="D29">
        <f>-2*B29+2*C29</f>
        <v>398.2835735338216</v>
      </c>
      <c r="E29">
        <f>D29+(2*C29*(C29+1))/(B$19-C29-1)</f>
        <v>398.41123310828971</v>
      </c>
      <c r="F29">
        <f>E29-MIN(E$29:E$32)</f>
        <v>11.752752448949025</v>
      </c>
      <c r="G29">
        <f t="array" ref="G29">EXP(-0.5*F29)/SUM(EXP(-0.5*F$29:F$32))</f>
        <v>2.0897697175395217E-3</v>
      </c>
    </row>
    <row r="30" spans="1:8">
      <c r="A30" t="s">
        <v>38</v>
      </c>
      <c r="B30">
        <v>-187.99957000000001</v>
      </c>
      <c r="C30">
        <v>5</v>
      </c>
      <c r="D30">
        <f t="shared" ref="D30:D32" si="1">-2*B30+2*C30</f>
        <v>385.99914000000001</v>
      </c>
      <c r="E30">
        <f t="shared" ref="E30:E32" si="2">D30+(2*C30*(C30+1))/(B$19-C30-1)</f>
        <v>386.65848065934068</v>
      </c>
      <c r="F30">
        <f t="shared" ref="F30:F32" si="3">E30-MIN(E$29:E$32)</f>
        <v>0</v>
      </c>
      <c r="G30">
        <f t="array" ref="G30">EXP(-0.5*F30)/SUM(EXP(-0.5*F$29:F$32))</f>
        <v>0.74503418362341667</v>
      </c>
    </row>
    <row r="31" spans="1:8">
      <c r="A31" t="s">
        <v>39</v>
      </c>
      <c r="B31">
        <v>-190.38504</v>
      </c>
      <c r="C31">
        <v>5</v>
      </c>
      <c r="D31">
        <f t="shared" si="1"/>
        <v>390.77008000000001</v>
      </c>
      <c r="E31">
        <f t="shared" si="2"/>
        <v>391.42942065934068</v>
      </c>
      <c r="F31">
        <f t="shared" si="3"/>
        <v>4.770939999999996</v>
      </c>
      <c r="G31">
        <f t="array" ref="G31">EXP(-0.5*F31)/SUM(EXP(-0.5*F$29:F$32))</f>
        <v>6.8577198862559571E-2</v>
      </c>
    </row>
    <row r="32" spans="1:8">
      <c r="A32" t="s">
        <v>41</v>
      </c>
      <c r="B32">
        <v>-185.90792999999999</v>
      </c>
      <c r="C32">
        <v>8</v>
      </c>
      <c r="D32">
        <f t="shared" si="1"/>
        <v>387.81585999999999</v>
      </c>
      <c r="E32">
        <f t="shared" si="2"/>
        <v>389.45222363636361</v>
      </c>
      <c r="F32">
        <f t="shared" si="3"/>
        <v>2.7937429770229301</v>
      </c>
      <c r="G32">
        <f t="array" ref="G32">EXP(-0.5*F32)/SUM(EXP(-0.5*F$29:F$32))</f>
        <v>0.18429884779648442</v>
      </c>
    </row>
    <row r="34" spans="1:5">
      <c r="A34" t="s">
        <v>40</v>
      </c>
    </row>
    <row r="35" spans="1:5">
      <c r="B35" t="s">
        <v>37</v>
      </c>
      <c r="C35" t="s">
        <v>38</v>
      </c>
      <c r="D35" t="s">
        <v>39</v>
      </c>
      <c r="E35" t="s">
        <v>41</v>
      </c>
    </row>
    <row r="36" spans="1:5">
      <c r="A36" t="s">
        <v>13</v>
      </c>
      <c r="B36">
        <v>0.6474996831810228</v>
      </c>
      <c r="C36">
        <v>0.89155568194525969</v>
      </c>
      <c r="D36">
        <v>0.82166340191238296</v>
      </c>
    </row>
    <row r="37" spans="1:5">
      <c r="A37" t="s">
        <v>15</v>
      </c>
      <c r="C37">
        <v>0.68911633518915938</v>
      </c>
    </row>
    <row r="38" spans="1:5">
      <c r="A38" t="s">
        <v>17</v>
      </c>
      <c r="C38">
        <v>0.92429864673435769</v>
      </c>
    </row>
    <row r="39" spans="1:5">
      <c r="A39" t="s">
        <v>19</v>
      </c>
      <c r="C39">
        <v>0.63858088607573027</v>
      </c>
    </row>
    <row r="40" spans="1:5">
      <c r="A40" t="s">
        <v>21</v>
      </c>
      <c r="B40">
        <v>0.90357243580515845</v>
      </c>
      <c r="C40">
        <v>0.90972188652944108</v>
      </c>
      <c r="D40" s="2">
        <v>0.94511531273342553</v>
      </c>
    </row>
    <row r="41" spans="1:5">
      <c r="A41" t="s">
        <v>23</v>
      </c>
      <c r="D41" s="2">
        <v>0.815758071899648</v>
      </c>
    </row>
    <row r="42" spans="1:5">
      <c r="A42" t="s">
        <v>25</v>
      </c>
      <c r="D42" s="2">
        <v>0.97275059605494352</v>
      </c>
    </row>
    <row r="43" spans="1:5">
      <c r="A43" t="s">
        <v>27</v>
      </c>
      <c r="D43" s="2">
        <v>0.72854116940513602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Example</vt:lpstr>
      <vt:lpstr>Data</vt:lpstr>
      <vt:lpstr>_p1</vt:lpstr>
      <vt:lpstr>_p2</vt:lpstr>
      <vt:lpstr>_p3</vt:lpstr>
      <vt:lpstr>_p4</vt:lpstr>
      <vt:lpstr>_phi1</vt:lpstr>
      <vt:lpstr>_phi2</vt:lpstr>
      <vt:lpstr>_phi3</vt:lpstr>
      <vt:lpstr>_phi4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William Kristan</cp:lastModifiedBy>
  <dcterms:created xsi:type="dcterms:W3CDTF">2021-11-02T21:05:10Z</dcterms:created>
  <dcterms:modified xsi:type="dcterms:W3CDTF">2021-11-03T21:24:24Z</dcterms:modified>
</cp:coreProperties>
</file>