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_sebrao\Desktop\Atividades_Danilo\"/>
    </mc:Choice>
  </mc:AlternateContent>
  <bookViews>
    <workbookView xWindow="0" yWindow="0" windowWidth="20490" windowHeight="7620" firstSheet="4" activeTab="9"/>
  </bookViews>
  <sheets>
    <sheet name="Questão 1" sheetId="1" r:id="rId1"/>
    <sheet name="Questão 2" sheetId="2" r:id="rId2"/>
    <sheet name="Questão 3" sheetId="3" r:id="rId3"/>
    <sheet name="Questão 4" sheetId="4" r:id="rId4"/>
    <sheet name="Questão 5" sheetId="5" r:id="rId5"/>
    <sheet name="Questão 6" sheetId="6" r:id="rId6"/>
    <sheet name="Questão 7" sheetId="7" r:id="rId7"/>
    <sheet name="Questão 8" sheetId="8" r:id="rId8"/>
    <sheet name="Questão 9" sheetId="11" r:id="rId9"/>
    <sheet name="Gráfico de Questão 9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G8" i="9"/>
  <c r="H8" i="9" s="1"/>
  <c r="F9" i="9"/>
  <c r="G9" i="9"/>
  <c r="G19" i="9" s="1"/>
  <c r="H9" i="9"/>
  <c r="I9" i="9"/>
  <c r="F10" i="9"/>
  <c r="G10" i="9"/>
  <c r="H10" i="9"/>
  <c r="I10" i="9"/>
  <c r="F11" i="9"/>
  <c r="G11" i="9"/>
  <c r="H11" i="9"/>
  <c r="I11" i="9"/>
  <c r="F12" i="9"/>
  <c r="G12" i="9"/>
  <c r="H12" i="9"/>
  <c r="I12" i="9"/>
  <c r="F13" i="9"/>
  <c r="G13" i="9"/>
  <c r="H13" i="9"/>
  <c r="I13" i="9"/>
  <c r="F14" i="9"/>
  <c r="G14" i="9"/>
  <c r="H14" i="9"/>
  <c r="I14" i="9"/>
  <c r="F15" i="9"/>
  <c r="G15" i="9"/>
  <c r="H15" i="9"/>
  <c r="I15" i="9"/>
  <c r="F16" i="9"/>
  <c r="G16" i="9"/>
  <c r="H16" i="9"/>
  <c r="I16" i="9"/>
  <c r="F17" i="9"/>
  <c r="G17" i="9"/>
  <c r="H17" i="9"/>
  <c r="I17" i="9"/>
  <c r="F18" i="9"/>
  <c r="G18" i="9"/>
  <c r="H18" i="9"/>
  <c r="I18" i="9"/>
  <c r="C19" i="9"/>
  <c r="D19" i="9"/>
  <c r="E19" i="9"/>
  <c r="F19" i="9"/>
  <c r="E19" i="11"/>
  <c r="D19" i="11"/>
  <c r="C19" i="11"/>
  <c r="G18" i="11"/>
  <c r="H18" i="11" s="1"/>
  <c r="I18" i="11" s="1"/>
  <c r="F18" i="11"/>
  <c r="G17" i="11"/>
  <c r="H17" i="11" s="1"/>
  <c r="I17" i="11" s="1"/>
  <c r="F17" i="11"/>
  <c r="G16" i="11"/>
  <c r="H16" i="11" s="1"/>
  <c r="I16" i="11" s="1"/>
  <c r="F16" i="11"/>
  <c r="G15" i="11"/>
  <c r="H15" i="11" s="1"/>
  <c r="I15" i="11" s="1"/>
  <c r="F15" i="11"/>
  <c r="G14" i="11"/>
  <c r="H14" i="11" s="1"/>
  <c r="I14" i="11" s="1"/>
  <c r="F14" i="11"/>
  <c r="G13" i="11"/>
  <c r="H13" i="11" s="1"/>
  <c r="I13" i="11" s="1"/>
  <c r="F13" i="11"/>
  <c r="G12" i="11"/>
  <c r="H12" i="11" s="1"/>
  <c r="I12" i="11" s="1"/>
  <c r="F12" i="11"/>
  <c r="G11" i="11"/>
  <c r="H11" i="11" s="1"/>
  <c r="I11" i="11" s="1"/>
  <c r="F11" i="11"/>
  <c r="G10" i="11"/>
  <c r="H10" i="11" s="1"/>
  <c r="I10" i="11" s="1"/>
  <c r="F10" i="11"/>
  <c r="G9" i="11"/>
  <c r="G19" i="11" s="1"/>
  <c r="F9" i="11"/>
  <c r="F19" i="11" s="1"/>
  <c r="G8" i="11"/>
  <c r="H8" i="11" s="1"/>
  <c r="F8" i="11"/>
  <c r="I5" i="8"/>
  <c r="G6" i="3"/>
  <c r="G7" i="3"/>
  <c r="G8" i="3"/>
  <c r="G9" i="3"/>
  <c r="G10" i="3"/>
  <c r="G11" i="3"/>
  <c r="G12" i="3"/>
  <c r="I8" i="8"/>
  <c r="I7" i="8"/>
  <c r="I6" i="8"/>
  <c r="I9" i="7"/>
  <c r="E11" i="7"/>
  <c r="E10" i="7"/>
  <c r="E9" i="7"/>
  <c r="E8" i="7"/>
  <c r="E7" i="7"/>
  <c r="E6" i="7"/>
  <c r="C22" i="6"/>
  <c r="F22" i="6"/>
  <c r="E22" i="6"/>
  <c r="D22" i="6"/>
  <c r="F20" i="6"/>
  <c r="E20" i="6"/>
  <c r="D20" i="6"/>
  <c r="D21" i="6" s="1"/>
  <c r="C20" i="6"/>
  <c r="C21" i="6" s="1"/>
  <c r="F21" i="6"/>
  <c r="E21" i="6"/>
  <c r="G13" i="6"/>
  <c r="G16" i="6"/>
  <c r="G17" i="6"/>
  <c r="G15" i="6"/>
  <c r="G14" i="6"/>
  <c r="G12" i="6"/>
  <c r="G23" i="6" s="1"/>
  <c r="G11" i="6"/>
  <c r="H19" i="9" l="1"/>
  <c r="I8" i="9"/>
  <c r="I19" i="9" s="1"/>
  <c r="I8" i="11"/>
  <c r="H9" i="11"/>
  <c r="I9" i="11" s="1"/>
  <c r="E12" i="5"/>
  <c r="E11" i="5"/>
  <c r="E10" i="5"/>
  <c r="E9" i="5"/>
  <c r="E8" i="5"/>
  <c r="E7" i="5"/>
  <c r="E6" i="5"/>
  <c r="D12" i="5"/>
  <c r="D11" i="5"/>
  <c r="D10" i="5"/>
  <c r="D9" i="5"/>
  <c r="D8" i="5"/>
  <c r="D7" i="5"/>
  <c r="D6" i="5"/>
  <c r="D5" i="5"/>
  <c r="E5" i="5" s="1"/>
  <c r="F12" i="4"/>
  <c r="F14" i="4"/>
  <c r="F13" i="4"/>
  <c r="F11" i="4"/>
  <c r="F10" i="4"/>
  <c r="F9" i="4"/>
  <c r="F8" i="4"/>
  <c r="E14" i="4"/>
  <c r="E13" i="4"/>
  <c r="E12" i="4"/>
  <c r="E11" i="4"/>
  <c r="E10" i="4"/>
  <c r="E9" i="4"/>
  <c r="E8" i="4"/>
  <c r="I12" i="3"/>
  <c r="I11" i="3"/>
  <c r="I10" i="3"/>
  <c r="I9" i="3"/>
  <c r="I8" i="3"/>
  <c r="I7" i="3"/>
  <c r="I6" i="3"/>
  <c r="I5" i="3"/>
  <c r="H12" i="3"/>
  <c r="H11" i="3"/>
  <c r="H10" i="3"/>
  <c r="H9" i="3"/>
  <c r="H8" i="3"/>
  <c r="H7" i="3"/>
  <c r="H6" i="3"/>
  <c r="H5" i="3"/>
  <c r="G5" i="3"/>
  <c r="H25" i="2"/>
  <c r="G25" i="2"/>
  <c r="F25" i="2"/>
  <c r="E25" i="2"/>
  <c r="D25" i="2"/>
  <c r="C25" i="2"/>
  <c r="D21" i="2"/>
  <c r="H21" i="2"/>
  <c r="G21" i="2"/>
  <c r="F21" i="2"/>
  <c r="E21" i="2"/>
  <c r="C21" i="2"/>
  <c r="J22" i="1"/>
  <c r="I22" i="1"/>
  <c r="H22" i="1"/>
  <c r="G22" i="1"/>
  <c r="F22" i="1"/>
  <c r="E22" i="1"/>
  <c r="D22" i="1"/>
  <c r="J12" i="1"/>
  <c r="I12" i="1"/>
  <c r="H12" i="1"/>
  <c r="G12" i="1"/>
  <c r="F12" i="1"/>
  <c r="E12" i="1"/>
  <c r="D12" i="1"/>
  <c r="J20" i="1"/>
  <c r="J19" i="1"/>
  <c r="J18" i="1"/>
  <c r="J17" i="1"/>
  <c r="J16" i="1"/>
  <c r="J15" i="1"/>
  <c r="I20" i="1"/>
  <c r="I19" i="1"/>
  <c r="I18" i="1"/>
  <c r="I17" i="1"/>
  <c r="I16" i="1"/>
  <c r="I15" i="1"/>
  <c r="H20" i="1"/>
  <c r="H19" i="1"/>
  <c r="H18" i="1"/>
  <c r="H17" i="1"/>
  <c r="H16" i="1"/>
  <c r="H15" i="1"/>
  <c r="G20" i="1"/>
  <c r="G19" i="1"/>
  <c r="G18" i="1"/>
  <c r="G17" i="1"/>
  <c r="G16" i="1"/>
  <c r="G15" i="1"/>
  <c r="J10" i="1"/>
  <c r="J9" i="1"/>
  <c r="J8" i="1"/>
  <c r="J7" i="1"/>
  <c r="J6" i="1"/>
  <c r="J5" i="1"/>
  <c r="I10" i="1"/>
  <c r="I9" i="1"/>
  <c r="I8" i="1"/>
  <c r="I7" i="1"/>
  <c r="I6" i="1"/>
  <c r="I5" i="1"/>
  <c r="H10" i="1"/>
  <c r="H9" i="1"/>
  <c r="H8" i="1"/>
  <c r="H7" i="1"/>
  <c r="H6" i="1"/>
  <c r="H5" i="1"/>
  <c r="G10" i="1"/>
  <c r="G9" i="1"/>
  <c r="G8" i="1"/>
  <c r="G7" i="1"/>
  <c r="G6" i="1"/>
  <c r="G5" i="1"/>
  <c r="H19" i="11" l="1"/>
  <c r="I19" i="11"/>
</calcChain>
</file>

<file path=xl/sharedStrings.xml><?xml version="1.0" encoding="utf-8"?>
<sst xmlns="http://schemas.openxmlformats.org/spreadsheetml/2006/main" count="292" uniqueCount="216">
  <si>
    <t>Atividade 1</t>
  </si>
  <si>
    <t xml:space="preserve">Código </t>
  </si>
  <si>
    <t>Produto </t>
  </si>
  <si>
    <t>Jan </t>
  </si>
  <si>
    <t>Fev </t>
  </si>
  <si>
    <t>Mar </t>
  </si>
  <si>
    <t>Total 1º Trim.</t>
  </si>
  <si>
    <t>Máximo </t>
  </si>
  <si>
    <t>Mínimo </t>
  </si>
  <si>
    <t>Média </t>
  </si>
  <si>
    <t>1 </t>
  </si>
  <si>
    <t>Porca </t>
  </si>
  <si>
    <t>2 </t>
  </si>
  <si>
    <t>Parafuso </t>
  </si>
  <si>
    <t>3 </t>
  </si>
  <si>
    <t>Arruela </t>
  </si>
  <si>
    <t>4 </t>
  </si>
  <si>
    <t>Prego </t>
  </si>
  <si>
    <t>5 </t>
  </si>
  <si>
    <t>Alicate </t>
  </si>
  <si>
    <t>6 </t>
  </si>
  <si>
    <t>Martelo </t>
  </si>
  <si>
    <t>Totais </t>
  </si>
  <si>
    <t>Abr</t>
  </si>
  <si>
    <t>Mai</t>
  </si>
  <si>
    <t>Jun</t>
  </si>
  <si>
    <t>Total 2º Trim.</t>
  </si>
  <si>
    <t>Atividade 2</t>
  </si>
  <si>
    <t>JANEIRO </t>
  </si>
  <si>
    <t xml:space="preserve">FEVEREIRO </t>
  </si>
  <si>
    <t>MARÇO</t>
  </si>
  <si>
    <t>ABRIL </t>
  </si>
  <si>
    <t>MAIO </t>
  </si>
  <si>
    <t>JUNHO </t>
  </si>
  <si>
    <t>SALÁRIO </t>
  </si>
  <si>
    <t>  </t>
  </si>
  <si>
    <t>CONTAS </t>
  </si>
  <si>
    <t>ÁGUA </t>
  </si>
  <si>
    <t>LUZ </t>
  </si>
  <si>
    <t>ESCOLA </t>
  </si>
  <si>
    <t>IPTU </t>
  </si>
  <si>
    <t>IPVA </t>
  </si>
  <si>
    <t>SHOPPING </t>
  </si>
  <si>
    <t>COMBUSTÍVEL </t>
  </si>
  <si>
    <t>ACADEMIA </t>
  </si>
  <si>
    <t>TOTAL DE  CONTAS </t>
  </si>
  <si>
    <t>SALDO </t>
  </si>
  <si>
    <t>Atividade 3</t>
  </si>
  <si>
    <t>Nº </t>
  </si>
  <si>
    <t>NOME </t>
  </si>
  <si>
    <t>Salário Bruto </t>
  </si>
  <si>
    <t>INSS </t>
  </si>
  <si>
    <t>Gratificação</t>
  </si>
  <si>
    <t>INSS R$ </t>
  </si>
  <si>
    <t>Gratificação R$ </t>
  </si>
  <si>
    <t>Salário Líquido</t>
  </si>
  <si>
    <t>Eduardo </t>
  </si>
  <si>
    <t>Maria </t>
  </si>
  <si>
    <t>Helena </t>
  </si>
  <si>
    <t>Gabriela </t>
  </si>
  <si>
    <t>Edson </t>
  </si>
  <si>
    <t>Elisangela </t>
  </si>
  <si>
    <t>Regina </t>
  </si>
  <si>
    <t>Paulo </t>
  </si>
  <si>
    <t>Atividade 4</t>
  </si>
  <si>
    <t>Valor do Dólar </t>
  </si>
  <si>
    <t>Papelaria Papel Branco </t>
  </si>
  <si>
    <t>Produtos </t>
  </si>
  <si>
    <t>Qtde </t>
  </si>
  <si>
    <t>Preço Unit.</t>
  </si>
  <si>
    <t>Total R$ </t>
  </si>
  <si>
    <t>Total US$ </t>
  </si>
  <si>
    <t>Caneta Azul </t>
  </si>
  <si>
    <t>Caneta Vermelha </t>
  </si>
  <si>
    <t>Caderno </t>
  </si>
  <si>
    <t>Régua </t>
  </si>
  <si>
    <t>Lápis </t>
  </si>
  <si>
    <t>Papel Sulfite </t>
  </si>
  <si>
    <t>Tinta Nanquim </t>
  </si>
  <si>
    <t>Atividade 5</t>
  </si>
  <si>
    <t>Nome </t>
  </si>
  <si>
    <t>Salário </t>
  </si>
  <si>
    <t>Aumento </t>
  </si>
  <si>
    <t>Novo Salário</t>
  </si>
  <si>
    <t>João dos Santos </t>
  </si>
  <si>
    <t>Maria da Silva </t>
  </si>
  <si>
    <t>Até 1000,00 </t>
  </si>
  <si>
    <t>Manoel das Flores </t>
  </si>
  <si>
    <t>Lambarildo Peixe </t>
  </si>
  <si>
    <t>Sebastião Souza </t>
  </si>
  <si>
    <t>Ana Flávia Silveira </t>
  </si>
  <si>
    <t>Silvia Helena Santos </t>
  </si>
  <si>
    <t>Alberto Roberto </t>
  </si>
  <si>
    <t>Mais 1000,00 </t>
  </si>
  <si>
    <t>Atividade 6</t>
  </si>
  <si>
    <t>Jan-Mar </t>
  </si>
  <si>
    <t>Abr-Jun </t>
  </si>
  <si>
    <t>Jul-Set </t>
  </si>
  <si>
    <t>Out-Dez </t>
  </si>
  <si>
    <t>Total do Ano </t>
  </si>
  <si>
    <t>Salários </t>
  </si>
  <si>
    <t>Juros </t>
  </si>
  <si>
    <t>Aluguel </t>
  </si>
  <si>
    <t>Propaganda </t>
  </si>
  <si>
    <t>Suprimentos </t>
  </si>
  <si>
    <t>Diversos </t>
  </si>
  <si>
    <t>Total do Trim. </t>
  </si>
  <si>
    <t>Receita líquida </t>
  </si>
  <si>
    <t>Situação </t>
  </si>
  <si>
    <t>Valor Acumulado do ano de despesas </t>
  </si>
  <si>
    <t>Receita Bruta </t>
  </si>
  <si>
    <t>Atividade 7</t>
  </si>
  <si>
    <t>Controle de Vendas</t>
  </si>
  <si>
    <t>Produto</t>
  </si>
  <si>
    <t>Jan</t>
  </si>
  <si>
    <t>Fev</t>
  </si>
  <si>
    <t>Resultado</t>
  </si>
  <si>
    <t>A</t>
  </si>
  <si>
    <t>B</t>
  </si>
  <si>
    <t>D</t>
  </si>
  <si>
    <t>C</t>
  </si>
  <si>
    <t>E</t>
  </si>
  <si>
    <t>F</t>
  </si>
  <si>
    <t>Controle de Idade</t>
  </si>
  <si>
    <t>Idade do Candidato</t>
  </si>
  <si>
    <t>Idade Mínima</t>
  </si>
  <si>
    <t>Idade Máximo</t>
  </si>
  <si>
    <t>Resultado:</t>
  </si>
  <si>
    <t>Atividade 8</t>
  </si>
  <si>
    <t>Endereço </t>
  </si>
  <si>
    <t>Bairro </t>
  </si>
  <si>
    <t>Cidade </t>
  </si>
  <si>
    <t>Estado </t>
  </si>
  <si>
    <t>Rubens</t>
  </si>
  <si>
    <t>Ana</t>
  </si>
  <si>
    <t>Rodovia Anhanguera, km 180 </t>
  </si>
  <si>
    <t>Centro </t>
  </si>
  <si>
    <t>Leme </t>
  </si>
  <si>
    <t>SP </t>
  </si>
  <si>
    <t>Eduardo</t>
  </si>
  <si>
    <t>R. Antônio de Castro, 362 </t>
  </si>
  <si>
    <t>São Benedito </t>
  </si>
  <si>
    <t>Araras </t>
  </si>
  <si>
    <t>R. Tiradentes, 123 </t>
  </si>
  <si>
    <t>Salvador </t>
  </si>
  <si>
    <t>BA </t>
  </si>
  <si>
    <t>Fernanda</t>
  </si>
  <si>
    <t>Av. Orozimbo Maia, 987 </t>
  </si>
  <si>
    <t>Jd. Nova Campinas Campinas </t>
  </si>
  <si>
    <t>Gabriela</t>
  </si>
  <si>
    <t>Rodovia Rio/São Paulo, km 77 </t>
  </si>
  <si>
    <t>Praia Grande </t>
  </si>
  <si>
    <t>Ubatuba </t>
  </si>
  <si>
    <t>Helena</t>
  </si>
  <si>
    <t>R. Júlio Mesquita, 66 </t>
  </si>
  <si>
    <t>Recife </t>
  </si>
  <si>
    <t>PE </t>
  </si>
  <si>
    <t>Katiane</t>
  </si>
  <si>
    <t>R. 5, 78 </t>
  </si>
  <si>
    <t>Jd. Europa </t>
  </si>
  <si>
    <t>Rio Claro </t>
  </si>
  <si>
    <t>Lilian</t>
  </si>
  <si>
    <t>R. Lambarildo Peixe, 812 </t>
  </si>
  <si>
    <t>Vila Tubarão </t>
  </si>
  <si>
    <t>Ribeirão Preto </t>
  </si>
  <si>
    <t>Lucimara</t>
  </si>
  <si>
    <t>Av. dos Jequitibas, 11 </t>
  </si>
  <si>
    <t>Jd. Paulista </t>
  </si>
  <si>
    <t>Florianópolis </t>
  </si>
  <si>
    <t>SC </t>
  </si>
  <si>
    <t>Maria</t>
  </si>
  <si>
    <t>Av. Ipiranga, 568 </t>
  </si>
  <si>
    <t>Ibirapuera </t>
  </si>
  <si>
    <t>Manaus </t>
  </si>
  <si>
    <t>AM </t>
  </si>
  <si>
    <t>Pedro</t>
  </si>
  <si>
    <t>R. Sergipe, 765 </t>
  </si>
  <si>
    <t>Botafogo </t>
  </si>
  <si>
    <t>Campinas </t>
  </si>
  <si>
    <t>Roberto</t>
  </si>
  <si>
    <t>Av. Limeira, 98 </t>
  </si>
  <si>
    <t>Belvedere </t>
  </si>
  <si>
    <t>Al. dos Laranjais, 99 </t>
  </si>
  <si>
    <t>Rio de Janeiro </t>
  </si>
  <si>
    <t>RJ </t>
  </si>
  <si>
    <t>Sônia</t>
  </si>
  <si>
    <t>R. das Quaresmeiras, 810 </t>
  </si>
  <si>
    <t>Vila Cláudia </t>
  </si>
  <si>
    <t>Porto Alegre </t>
  </si>
  <si>
    <t>RS </t>
  </si>
  <si>
    <t>Tatiane</t>
  </si>
  <si>
    <t>R. Minas Gerais, 67 </t>
  </si>
  <si>
    <t>Parque Industrial </t>
  </si>
  <si>
    <t>Poços de Caldas </t>
  </si>
  <si>
    <t>MG </t>
  </si>
  <si>
    <t>Tabela de preços</t>
  </si>
  <si>
    <t>Porc de lucro</t>
  </si>
  <si>
    <t>Valor do dolar</t>
  </si>
  <si>
    <t>Prod</t>
  </si>
  <si>
    <t>Estoque</t>
  </si>
  <si>
    <t>Custo</t>
  </si>
  <si>
    <t>Venda</t>
  </si>
  <si>
    <t>Total</t>
  </si>
  <si>
    <t>Borracha</t>
  </si>
  <si>
    <t>Caderno 100 fls</t>
  </si>
  <si>
    <t>Caderno 200 fls</t>
  </si>
  <si>
    <t>Caneta Azul</t>
  </si>
  <si>
    <t>Caneta vermelha</t>
  </si>
  <si>
    <t>Lapiseira</t>
  </si>
  <si>
    <t>Régua 15 cm</t>
  </si>
  <si>
    <t>Régua 30 cm</t>
  </si>
  <si>
    <t>Giz de Cera</t>
  </si>
  <si>
    <t>Cola</t>
  </si>
  <si>
    <t>Compasso</t>
  </si>
  <si>
    <t>Real</t>
  </si>
  <si>
    <t>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</si>
</sst>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0" fillId="0" borderId="4" xfId="1" applyFont="1" applyBorder="1" applyAlignment="1">
      <alignment horizontal="left"/>
    </xf>
    <xf numFmtId="44" fontId="0" fillId="0" borderId="4" xfId="1" applyFont="1" applyBorder="1"/>
    <xf numFmtId="44" fontId="0" fillId="0" borderId="4" xfId="0" applyNumberFormat="1" applyBorder="1"/>
    <xf numFmtId="44" fontId="0" fillId="0" borderId="2" xfId="0" applyNumberFormat="1" applyBorder="1"/>
    <xf numFmtId="44" fontId="0" fillId="0" borderId="3" xfId="0" applyNumberFormat="1" applyBorder="1"/>
    <xf numFmtId="8" fontId="0" fillId="0" borderId="0" xfId="0" applyNumberFormat="1"/>
    <xf numFmtId="0" fontId="3" fillId="0" borderId="4" xfId="0" applyFont="1" applyBorder="1"/>
    <xf numFmtId="0" fontId="3" fillId="0" borderId="5" xfId="0" applyFont="1" applyBorder="1"/>
    <xf numFmtId="44" fontId="0" fillId="0" borderId="6" xfId="0" applyNumberFormat="1" applyBorder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44" fontId="0" fillId="0" borderId="6" xfId="1" applyFont="1" applyBorder="1" applyAlignment="1">
      <alignment horizontal="left"/>
    </xf>
    <xf numFmtId="44" fontId="0" fillId="0" borderId="7" xfId="0" applyNumberFormat="1" applyBorder="1" applyAlignment="1">
      <alignment horizontal="left"/>
    </xf>
    <xf numFmtId="44" fontId="2" fillId="0" borderId="6" xfId="1" applyFont="1" applyBorder="1" applyAlignment="1">
      <alignment horizontal="left"/>
    </xf>
    <xf numFmtId="44" fontId="2" fillId="0" borderId="7" xfId="1" applyFont="1" applyBorder="1" applyAlignment="1">
      <alignment horizontal="left"/>
    </xf>
    <xf numFmtId="9" fontId="0" fillId="0" borderId="4" xfId="2" applyFont="1" applyBorder="1" applyAlignment="1">
      <alignment horizontal="left"/>
    </xf>
    <xf numFmtId="44" fontId="0" fillId="0" borderId="7" xfId="1" applyFont="1" applyBorder="1" applyAlignment="1">
      <alignment horizontal="left"/>
    </xf>
    <xf numFmtId="164" fontId="0" fillId="0" borderId="4" xfId="1" applyNumberFormat="1" applyFont="1" applyBorder="1" applyAlignment="1">
      <alignment horizontal="left"/>
    </xf>
    <xf numFmtId="2" fontId="0" fillId="0" borderId="4" xfId="1" applyNumberFormat="1" applyFont="1" applyBorder="1" applyAlignment="1">
      <alignment horizontal="left"/>
    </xf>
    <xf numFmtId="9" fontId="0" fillId="0" borderId="4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left"/>
    </xf>
    <xf numFmtId="8" fontId="0" fillId="0" borderId="4" xfId="0" applyNumberFormat="1" applyBorder="1"/>
    <xf numFmtId="8" fontId="0" fillId="0" borderId="9" xfId="0" applyNumberFormat="1" applyBorder="1"/>
    <xf numFmtId="44" fontId="0" fillId="0" borderId="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4" fontId="0" fillId="0" borderId="15" xfId="1" applyFont="1" applyBorder="1"/>
    <xf numFmtId="44" fontId="0" fillId="0" borderId="21" xfId="1" applyFont="1" applyBorder="1"/>
    <xf numFmtId="44" fontId="0" fillId="0" borderId="11" xfId="1" applyFont="1" applyBorder="1"/>
    <xf numFmtId="44" fontId="0" fillId="0" borderId="13" xfId="1" applyFont="1" applyBorder="1"/>
    <xf numFmtId="44" fontId="0" fillId="0" borderId="26" xfId="1" applyFont="1" applyBorder="1"/>
    <xf numFmtId="44" fontId="0" fillId="0" borderId="27" xfId="1" applyFont="1" applyBorder="1"/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35" xfId="0" applyBorder="1"/>
    <xf numFmtId="0" fontId="0" fillId="2" borderId="8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0" borderId="0" xfId="0" applyFont="1"/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0" fillId="0" borderId="4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0" fontId="0" fillId="0" borderId="4" xfId="0" applyNumberFormat="1" applyBorder="1"/>
    <xf numFmtId="0" fontId="0" fillId="0" borderId="9" xfId="0" applyFont="1" applyBorder="1"/>
    <xf numFmtId="0" fontId="0" fillId="0" borderId="9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0" xfId="0" applyFont="1" applyBorder="1"/>
    <xf numFmtId="0" fontId="0" fillId="0" borderId="40" xfId="0" applyBorder="1"/>
    <xf numFmtId="8" fontId="0" fillId="0" borderId="40" xfId="0" applyNumberFormat="1" applyBorder="1"/>
    <xf numFmtId="164" fontId="0" fillId="0" borderId="9" xfId="0" applyNumberFormat="1" applyBorder="1"/>
    <xf numFmtId="164" fontId="0" fillId="0" borderId="4" xfId="0" applyNumberFormat="1" applyBorder="1"/>
    <xf numFmtId="44" fontId="0" fillId="0" borderId="6" xfId="1" applyFont="1" applyBorder="1"/>
    <xf numFmtId="164" fontId="0" fillId="0" borderId="6" xfId="1" applyNumberFormat="1" applyFont="1" applyBorder="1"/>
    <xf numFmtId="0" fontId="0" fillId="0" borderId="6" xfId="1" applyNumberFormat="1" applyFont="1" applyBorder="1"/>
    <xf numFmtId="164" fontId="0" fillId="0" borderId="7" xfId="1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Vendas da Papelaria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'Gráfico de Questão 9'!$D$7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'Gráfico de Questão 9'!$B$8:$B$18</c:f>
              <c:strCache>
                <c:ptCount val="11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'Gráfico de Questão 9'!$D$8:$D$18</c:f>
              <c:numCache>
                <c:formatCode>"R$"#,##0.00_);[Red]\("R$"#,##0.00\)</c:formatCode>
                <c:ptCount val="11"/>
                <c:pt idx="0">
                  <c:v>0.5</c:v>
                </c:pt>
                <c:pt idx="1">
                  <c:v>2.57</c:v>
                </c:pt>
                <c:pt idx="2">
                  <c:v>5</c:v>
                </c:pt>
                <c:pt idx="3">
                  <c:v>0.15</c:v>
                </c:pt>
                <c:pt idx="4">
                  <c:v>0.15</c:v>
                </c:pt>
                <c:pt idx="5">
                  <c:v>3</c:v>
                </c:pt>
                <c:pt idx="6">
                  <c:v>0.25</c:v>
                </c:pt>
                <c:pt idx="7">
                  <c:v>0.35</c:v>
                </c:pt>
                <c:pt idx="8">
                  <c:v>6</c:v>
                </c:pt>
                <c:pt idx="9">
                  <c:v>3.14</c:v>
                </c:pt>
                <c:pt idx="10">
                  <c:v>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9-4A2A-8D77-3E1E226FB43E}"/>
            </c:ext>
          </c:extLst>
        </c:ser>
        <c:ser>
          <c:idx val="2"/>
          <c:order val="1"/>
          <c:tx>
            <c:strRef>
              <c:f>'Gráfico de Questão 9'!$E$7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'Gráfico de Questão 9'!$B$8:$B$18</c:f>
              <c:strCache>
                <c:ptCount val="11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'Gráfico de Questão 9'!$E$8:$E$18</c:f>
              <c:numCache>
                <c:formatCode>"R$"#,##0.00_);[Red]\("R$"#,##0.00\)</c:formatCode>
                <c:ptCount val="11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9-4A2A-8D77-3E1E226FB43E}"/>
            </c:ext>
          </c:extLst>
        </c:ser>
        <c:ser>
          <c:idx val="4"/>
          <c:order val="2"/>
          <c:tx>
            <c:strRef>
              <c:f>'Gráfico de Questão 9'!$G$7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'Gráfico de Questão 9'!$B$8:$B$18</c:f>
              <c:strCache>
                <c:ptCount val="11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'Gráfico de Questão 9'!$G$8:$G$18</c:f>
              <c:numCache>
                <c:formatCode>_-[$$-409]* #,##0.00_ ;_-[$$-409]* \-#,##0.00\ ;_-[$$-409]* "-"??_ ;_-@_ </c:formatCode>
                <c:ptCount val="11"/>
                <c:pt idx="0">
                  <c:v>0.14970059880239522</c:v>
                </c:pt>
                <c:pt idx="1">
                  <c:v>0.76946107784431139</c:v>
                </c:pt>
                <c:pt idx="2">
                  <c:v>1.4970059880239521</c:v>
                </c:pt>
                <c:pt idx="3">
                  <c:v>4.4910179640718563E-2</c:v>
                </c:pt>
                <c:pt idx="4">
                  <c:v>4.4910179640718563E-2</c:v>
                </c:pt>
                <c:pt idx="5">
                  <c:v>0.89820359281437134</c:v>
                </c:pt>
                <c:pt idx="6">
                  <c:v>7.4850299401197612E-2</c:v>
                </c:pt>
                <c:pt idx="7">
                  <c:v>0.10479041916167664</c:v>
                </c:pt>
                <c:pt idx="8">
                  <c:v>1.7964071856287427</c:v>
                </c:pt>
                <c:pt idx="9">
                  <c:v>0.940119760479042</c:v>
                </c:pt>
                <c:pt idx="10">
                  <c:v>1.7005988023952097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09-4A2A-8D77-3E1E226FB43E}"/>
            </c:ext>
          </c:extLst>
        </c:ser>
        <c:ser>
          <c:idx val="5"/>
          <c:order val="3"/>
          <c:tx>
            <c:strRef>
              <c:f>'Gráfico de Questão 9'!$H$7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'Gráfico de Questão 9'!$B$8:$B$18</c:f>
              <c:strCache>
                <c:ptCount val="11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'Gráfico de Questão 9'!$H$8:$H$18</c:f>
              <c:numCache>
                <c:formatCode>_-[$$-409]* #,##0.00_ ;_-[$$-409]* \-#,##0.00\ ;_-[$$-409]* "-"??_ ;_-@_ </c:formatCode>
                <c:ptCount val="11"/>
                <c:pt idx="0">
                  <c:v>0.16841317365269462</c:v>
                </c:pt>
                <c:pt idx="1">
                  <c:v>0.86564371257485029</c:v>
                </c:pt>
                <c:pt idx="2">
                  <c:v>1.6841317365269461</c:v>
                </c:pt>
                <c:pt idx="3">
                  <c:v>5.0523952095808386E-2</c:v>
                </c:pt>
                <c:pt idx="4">
                  <c:v>5.0523952095808386E-2</c:v>
                </c:pt>
                <c:pt idx="5">
                  <c:v>1.0104790419161678</c:v>
                </c:pt>
                <c:pt idx="6">
                  <c:v>8.420658682634731E-2</c:v>
                </c:pt>
                <c:pt idx="7">
                  <c:v>0.11788922155688622</c:v>
                </c:pt>
                <c:pt idx="8">
                  <c:v>2.0209580838323356</c:v>
                </c:pt>
                <c:pt idx="9">
                  <c:v>1.0576347305389222</c:v>
                </c:pt>
                <c:pt idx="10">
                  <c:v>1.9131736526946108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09-4A2A-8D77-3E1E226F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214400"/>
        <c:axId val="1173214816"/>
        <c:axId val="0"/>
      </c:bar3DChart>
      <c:catAx>
        <c:axId val="11732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214816"/>
        <c:crosses val="autoZero"/>
        <c:auto val="1"/>
        <c:lblAlgn val="ctr"/>
        <c:lblOffset val="100"/>
        <c:noMultiLvlLbl val="0"/>
      </c:catAx>
      <c:valAx>
        <c:axId val="11732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21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619130589329291"/>
          <c:y val="0.87141534727513892"/>
          <c:w val="0.24910387278553395"/>
          <c:h val="6.0341177080071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171450</xdr:rowOff>
    </xdr:from>
    <xdr:to>
      <xdr:col>22</xdr:col>
      <xdr:colOff>581025</xdr:colOff>
      <xdr:row>21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zoomScaleNormal="100" workbookViewId="0">
      <selection activeCell="L19" sqref="L19"/>
    </sheetView>
  </sheetViews>
  <sheetFormatPr defaultRowHeight="15" x14ac:dyDescent="0.25"/>
  <cols>
    <col min="4" max="5" width="13.28515625" bestFit="1" customWidth="1"/>
    <col min="6" max="6" width="14" customWidth="1"/>
    <col min="7" max="7" width="14.5703125" customWidth="1"/>
    <col min="8" max="8" width="15" customWidth="1"/>
    <col min="9" max="9" width="15.42578125" customWidth="1"/>
    <col min="10" max="10" width="14" customWidth="1"/>
  </cols>
  <sheetData>
    <row r="1" spans="2:10" ht="15.75" thickBot="1" x14ac:dyDescent="0.3"/>
    <row r="2" spans="2:10" ht="15.75" thickBot="1" x14ac:dyDescent="0.3">
      <c r="B2" s="31" t="s">
        <v>0</v>
      </c>
      <c r="C2" s="32"/>
      <c r="D2" s="32"/>
      <c r="E2" s="32"/>
      <c r="F2" s="32"/>
      <c r="G2" s="32"/>
      <c r="H2" s="32"/>
      <c r="I2" s="32"/>
      <c r="J2" s="33"/>
    </row>
    <row r="4" spans="2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</row>
    <row r="5" spans="2:10" x14ac:dyDescent="0.25">
      <c r="B5" s="3" t="s">
        <v>10</v>
      </c>
      <c r="C5" s="5" t="s">
        <v>11</v>
      </c>
      <c r="D5" s="9">
        <v>4500</v>
      </c>
      <c r="E5" s="9">
        <v>5040</v>
      </c>
      <c r="F5" s="9">
        <v>5696</v>
      </c>
      <c r="G5" s="9">
        <f t="shared" ref="G5:G10" si="0">SUM(D5:F5)</f>
        <v>15236</v>
      </c>
      <c r="H5" s="9">
        <f t="shared" ref="H5:H10" si="1">MAX(D5:F5)</f>
        <v>5696</v>
      </c>
      <c r="I5" s="9">
        <f t="shared" ref="I5:I10" si="2">MIN(D5:F5)</f>
        <v>4500</v>
      </c>
      <c r="J5" s="9">
        <f t="shared" ref="J5:J10" si="3">AVERAGE(D5:F5)</f>
        <v>5078.666666666667</v>
      </c>
    </row>
    <row r="6" spans="2:10" x14ac:dyDescent="0.25">
      <c r="B6" s="3" t="s">
        <v>12</v>
      </c>
      <c r="C6" s="5" t="s">
        <v>13</v>
      </c>
      <c r="D6" s="9">
        <v>6250</v>
      </c>
      <c r="E6" s="9">
        <v>7000</v>
      </c>
      <c r="F6" s="9">
        <v>7910</v>
      </c>
      <c r="G6" s="9">
        <f t="shared" si="0"/>
        <v>21160</v>
      </c>
      <c r="H6" s="9">
        <f t="shared" si="1"/>
        <v>7910</v>
      </c>
      <c r="I6" s="9">
        <f t="shared" si="2"/>
        <v>6250</v>
      </c>
      <c r="J6" s="9">
        <f t="shared" si="3"/>
        <v>7053.333333333333</v>
      </c>
    </row>
    <row r="7" spans="2:10" x14ac:dyDescent="0.25">
      <c r="B7" s="3" t="s">
        <v>14</v>
      </c>
      <c r="C7" s="5" t="s">
        <v>15</v>
      </c>
      <c r="D7" s="9">
        <v>3300</v>
      </c>
      <c r="E7" s="9">
        <v>3696</v>
      </c>
      <c r="F7" s="9">
        <v>4176</v>
      </c>
      <c r="G7" s="9">
        <f t="shared" si="0"/>
        <v>11172</v>
      </c>
      <c r="H7" s="9">
        <f t="shared" si="1"/>
        <v>4176</v>
      </c>
      <c r="I7" s="9">
        <f t="shared" si="2"/>
        <v>3300</v>
      </c>
      <c r="J7" s="9">
        <f t="shared" si="3"/>
        <v>3724</v>
      </c>
    </row>
    <row r="8" spans="2:10" x14ac:dyDescent="0.25">
      <c r="B8" s="3" t="s">
        <v>16</v>
      </c>
      <c r="C8" s="5" t="s">
        <v>17</v>
      </c>
      <c r="D8" s="9">
        <v>8000</v>
      </c>
      <c r="E8" s="9">
        <v>8690</v>
      </c>
      <c r="F8" s="9">
        <v>10125</v>
      </c>
      <c r="G8" s="9">
        <f t="shared" si="0"/>
        <v>26815</v>
      </c>
      <c r="H8" s="9">
        <f t="shared" si="1"/>
        <v>10125</v>
      </c>
      <c r="I8" s="9">
        <f t="shared" si="2"/>
        <v>8000</v>
      </c>
      <c r="J8" s="9">
        <f t="shared" si="3"/>
        <v>8938.3333333333339</v>
      </c>
    </row>
    <row r="9" spans="2:10" x14ac:dyDescent="0.25">
      <c r="B9" s="3" t="s">
        <v>18</v>
      </c>
      <c r="C9" s="5" t="s">
        <v>19</v>
      </c>
      <c r="D9" s="9">
        <v>4557</v>
      </c>
      <c r="E9" s="9">
        <v>5104</v>
      </c>
      <c r="F9" s="9">
        <v>5676</v>
      </c>
      <c r="G9" s="9">
        <f t="shared" si="0"/>
        <v>15337</v>
      </c>
      <c r="H9" s="9">
        <f t="shared" si="1"/>
        <v>5676</v>
      </c>
      <c r="I9" s="9">
        <f t="shared" si="2"/>
        <v>4557</v>
      </c>
      <c r="J9" s="9">
        <f t="shared" si="3"/>
        <v>5112.333333333333</v>
      </c>
    </row>
    <row r="10" spans="2:10" x14ac:dyDescent="0.25">
      <c r="B10" s="3" t="s">
        <v>20</v>
      </c>
      <c r="C10" s="5" t="s">
        <v>21</v>
      </c>
      <c r="D10" s="9">
        <v>3260</v>
      </c>
      <c r="E10" s="9">
        <v>3640</v>
      </c>
      <c r="F10" s="9">
        <v>4113</v>
      </c>
      <c r="G10" s="9">
        <f t="shared" si="0"/>
        <v>11013</v>
      </c>
      <c r="H10" s="9">
        <f t="shared" si="1"/>
        <v>4113</v>
      </c>
      <c r="I10" s="9">
        <f t="shared" si="2"/>
        <v>3260</v>
      </c>
      <c r="J10" s="9">
        <f t="shared" si="3"/>
        <v>3671</v>
      </c>
    </row>
    <row r="11" spans="2:10" ht="15.75" thickBot="1" x14ac:dyDescent="0.3"/>
    <row r="12" spans="2:10" ht="15.75" thickBot="1" x14ac:dyDescent="0.3">
      <c r="B12" s="8" t="s">
        <v>22</v>
      </c>
      <c r="C12" s="6"/>
      <c r="D12" s="12">
        <f t="shared" ref="D12:J12" si="4">SUM(D5:D10)</f>
        <v>29867</v>
      </c>
      <c r="E12" s="12">
        <f t="shared" si="4"/>
        <v>33170</v>
      </c>
      <c r="F12" s="12">
        <f t="shared" si="4"/>
        <v>37696</v>
      </c>
      <c r="G12" s="12">
        <f t="shared" si="4"/>
        <v>100733</v>
      </c>
      <c r="H12" s="12">
        <f t="shared" si="4"/>
        <v>37696</v>
      </c>
      <c r="I12" s="12">
        <f t="shared" si="4"/>
        <v>29867</v>
      </c>
      <c r="J12" s="13">
        <f t="shared" si="4"/>
        <v>33577.666666666672</v>
      </c>
    </row>
    <row r="14" spans="2:10" x14ac:dyDescent="0.25">
      <c r="B14" s="4" t="s">
        <v>1</v>
      </c>
      <c r="C14" s="4" t="s">
        <v>2</v>
      </c>
      <c r="D14" s="4" t="s">
        <v>23</v>
      </c>
      <c r="E14" s="4" t="s">
        <v>24</v>
      </c>
      <c r="F14" s="4" t="s">
        <v>25</v>
      </c>
      <c r="G14" s="4" t="s">
        <v>26</v>
      </c>
      <c r="H14" s="4" t="s">
        <v>7</v>
      </c>
      <c r="I14" s="4" t="s">
        <v>8</v>
      </c>
      <c r="J14" s="4" t="s">
        <v>9</v>
      </c>
    </row>
    <row r="15" spans="2:10" x14ac:dyDescent="0.25">
      <c r="B15" s="3" t="s">
        <v>10</v>
      </c>
      <c r="C15" s="3" t="s">
        <v>11</v>
      </c>
      <c r="D15" s="10">
        <v>6265</v>
      </c>
      <c r="E15" s="10">
        <v>6954</v>
      </c>
      <c r="F15" s="10">
        <v>7858</v>
      </c>
      <c r="G15" s="11">
        <f t="shared" ref="G15:G20" si="5">SUM(D15:F15)</f>
        <v>21077</v>
      </c>
      <c r="H15" s="11">
        <f t="shared" ref="H15:H20" si="6">MAX(D15:F15)</f>
        <v>7858</v>
      </c>
      <c r="I15" s="11">
        <f t="shared" ref="I15:I20" si="7">MIN(D15:F15)</f>
        <v>6265</v>
      </c>
      <c r="J15" s="11">
        <f t="shared" ref="J15:J20" si="8">AVERAGE(D15:F15)</f>
        <v>7025.666666666667</v>
      </c>
    </row>
    <row r="16" spans="2:10" x14ac:dyDescent="0.25">
      <c r="B16" s="3" t="s">
        <v>12</v>
      </c>
      <c r="C16" s="3" t="s">
        <v>13</v>
      </c>
      <c r="D16" s="10">
        <v>8701</v>
      </c>
      <c r="E16" s="10">
        <v>6958</v>
      </c>
      <c r="F16" s="10">
        <v>10197</v>
      </c>
      <c r="G16" s="11">
        <f t="shared" si="5"/>
        <v>25856</v>
      </c>
      <c r="H16" s="11">
        <f t="shared" si="6"/>
        <v>10197</v>
      </c>
      <c r="I16" s="11">
        <f t="shared" si="7"/>
        <v>6958</v>
      </c>
      <c r="J16" s="11">
        <f t="shared" si="8"/>
        <v>8618.6666666666661</v>
      </c>
    </row>
    <row r="17" spans="2:10" x14ac:dyDescent="0.25">
      <c r="B17" s="3" t="s">
        <v>14</v>
      </c>
      <c r="C17" s="3" t="s">
        <v>15</v>
      </c>
      <c r="D17" s="10">
        <v>4569</v>
      </c>
      <c r="E17" s="10">
        <v>5099</v>
      </c>
      <c r="F17" s="10">
        <v>5796</v>
      </c>
      <c r="G17" s="11">
        <f t="shared" si="5"/>
        <v>15464</v>
      </c>
      <c r="H17" s="11">
        <f t="shared" si="6"/>
        <v>5796</v>
      </c>
      <c r="I17" s="11">
        <f t="shared" si="7"/>
        <v>4569</v>
      </c>
      <c r="J17" s="11">
        <f t="shared" si="8"/>
        <v>5154.666666666667</v>
      </c>
    </row>
    <row r="18" spans="2:10" x14ac:dyDescent="0.25">
      <c r="B18" s="3" t="s">
        <v>16</v>
      </c>
      <c r="C18" s="3" t="s">
        <v>17</v>
      </c>
      <c r="D18" s="10">
        <v>12341</v>
      </c>
      <c r="E18" s="10">
        <v>12365</v>
      </c>
      <c r="F18" s="10">
        <v>12969</v>
      </c>
      <c r="G18" s="11">
        <f t="shared" si="5"/>
        <v>37675</v>
      </c>
      <c r="H18" s="11">
        <f t="shared" si="6"/>
        <v>12969</v>
      </c>
      <c r="I18" s="11">
        <f t="shared" si="7"/>
        <v>12341</v>
      </c>
      <c r="J18" s="11">
        <f t="shared" si="8"/>
        <v>12558.333333333334</v>
      </c>
    </row>
    <row r="19" spans="2:10" x14ac:dyDescent="0.25">
      <c r="B19" s="3" t="s">
        <v>18</v>
      </c>
      <c r="C19" s="3" t="s">
        <v>19</v>
      </c>
      <c r="D19" s="10">
        <v>6344</v>
      </c>
      <c r="E19" s="10">
        <v>7042</v>
      </c>
      <c r="F19" s="10">
        <v>7957</v>
      </c>
      <c r="G19" s="11">
        <f t="shared" si="5"/>
        <v>21343</v>
      </c>
      <c r="H19" s="11">
        <f t="shared" si="6"/>
        <v>7957</v>
      </c>
      <c r="I19" s="11">
        <f t="shared" si="7"/>
        <v>6344</v>
      </c>
      <c r="J19" s="11">
        <f t="shared" si="8"/>
        <v>7114.333333333333</v>
      </c>
    </row>
    <row r="20" spans="2:10" x14ac:dyDescent="0.25">
      <c r="B20" s="3" t="s">
        <v>20</v>
      </c>
      <c r="C20" s="3" t="s">
        <v>21</v>
      </c>
      <c r="D20" s="10">
        <v>4525</v>
      </c>
      <c r="E20" s="10">
        <v>5022</v>
      </c>
      <c r="F20" s="10">
        <v>5671</v>
      </c>
      <c r="G20" s="11">
        <f t="shared" si="5"/>
        <v>15218</v>
      </c>
      <c r="H20" s="11">
        <f t="shared" si="6"/>
        <v>5671</v>
      </c>
      <c r="I20" s="11">
        <f t="shared" si="7"/>
        <v>4525</v>
      </c>
      <c r="J20" s="11">
        <f t="shared" si="8"/>
        <v>5072.666666666667</v>
      </c>
    </row>
    <row r="21" spans="2:10" ht="15.75" thickBot="1" x14ac:dyDescent="0.3"/>
    <row r="22" spans="2:10" ht="15.75" thickBot="1" x14ac:dyDescent="0.3">
      <c r="B22" s="8" t="s">
        <v>22</v>
      </c>
      <c r="C22" s="1"/>
      <c r="D22" s="12">
        <f>SUM(D15:D21)</f>
        <v>42745</v>
      </c>
      <c r="E22" s="12">
        <f>SUM(E15:E21)</f>
        <v>43440</v>
      </c>
      <c r="F22" s="12">
        <f>SUM(D22:E22)</f>
        <v>86185</v>
      </c>
      <c r="G22" s="12">
        <f>SUM(G15:G21)</f>
        <v>136633</v>
      </c>
      <c r="H22" s="12">
        <f>SUM(H15:H21)</f>
        <v>50448</v>
      </c>
      <c r="I22" s="12">
        <f>SUM(I15:I21)</f>
        <v>41002</v>
      </c>
      <c r="J22" s="13">
        <f>SUM(J15:J20)</f>
        <v>45544.333333333336</v>
      </c>
    </row>
  </sheetData>
  <mergeCells count="1">
    <mergeCell ref="B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85" zoomScaleNormal="85" workbookViewId="0">
      <selection activeCell="J21" sqref="J21"/>
    </sheetView>
  </sheetViews>
  <sheetFormatPr defaultRowHeight="15" x14ac:dyDescent="0.25"/>
  <cols>
    <col min="2" max="2" width="17.140625" customWidth="1"/>
    <col min="3" max="3" width="12.140625" bestFit="1" customWidth="1"/>
    <col min="4" max="5" width="9.5703125" bestFit="1" customWidth="1"/>
    <col min="6" max="6" width="12.42578125" customWidth="1"/>
    <col min="7" max="8" width="9.28515625" bestFit="1" customWidth="1"/>
    <col min="9" max="9" width="12.140625" bestFit="1" customWidth="1"/>
    <col min="11" max="11" width="9.140625" customWidth="1"/>
    <col min="13" max="16" width="9.140625" customWidth="1"/>
  </cols>
  <sheetData>
    <row r="1" spans="2:9" ht="15.75" thickBot="1" x14ac:dyDescent="0.3"/>
    <row r="2" spans="2:9" ht="15.75" thickBot="1" x14ac:dyDescent="0.3">
      <c r="B2" s="79" t="s">
        <v>195</v>
      </c>
    </row>
    <row r="3" spans="2:9" x14ac:dyDescent="0.25">
      <c r="B3" s="78" t="s">
        <v>196</v>
      </c>
      <c r="C3" s="80">
        <v>0.125</v>
      </c>
    </row>
    <row r="4" spans="2:9" x14ac:dyDescent="0.25">
      <c r="B4" s="7" t="s">
        <v>197</v>
      </c>
      <c r="C4" s="3">
        <v>3.34</v>
      </c>
    </row>
    <row r="5" spans="2:9" ht="15.75" thickBot="1" x14ac:dyDescent="0.3"/>
    <row r="6" spans="2:9" ht="15.75" thickBot="1" x14ac:dyDescent="0.3">
      <c r="D6" s="74" t="s">
        <v>214</v>
      </c>
      <c r="E6" s="75"/>
      <c r="F6" s="76"/>
      <c r="G6" s="74" t="s">
        <v>215</v>
      </c>
      <c r="H6" s="75"/>
      <c r="I6" s="76"/>
    </row>
    <row r="7" spans="2:9" ht="15.75" thickBot="1" x14ac:dyDescent="0.3">
      <c r="B7" s="20" t="s">
        <v>198</v>
      </c>
      <c r="C7" s="83" t="s">
        <v>199</v>
      </c>
      <c r="D7" s="83" t="s">
        <v>200</v>
      </c>
      <c r="E7" s="83" t="s">
        <v>201</v>
      </c>
      <c r="F7" s="83" t="s">
        <v>202</v>
      </c>
      <c r="G7" s="83" t="s">
        <v>200</v>
      </c>
      <c r="H7" s="83" t="s">
        <v>201</v>
      </c>
      <c r="I7" s="84" t="s">
        <v>202</v>
      </c>
    </row>
    <row r="8" spans="2:9" x14ac:dyDescent="0.25">
      <c r="B8" s="81" t="s">
        <v>203</v>
      </c>
      <c r="C8" s="82">
        <v>500</v>
      </c>
      <c r="D8" s="39">
        <v>0.5</v>
      </c>
      <c r="E8" s="39">
        <v>0.55000000000000004</v>
      </c>
      <c r="F8" s="39">
        <f>C8*E8</f>
        <v>275</v>
      </c>
      <c r="G8" s="88">
        <f>D8/C4</f>
        <v>0.14970059880239522</v>
      </c>
      <c r="H8" s="88">
        <f>G8*(1+C3)</f>
        <v>0.16841317365269462</v>
      </c>
      <c r="I8" s="88">
        <f>C8*H8</f>
        <v>84.206586826347305</v>
      </c>
    </row>
    <row r="9" spans="2:9" x14ac:dyDescent="0.25">
      <c r="B9" s="77" t="s">
        <v>204</v>
      </c>
      <c r="C9" s="3">
        <v>200</v>
      </c>
      <c r="D9" s="38">
        <v>2.57</v>
      </c>
      <c r="E9" s="38">
        <v>2.7</v>
      </c>
      <c r="F9" s="39">
        <f t="shared" ref="F9:F18" si="0">C9*E9</f>
        <v>540</v>
      </c>
      <c r="G9" s="89">
        <f>D9/C4</f>
        <v>0.76946107784431139</v>
      </c>
      <c r="H9" s="88">
        <f>G9*(1+C3)</f>
        <v>0.86564371257485029</v>
      </c>
      <c r="I9" s="88">
        <f t="shared" ref="I9:I18" si="1">C9*H9</f>
        <v>173.12874251497007</v>
      </c>
    </row>
    <row r="10" spans="2:9" x14ac:dyDescent="0.25">
      <c r="B10" s="77" t="s">
        <v>205</v>
      </c>
      <c r="C10" s="3">
        <v>300</v>
      </c>
      <c r="D10" s="38">
        <v>5</v>
      </c>
      <c r="E10" s="38">
        <v>5.5</v>
      </c>
      <c r="F10" s="39">
        <f t="shared" si="0"/>
        <v>1650</v>
      </c>
      <c r="G10" s="88">
        <f>D10/C4</f>
        <v>1.4970059880239521</v>
      </c>
      <c r="H10" s="88">
        <f>G10*(1+C3)</f>
        <v>1.6841317365269461</v>
      </c>
      <c r="I10" s="88">
        <f t="shared" si="1"/>
        <v>505.23952095808386</v>
      </c>
    </row>
    <row r="11" spans="2:9" x14ac:dyDescent="0.25">
      <c r="B11" s="77" t="s">
        <v>206</v>
      </c>
      <c r="C11" s="3">
        <v>1000</v>
      </c>
      <c r="D11" s="38">
        <v>0.15</v>
      </c>
      <c r="E11" s="38">
        <v>0.25</v>
      </c>
      <c r="F11" s="39">
        <f t="shared" si="0"/>
        <v>250</v>
      </c>
      <c r="G11" s="89">
        <f>D11/C4</f>
        <v>4.4910179640718563E-2</v>
      </c>
      <c r="H11" s="88">
        <f>G11*(1+C3)</f>
        <v>5.0523952095808386E-2</v>
      </c>
      <c r="I11" s="88">
        <f t="shared" si="1"/>
        <v>50.523952095808383</v>
      </c>
    </row>
    <row r="12" spans="2:9" x14ac:dyDescent="0.25">
      <c r="B12" s="77" t="s">
        <v>207</v>
      </c>
      <c r="C12" s="3">
        <v>1000</v>
      </c>
      <c r="D12" s="38">
        <v>0.15</v>
      </c>
      <c r="E12" s="38">
        <v>0.25</v>
      </c>
      <c r="F12" s="39">
        <f t="shared" si="0"/>
        <v>250</v>
      </c>
      <c r="G12" s="88">
        <f>D12/C4</f>
        <v>4.4910179640718563E-2</v>
      </c>
      <c r="H12" s="88">
        <f>G12*(1+C3)</f>
        <v>5.0523952095808386E-2</v>
      </c>
      <c r="I12" s="88">
        <f t="shared" si="1"/>
        <v>50.523952095808383</v>
      </c>
    </row>
    <row r="13" spans="2:9" x14ac:dyDescent="0.25">
      <c r="B13" s="77" t="s">
        <v>208</v>
      </c>
      <c r="C13" s="3">
        <v>200</v>
      </c>
      <c r="D13" s="38">
        <v>3</v>
      </c>
      <c r="E13" s="38">
        <v>3.5</v>
      </c>
      <c r="F13" s="39">
        <f t="shared" si="0"/>
        <v>700</v>
      </c>
      <c r="G13" s="89">
        <f>D13/C4</f>
        <v>0.89820359281437134</v>
      </c>
      <c r="H13" s="88">
        <f>G13*(1+C3)</f>
        <v>1.0104790419161678</v>
      </c>
      <c r="I13" s="88">
        <f t="shared" si="1"/>
        <v>202.09580838323356</v>
      </c>
    </row>
    <row r="14" spans="2:9" x14ac:dyDescent="0.25">
      <c r="B14" s="77" t="s">
        <v>209</v>
      </c>
      <c r="C14" s="3">
        <v>500</v>
      </c>
      <c r="D14" s="38">
        <v>0.25</v>
      </c>
      <c r="E14" s="38">
        <v>0.3</v>
      </c>
      <c r="F14" s="39">
        <f t="shared" si="0"/>
        <v>150</v>
      </c>
      <c r="G14" s="88">
        <f>D14/C4</f>
        <v>7.4850299401197612E-2</v>
      </c>
      <c r="H14" s="88">
        <f>G14*(1+C3)</f>
        <v>8.420658682634731E-2</v>
      </c>
      <c r="I14" s="88">
        <f t="shared" si="1"/>
        <v>42.103293413173652</v>
      </c>
    </row>
    <row r="15" spans="2:9" x14ac:dyDescent="0.25">
      <c r="B15" s="77" t="s">
        <v>210</v>
      </c>
      <c r="C15" s="3">
        <v>500</v>
      </c>
      <c r="D15" s="38">
        <v>0.35</v>
      </c>
      <c r="E15" s="38">
        <v>0.45</v>
      </c>
      <c r="F15" s="39">
        <f t="shared" si="0"/>
        <v>225</v>
      </c>
      <c r="G15" s="89">
        <f>D15/C4</f>
        <v>0.10479041916167664</v>
      </c>
      <c r="H15" s="88">
        <f>G15*(1+C3)</f>
        <v>0.11788922155688622</v>
      </c>
      <c r="I15" s="88">
        <f t="shared" si="1"/>
        <v>58.944610778443113</v>
      </c>
    </row>
    <row r="16" spans="2:9" x14ac:dyDescent="0.25">
      <c r="B16" s="77" t="s">
        <v>211</v>
      </c>
      <c r="C16" s="3">
        <v>50</v>
      </c>
      <c r="D16" s="38">
        <v>6</v>
      </c>
      <c r="E16" s="38">
        <v>6.5</v>
      </c>
      <c r="F16" s="39">
        <f t="shared" si="0"/>
        <v>325</v>
      </c>
      <c r="G16" s="88">
        <f>D16/C4</f>
        <v>1.7964071856287427</v>
      </c>
      <c r="H16" s="88">
        <f>G16*(1+C3)</f>
        <v>2.0209580838323356</v>
      </c>
      <c r="I16" s="88">
        <f t="shared" si="1"/>
        <v>101.04790419161678</v>
      </c>
    </row>
    <row r="17" spans="2:10" x14ac:dyDescent="0.25">
      <c r="B17" s="77" t="s">
        <v>212</v>
      </c>
      <c r="C17" s="3">
        <v>100</v>
      </c>
      <c r="D17" s="38">
        <v>3.14</v>
      </c>
      <c r="E17" s="38">
        <v>4</v>
      </c>
      <c r="F17" s="39">
        <f t="shared" si="0"/>
        <v>400</v>
      </c>
      <c r="G17" s="89">
        <f>D17/C4</f>
        <v>0.940119760479042</v>
      </c>
      <c r="H17" s="88">
        <f>G17*(1+C3)</f>
        <v>1.0576347305389222</v>
      </c>
      <c r="I17" s="88">
        <f t="shared" si="1"/>
        <v>105.76347305389223</v>
      </c>
    </row>
    <row r="18" spans="2:10" ht="15.75" thickBot="1" x14ac:dyDescent="0.3">
      <c r="B18" s="85" t="s">
        <v>213</v>
      </c>
      <c r="C18" s="86">
        <v>100</v>
      </c>
      <c r="D18" s="87">
        <v>5.68</v>
      </c>
      <c r="E18" s="87">
        <v>6</v>
      </c>
      <c r="F18" s="39">
        <f t="shared" si="0"/>
        <v>600</v>
      </c>
      <c r="G18" s="88">
        <f>D18/C4</f>
        <v>1.7005988023952097</v>
      </c>
      <c r="H18" s="88">
        <f>G18*(1+C3)</f>
        <v>1.9131736526946108</v>
      </c>
      <c r="I18" s="88">
        <f t="shared" si="1"/>
        <v>191.31736526946108</v>
      </c>
    </row>
    <row r="19" spans="2:10" ht="15.75" thickBot="1" x14ac:dyDescent="0.3">
      <c r="B19" s="16" t="s">
        <v>202</v>
      </c>
      <c r="C19" s="92">
        <f>SUM(C8:C18)</f>
        <v>4450</v>
      </c>
      <c r="D19" s="90">
        <f t="shared" ref="D19:I19" si="2">SUM(D8:D18)</f>
        <v>26.79</v>
      </c>
      <c r="E19" s="90">
        <f t="shared" si="2"/>
        <v>30</v>
      </c>
      <c r="F19" s="90">
        <f t="shared" si="2"/>
        <v>5365</v>
      </c>
      <c r="G19" s="91">
        <f>SUM(G8:G18)</f>
        <v>8.0209580838323351</v>
      </c>
      <c r="H19" s="91">
        <f>SUM(H8:H18)</f>
        <v>9.0235778443113794</v>
      </c>
      <c r="I19" s="93">
        <f t="shared" si="2"/>
        <v>1564.8952095808384</v>
      </c>
    </row>
    <row r="21" spans="2:10" x14ac:dyDescent="0.25">
      <c r="J21" s="73"/>
    </row>
  </sheetData>
  <mergeCells count="2">
    <mergeCell ref="D6:F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zoomScale="85" zoomScaleNormal="85" workbookViewId="0">
      <selection activeCell="I19" sqref="I19"/>
    </sheetView>
  </sheetViews>
  <sheetFormatPr defaultRowHeight="15" x14ac:dyDescent="0.25"/>
  <cols>
    <col min="2" max="2" width="18.140625" customWidth="1"/>
    <col min="3" max="3" width="12.7109375" customWidth="1"/>
    <col min="4" max="4" width="12" customWidth="1"/>
    <col min="5" max="5" width="11.140625" customWidth="1"/>
    <col min="6" max="6" width="11.28515625" customWidth="1"/>
    <col min="7" max="7" width="11.5703125" customWidth="1"/>
    <col min="8" max="8" width="10.7109375" customWidth="1"/>
  </cols>
  <sheetData>
    <row r="1" spans="2:8" ht="15.75" thickBot="1" x14ac:dyDescent="0.3"/>
    <row r="2" spans="2:8" ht="15.75" thickBot="1" x14ac:dyDescent="0.3">
      <c r="B2" s="31" t="s">
        <v>27</v>
      </c>
      <c r="C2" s="32"/>
      <c r="D2" s="32"/>
      <c r="E2" s="32"/>
      <c r="F2" s="32"/>
      <c r="G2" s="32"/>
      <c r="H2" s="33"/>
    </row>
    <row r="4" spans="2:8" x14ac:dyDescent="0.25">
      <c r="B4" s="3"/>
      <c r="C4" s="7" t="s">
        <v>28</v>
      </c>
      <c r="D4" s="7" t="s">
        <v>29</v>
      </c>
      <c r="E4" s="7" t="s">
        <v>30</v>
      </c>
      <c r="F4" s="7" t="s">
        <v>31</v>
      </c>
      <c r="G4" s="7" t="s">
        <v>32</v>
      </c>
      <c r="H4" s="7" t="s">
        <v>33</v>
      </c>
    </row>
    <row r="5" spans="2:8" x14ac:dyDescent="0.25">
      <c r="B5" s="7" t="s">
        <v>34</v>
      </c>
      <c r="C5" s="9">
        <v>500</v>
      </c>
      <c r="D5" s="9">
        <v>750</v>
      </c>
      <c r="E5" s="9">
        <v>800</v>
      </c>
      <c r="F5" s="9">
        <v>700</v>
      </c>
      <c r="G5" s="9">
        <v>654</v>
      </c>
      <c r="H5" s="9">
        <v>700</v>
      </c>
    </row>
    <row r="6" spans="2:8" x14ac:dyDescent="0.25">
      <c r="B6" s="19"/>
      <c r="C6" s="21"/>
      <c r="D6" s="21"/>
      <c r="E6" s="21"/>
      <c r="F6" s="21"/>
      <c r="G6" s="21"/>
      <c r="H6" s="21"/>
    </row>
    <row r="7" spans="2:8" x14ac:dyDescent="0.25">
      <c r="B7" s="19"/>
      <c r="C7" s="21"/>
      <c r="D7" s="21"/>
      <c r="E7" s="21"/>
      <c r="F7" s="21"/>
      <c r="G7" s="21"/>
      <c r="H7" s="21"/>
    </row>
    <row r="8" spans="2:8" x14ac:dyDescent="0.25">
      <c r="B8" s="19" t="s">
        <v>35</v>
      </c>
      <c r="C8" s="21"/>
      <c r="D8" s="21"/>
      <c r="E8" s="21"/>
      <c r="F8" s="21"/>
      <c r="G8" s="21"/>
      <c r="H8" s="21"/>
    </row>
    <row r="9" spans="2:8" x14ac:dyDescent="0.25">
      <c r="B9" s="7" t="s">
        <v>36</v>
      </c>
      <c r="C9" s="5"/>
      <c r="D9" s="5"/>
      <c r="E9" s="5"/>
      <c r="F9" s="5"/>
      <c r="G9" s="5"/>
      <c r="H9" s="5"/>
    </row>
    <row r="10" spans="2:8" x14ac:dyDescent="0.25">
      <c r="B10" s="7" t="s">
        <v>37</v>
      </c>
      <c r="C10" s="9">
        <v>10</v>
      </c>
      <c r="D10" s="9">
        <v>15</v>
      </c>
      <c r="E10" s="9">
        <v>15</v>
      </c>
      <c r="F10" s="9">
        <v>12</v>
      </c>
      <c r="G10" s="9">
        <v>12</v>
      </c>
      <c r="H10" s="9">
        <v>11</v>
      </c>
    </row>
    <row r="11" spans="2:8" x14ac:dyDescent="0.25">
      <c r="B11" s="7" t="s">
        <v>38</v>
      </c>
      <c r="C11" s="9">
        <v>50</v>
      </c>
      <c r="D11" s="9">
        <v>60</v>
      </c>
      <c r="E11" s="9">
        <v>54</v>
      </c>
      <c r="F11" s="9">
        <v>55</v>
      </c>
      <c r="G11" s="9">
        <v>54</v>
      </c>
      <c r="H11" s="9">
        <v>56</v>
      </c>
    </row>
    <row r="12" spans="2:8" x14ac:dyDescent="0.25">
      <c r="B12" s="7" t="s">
        <v>39</v>
      </c>
      <c r="C12" s="9">
        <v>300</v>
      </c>
      <c r="D12" s="9">
        <v>250</v>
      </c>
      <c r="E12" s="9">
        <v>300</v>
      </c>
      <c r="F12" s="9">
        <v>300</v>
      </c>
      <c r="G12" s="9">
        <v>200</v>
      </c>
      <c r="H12" s="9">
        <v>200</v>
      </c>
    </row>
    <row r="13" spans="2:8" x14ac:dyDescent="0.25">
      <c r="B13" s="7" t="s">
        <v>40</v>
      </c>
      <c r="C13" s="9">
        <v>40</v>
      </c>
      <c r="D13" s="9">
        <v>40</v>
      </c>
      <c r="E13" s="9">
        <v>40</v>
      </c>
      <c r="F13" s="9">
        <v>40</v>
      </c>
      <c r="G13" s="9">
        <v>40</v>
      </c>
      <c r="H13" s="9">
        <v>40</v>
      </c>
    </row>
    <row r="14" spans="2:8" x14ac:dyDescent="0.25">
      <c r="B14" s="7" t="s">
        <v>41</v>
      </c>
      <c r="C14" s="9">
        <v>10</v>
      </c>
      <c r="D14" s="9">
        <v>15</v>
      </c>
      <c r="E14" s="9">
        <v>14</v>
      </c>
      <c r="F14" s="9">
        <v>15</v>
      </c>
      <c r="G14" s="9">
        <v>20</v>
      </c>
      <c r="H14" s="9">
        <v>31</v>
      </c>
    </row>
    <row r="15" spans="2:8" x14ac:dyDescent="0.25">
      <c r="B15" s="7" t="s">
        <v>42</v>
      </c>
      <c r="C15" s="9">
        <v>120</v>
      </c>
      <c r="D15" s="9">
        <v>150</v>
      </c>
      <c r="E15" s="9">
        <v>130</v>
      </c>
      <c r="F15" s="9">
        <v>200</v>
      </c>
      <c r="G15" s="9">
        <v>150</v>
      </c>
      <c r="H15" s="9">
        <v>190</v>
      </c>
    </row>
    <row r="16" spans="2:8" x14ac:dyDescent="0.25">
      <c r="B16" s="7" t="s">
        <v>43</v>
      </c>
      <c r="C16" s="9">
        <v>50</v>
      </c>
      <c r="D16" s="9">
        <v>60</v>
      </c>
      <c r="E16" s="9">
        <v>65</v>
      </c>
      <c r="F16" s="9">
        <v>70</v>
      </c>
      <c r="G16" s="9">
        <v>65</v>
      </c>
      <c r="H16" s="9">
        <v>85</v>
      </c>
    </row>
    <row r="17" spans="2:8" x14ac:dyDescent="0.25">
      <c r="B17" s="7" t="s">
        <v>44</v>
      </c>
      <c r="C17" s="9">
        <v>145</v>
      </c>
      <c r="D17" s="9">
        <v>145</v>
      </c>
      <c r="E17" s="9">
        <v>145</v>
      </c>
      <c r="F17" s="9">
        <v>145</v>
      </c>
      <c r="G17" s="9">
        <v>100</v>
      </c>
      <c r="H17" s="9">
        <v>145</v>
      </c>
    </row>
    <row r="18" spans="2:8" x14ac:dyDescent="0.25">
      <c r="B18" s="19"/>
      <c r="C18" s="21"/>
      <c r="D18" s="21"/>
      <c r="E18" s="21"/>
      <c r="F18" s="21"/>
      <c r="G18" s="21"/>
      <c r="H18" s="21"/>
    </row>
    <row r="19" spans="2:8" x14ac:dyDescent="0.25">
      <c r="B19" s="19"/>
      <c r="C19" s="21"/>
      <c r="D19" s="21"/>
      <c r="E19" s="21"/>
      <c r="F19" s="21"/>
      <c r="G19" s="21"/>
      <c r="H19" s="21"/>
    </row>
    <row r="20" spans="2:8" ht="15.75" thickBot="1" x14ac:dyDescent="0.3">
      <c r="B20" s="19" t="s">
        <v>35</v>
      </c>
      <c r="C20" s="21"/>
      <c r="D20" s="21"/>
      <c r="E20" s="21"/>
      <c r="F20" s="21"/>
      <c r="G20" s="21"/>
      <c r="H20" s="21"/>
    </row>
    <row r="21" spans="2:8" ht="15.75" thickBot="1" x14ac:dyDescent="0.3">
      <c r="B21" s="20" t="s">
        <v>45</v>
      </c>
      <c r="C21" s="17">
        <f t="shared" ref="C21:H21" si="0">SUM(C10:C17)</f>
        <v>725</v>
      </c>
      <c r="D21" s="22">
        <f t="shared" si="0"/>
        <v>735</v>
      </c>
      <c r="E21" s="17">
        <f t="shared" si="0"/>
        <v>763</v>
      </c>
      <c r="F21" s="17">
        <f t="shared" si="0"/>
        <v>837</v>
      </c>
      <c r="G21" s="17">
        <f t="shared" si="0"/>
        <v>641</v>
      </c>
      <c r="H21" s="23">
        <f t="shared" si="0"/>
        <v>758</v>
      </c>
    </row>
    <row r="22" spans="2:8" x14ac:dyDescent="0.25">
      <c r="B22" s="2"/>
      <c r="C22" s="21"/>
      <c r="D22" s="21"/>
      <c r="E22" s="21"/>
      <c r="F22" s="21"/>
      <c r="G22" s="21"/>
      <c r="H22" s="21"/>
    </row>
    <row r="23" spans="2:8" x14ac:dyDescent="0.25">
      <c r="B23" s="2"/>
      <c r="C23" s="21"/>
      <c r="D23" s="21"/>
      <c r="E23" s="21"/>
      <c r="F23" s="21"/>
      <c r="G23" s="21"/>
      <c r="H23" s="21"/>
    </row>
    <row r="24" spans="2:8" ht="15.75" thickBot="1" x14ac:dyDescent="0.3">
      <c r="B24" s="2"/>
      <c r="C24" s="21"/>
      <c r="D24" s="21"/>
      <c r="E24" s="21"/>
      <c r="F24" s="21"/>
      <c r="G24" s="21"/>
      <c r="H24" s="21"/>
    </row>
    <row r="25" spans="2:8" ht="15.75" thickBot="1" x14ac:dyDescent="0.3">
      <c r="B25" s="20" t="s">
        <v>46</v>
      </c>
      <c r="C25" s="24">
        <f t="shared" ref="C25:H25" si="1">C5-C21</f>
        <v>-225</v>
      </c>
      <c r="D25" s="22">
        <f t="shared" si="1"/>
        <v>15</v>
      </c>
      <c r="E25" s="22">
        <f t="shared" si="1"/>
        <v>37</v>
      </c>
      <c r="F25" s="24">
        <f t="shared" si="1"/>
        <v>-137</v>
      </c>
      <c r="G25" s="22">
        <f t="shared" si="1"/>
        <v>13</v>
      </c>
      <c r="H25" s="25">
        <f t="shared" si="1"/>
        <v>-58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I5" sqref="I5"/>
    </sheetView>
  </sheetViews>
  <sheetFormatPr defaultRowHeight="15" x14ac:dyDescent="0.25"/>
  <cols>
    <col min="3" max="3" width="12" customWidth="1"/>
    <col min="4" max="4" width="13.42578125" customWidth="1"/>
    <col min="5" max="5" width="7" customWidth="1"/>
    <col min="6" max="6" width="13.28515625" customWidth="1"/>
    <col min="7" max="7" width="10.85546875" customWidth="1"/>
    <col min="8" max="8" width="14.7109375" customWidth="1"/>
    <col min="9" max="9" width="14.140625" customWidth="1"/>
  </cols>
  <sheetData>
    <row r="1" spans="2:9" ht="15.75" thickBot="1" x14ac:dyDescent="0.3"/>
    <row r="2" spans="2:9" ht="15.75" thickBot="1" x14ac:dyDescent="0.3">
      <c r="B2" s="31" t="s">
        <v>47</v>
      </c>
      <c r="C2" s="32"/>
      <c r="D2" s="32"/>
      <c r="E2" s="32"/>
      <c r="F2" s="32"/>
      <c r="G2" s="32"/>
      <c r="H2" s="32"/>
      <c r="I2" s="33"/>
    </row>
    <row r="4" spans="2:9" x14ac:dyDescent="0.25">
      <c r="B4" s="7" t="s">
        <v>48</v>
      </c>
      <c r="C4" s="7" t="s">
        <v>49</v>
      </c>
      <c r="D4" s="7" t="s">
        <v>50</v>
      </c>
      <c r="E4" s="7" t="s">
        <v>51</v>
      </c>
      <c r="F4" s="7" t="s">
        <v>52</v>
      </c>
      <c r="G4" s="7" t="s">
        <v>53</v>
      </c>
      <c r="H4" s="7" t="s">
        <v>54</v>
      </c>
      <c r="I4" s="7" t="s">
        <v>55</v>
      </c>
    </row>
    <row r="5" spans="2:9" x14ac:dyDescent="0.25">
      <c r="B5" s="5" t="s">
        <v>10</v>
      </c>
      <c r="C5" s="5" t="s">
        <v>56</v>
      </c>
      <c r="D5" s="9">
        <v>853</v>
      </c>
      <c r="E5" s="26">
        <v>0.1</v>
      </c>
      <c r="F5" s="26">
        <v>0.09</v>
      </c>
      <c r="G5" s="9">
        <f>D5*E5</f>
        <v>85.300000000000011</v>
      </c>
      <c r="H5" s="9">
        <f>D5*F5</f>
        <v>76.77</v>
      </c>
      <c r="I5" s="9">
        <f>D5-G5+H5</f>
        <v>844.47</v>
      </c>
    </row>
    <row r="6" spans="2:9" x14ac:dyDescent="0.25">
      <c r="B6" s="5">
        <v>2</v>
      </c>
      <c r="C6" s="5" t="s">
        <v>57</v>
      </c>
      <c r="D6" s="9">
        <v>951</v>
      </c>
      <c r="E6" s="26">
        <v>9.9900000000000003E-2</v>
      </c>
      <c r="F6" s="26">
        <v>0.08</v>
      </c>
      <c r="G6" s="9">
        <f t="shared" ref="G6:G12" si="0">D6*E6</f>
        <v>95.004900000000006</v>
      </c>
      <c r="H6" s="9">
        <f t="shared" ref="H6:H12" si="1">D6*F6</f>
        <v>76.08</v>
      </c>
      <c r="I6" s="9">
        <f t="shared" ref="I6:I12" si="2">D6-G6+H6</f>
        <v>932.07510000000002</v>
      </c>
    </row>
    <row r="7" spans="2:9" x14ac:dyDescent="0.25">
      <c r="B7" s="5">
        <v>3</v>
      </c>
      <c r="C7" s="5" t="s">
        <v>58</v>
      </c>
      <c r="D7" s="9">
        <v>456</v>
      </c>
      <c r="E7" s="26">
        <v>8.6400000000000005E-2</v>
      </c>
      <c r="F7" s="26">
        <v>0.06</v>
      </c>
      <c r="G7" s="9">
        <f t="shared" si="0"/>
        <v>39.398400000000002</v>
      </c>
      <c r="H7" s="9">
        <f t="shared" si="1"/>
        <v>27.36</v>
      </c>
      <c r="I7" s="9">
        <f t="shared" si="2"/>
        <v>443.96160000000003</v>
      </c>
    </row>
    <row r="8" spans="2:9" x14ac:dyDescent="0.25">
      <c r="B8" s="5">
        <v>4</v>
      </c>
      <c r="C8" s="5" t="s">
        <v>59</v>
      </c>
      <c r="D8" s="9">
        <v>500</v>
      </c>
      <c r="E8" s="26">
        <v>8.5000000000000006E-2</v>
      </c>
      <c r="F8" s="26">
        <v>0.06</v>
      </c>
      <c r="G8" s="9">
        <f t="shared" si="0"/>
        <v>42.5</v>
      </c>
      <c r="H8" s="9">
        <f t="shared" si="1"/>
        <v>30</v>
      </c>
      <c r="I8" s="9">
        <f t="shared" si="2"/>
        <v>487.5</v>
      </c>
    </row>
    <row r="9" spans="2:9" x14ac:dyDescent="0.25">
      <c r="B9" s="5">
        <v>5</v>
      </c>
      <c r="C9" s="5" t="s">
        <v>60</v>
      </c>
      <c r="D9" s="9">
        <v>850</v>
      </c>
      <c r="E9" s="26">
        <v>8.9899999999999994E-2</v>
      </c>
      <c r="F9" s="26">
        <v>7.0000000000000007E-2</v>
      </c>
      <c r="G9" s="9">
        <f t="shared" si="0"/>
        <v>76.414999999999992</v>
      </c>
      <c r="H9" s="9">
        <f t="shared" si="1"/>
        <v>59.500000000000007</v>
      </c>
      <c r="I9" s="9">
        <f t="shared" si="2"/>
        <v>833.08500000000004</v>
      </c>
    </row>
    <row r="10" spans="2:9" x14ac:dyDescent="0.25">
      <c r="B10" s="5">
        <v>6</v>
      </c>
      <c r="C10" s="5" t="s">
        <v>61</v>
      </c>
      <c r="D10" s="9">
        <v>459</v>
      </c>
      <c r="E10" s="26">
        <v>6.25E-2</v>
      </c>
      <c r="F10" s="26">
        <v>0.05</v>
      </c>
      <c r="G10" s="9">
        <f t="shared" si="0"/>
        <v>28.6875</v>
      </c>
      <c r="H10" s="9">
        <f t="shared" si="1"/>
        <v>22.950000000000003</v>
      </c>
      <c r="I10" s="9">
        <f t="shared" si="2"/>
        <v>453.26249999999999</v>
      </c>
    </row>
    <row r="11" spans="2:9" x14ac:dyDescent="0.25">
      <c r="B11" s="5">
        <v>7</v>
      </c>
      <c r="C11" s="5" t="s">
        <v>62</v>
      </c>
      <c r="D11" s="9">
        <v>478</v>
      </c>
      <c r="E11" s="26">
        <v>7.1199999999999999E-2</v>
      </c>
      <c r="F11" s="26">
        <v>0.05</v>
      </c>
      <c r="G11" s="9">
        <f t="shared" si="0"/>
        <v>34.0336</v>
      </c>
      <c r="H11" s="9">
        <f t="shared" si="1"/>
        <v>23.900000000000002</v>
      </c>
      <c r="I11" s="9">
        <f t="shared" si="2"/>
        <v>467.8664</v>
      </c>
    </row>
    <row r="12" spans="2:9" x14ac:dyDescent="0.25">
      <c r="B12" s="5">
        <v>8</v>
      </c>
      <c r="C12" s="5" t="s">
        <v>63</v>
      </c>
      <c r="D12" s="9">
        <v>658</v>
      </c>
      <c r="E12" s="26">
        <v>5.9900000000000002E-2</v>
      </c>
      <c r="F12" s="26">
        <v>0.04</v>
      </c>
      <c r="G12" s="9">
        <f t="shared" si="0"/>
        <v>39.414200000000001</v>
      </c>
      <c r="H12" s="9">
        <f t="shared" si="1"/>
        <v>26.32</v>
      </c>
      <c r="I12" s="9">
        <f t="shared" si="2"/>
        <v>644.9058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F10" sqref="F10"/>
    </sheetView>
  </sheetViews>
  <sheetFormatPr defaultRowHeight="15" x14ac:dyDescent="0.25"/>
  <cols>
    <col min="2" max="2" width="23.42578125" customWidth="1"/>
    <col min="3" max="3" width="12.85546875" customWidth="1"/>
    <col min="4" max="4" width="12.5703125" customWidth="1"/>
    <col min="5" max="5" width="12.28515625" customWidth="1"/>
    <col min="6" max="6" width="12.5703125" customWidth="1"/>
  </cols>
  <sheetData>
    <row r="1" spans="2:6" ht="15.75" thickBot="1" x14ac:dyDescent="0.3"/>
    <row r="2" spans="2:6" ht="15.75" thickBot="1" x14ac:dyDescent="0.3">
      <c r="B2" s="31" t="s">
        <v>64</v>
      </c>
      <c r="C2" s="32"/>
      <c r="D2" s="32"/>
      <c r="E2" s="32"/>
      <c r="F2" s="33"/>
    </row>
    <row r="3" spans="2:6" ht="15.75" thickBot="1" x14ac:dyDescent="0.3"/>
    <row r="4" spans="2:6" ht="15.75" thickBot="1" x14ac:dyDescent="0.3">
      <c r="B4" s="16" t="s">
        <v>65</v>
      </c>
      <c r="C4" s="27">
        <v>2.94</v>
      </c>
      <c r="D4" s="18"/>
      <c r="E4" s="18"/>
      <c r="F4" s="18"/>
    </row>
    <row r="5" spans="2:6" ht="15.75" thickBot="1" x14ac:dyDescent="0.3"/>
    <row r="6" spans="2:6" ht="15.75" thickBot="1" x14ac:dyDescent="0.3">
      <c r="B6" s="31" t="s">
        <v>66</v>
      </c>
      <c r="C6" s="32"/>
      <c r="D6" s="32"/>
      <c r="E6" s="32"/>
      <c r="F6" s="33"/>
    </row>
    <row r="7" spans="2:6" x14ac:dyDescent="0.25">
      <c r="B7" s="15" t="s">
        <v>67</v>
      </c>
      <c r="C7" s="7" t="s">
        <v>68</v>
      </c>
      <c r="D7" s="7" t="s">
        <v>69</v>
      </c>
      <c r="E7" s="7" t="s">
        <v>70</v>
      </c>
      <c r="F7" s="7" t="s">
        <v>71</v>
      </c>
    </row>
    <row r="8" spans="2:6" x14ac:dyDescent="0.25">
      <c r="B8" s="15" t="s">
        <v>72</v>
      </c>
      <c r="C8" s="29">
        <v>500</v>
      </c>
      <c r="D8" s="9">
        <v>0.15</v>
      </c>
      <c r="E8" s="9">
        <f>C8*D8</f>
        <v>75</v>
      </c>
      <c r="F8" s="28">
        <f>E8/C4</f>
        <v>25.510204081632654</v>
      </c>
    </row>
    <row r="9" spans="2:6" x14ac:dyDescent="0.25">
      <c r="B9" s="15" t="s">
        <v>73</v>
      </c>
      <c r="C9" s="29">
        <v>750</v>
      </c>
      <c r="D9" s="9">
        <v>0.15</v>
      </c>
      <c r="E9" s="9">
        <f t="shared" ref="E9:E14" si="0">C9*D9</f>
        <v>112.5</v>
      </c>
      <c r="F9" s="28">
        <f>E9/C4</f>
        <v>38.265306122448983</v>
      </c>
    </row>
    <row r="10" spans="2:6" x14ac:dyDescent="0.25">
      <c r="B10" s="15" t="s">
        <v>74</v>
      </c>
      <c r="C10" s="29">
        <v>250</v>
      </c>
      <c r="D10" s="9">
        <v>10</v>
      </c>
      <c r="E10" s="9">
        <f t="shared" si="0"/>
        <v>2500</v>
      </c>
      <c r="F10" s="28">
        <f>E10/C4</f>
        <v>850.34013605442181</v>
      </c>
    </row>
    <row r="11" spans="2:6" x14ac:dyDescent="0.25">
      <c r="B11" s="15" t="s">
        <v>75</v>
      </c>
      <c r="C11" s="29">
        <v>310</v>
      </c>
      <c r="D11" s="9">
        <v>0.5</v>
      </c>
      <c r="E11" s="9">
        <f t="shared" si="0"/>
        <v>155</v>
      </c>
      <c r="F11" s="28">
        <f>E11/C4</f>
        <v>52.721088435374149</v>
      </c>
    </row>
    <row r="12" spans="2:6" x14ac:dyDescent="0.25">
      <c r="B12" s="15" t="s">
        <v>76</v>
      </c>
      <c r="C12" s="29">
        <v>500</v>
      </c>
      <c r="D12" s="9">
        <v>0.1</v>
      </c>
      <c r="E12" s="9">
        <f t="shared" si="0"/>
        <v>50</v>
      </c>
      <c r="F12" s="28">
        <f>E12/C4</f>
        <v>17.006802721088437</v>
      </c>
    </row>
    <row r="13" spans="2:6" x14ac:dyDescent="0.25">
      <c r="B13" s="15" t="s">
        <v>77</v>
      </c>
      <c r="C13" s="29">
        <v>1500</v>
      </c>
      <c r="D13" s="9">
        <v>2.5</v>
      </c>
      <c r="E13" s="9">
        <f t="shared" si="0"/>
        <v>3750</v>
      </c>
      <c r="F13" s="28">
        <f>E13/C4</f>
        <v>1275.5102040816328</v>
      </c>
    </row>
    <row r="14" spans="2:6" x14ac:dyDescent="0.25">
      <c r="B14" s="15" t="s">
        <v>78</v>
      </c>
      <c r="C14" s="29">
        <v>190</v>
      </c>
      <c r="D14" s="9">
        <v>6</v>
      </c>
      <c r="E14" s="9">
        <f t="shared" si="0"/>
        <v>1140</v>
      </c>
      <c r="F14" s="28">
        <f>E14/C4</f>
        <v>387.75510204081633</v>
      </c>
    </row>
  </sheetData>
  <mergeCells count="2">
    <mergeCell ref="B2:F2"/>
    <mergeCell ref="B6:F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H10" sqref="H10"/>
    </sheetView>
  </sheetViews>
  <sheetFormatPr defaultRowHeight="15" x14ac:dyDescent="0.25"/>
  <cols>
    <col min="2" max="2" width="19.28515625" customWidth="1"/>
    <col min="3" max="3" width="13.28515625" customWidth="1"/>
    <col min="4" max="5" width="12.85546875" customWidth="1"/>
    <col min="7" max="7" width="12.85546875" customWidth="1"/>
  </cols>
  <sheetData>
    <row r="1" spans="2:8" ht="15.75" thickBot="1" x14ac:dyDescent="0.3"/>
    <row r="2" spans="2:8" ht="15.75" thickBot="1" x14ac:dyDescent="0.3">
      <c r="B2" s="34" t="s">
        <v>79</v>
      </c>
      <c r="C2" s="35"/>
      <c r="D2" s="35"/>
      <c r="E2" s="35"/>
      <c r="F2" s="35"/>
      <c r="G2" s="35"/>
      <c r="H2" s="36"/>
    </row>
    <row r="4" spans="2:8" x14ac:dyDescent="0.25">
      <c r="B4" s="7" t="s">
        <v>80</v>
      </c>
      <c r="C4" s="7" t="s">
        <v>81</v>
      </c>
      <c r="D4" s="7" t="s">
        <v>82</v>
      </c>
      <c r="E4" s="7" t="s">
        <v>83</v>
      </c>
      <c r="G4" s="15" t="s">
        <v>86</v>
      </c>
      <c r="H4" s="30">
        <v>0.4</v>
      </c>
    </row>
    <row r="5" spans="2:8" x14ac:dyDescent="0.25">
      <c r="B5" s="5" t="s">
        <v>84</v>
      </c>
      <c r="C5" s="9">
        <v>900</v>
      </c>
      <c r="D5" s="9">
        <f>IF(C5&lt;=1000,C5*H4,C5*H5)</f>
        <v>360</v>
      </c>
      <c r="E5" s="9">
        <f>C5+D5</f>
        <v>1260</v>
      </c>
      <c r="G5" s="15" t="s">
        <v>93</v>
      </c>
      <c r="H5" s="30">
        <v>0.3</v>
      </c>
    </row>
    <row r="6" spans="2:8" x14ac:dyDescent="0.25">
      <c r="B6" s="5" t="s">
        <v>85</v>
      </c>
      <c r="C6" s="9">
        <v>1200</v>
      </c>
      <c r="D6" s="9">
        <f>IF(C6&lt;=1000,C6*H4,C6*H5)</f>
        <v>360</v>
      </c>
      <c r="E6" s="9">
        <f t="shared" ref="E6:E12" si="0">C6+D6</f>
        <v>1560</v>
      </c>
    </row>
    <row r="7" spans="2:8" x14ac:dyDescent="0.25">
      <c r="B7" s="5" t="s">
        <v>87</v>
      </c>
      <c r="C7" s="9">
        <v>1500</v>
      </c>
      <c r="D7" s="9">
        <f>IF(C7&lt;=1000,C7*H4,C7*H5)</f>
        <v>450</v>
      </c>
      <c r="E7" s="9">
        <f t="shared" si="0"/>
        <v>1950</v>
      </c>
    </row>
    <row r="8" spans="2:8" x14ac:dyDescent="0.25">
      <c r="B8" s="5" t="s">
        <v>88</v>
      </c>
      <c r="C8" s="9">
        <v>2000</v>
      </c>
      <c r="D8" s="9">
        <f>IF(C8&lt;=1000,C8*H4,C8*H5)</f>
        <v>600</v>
      </c>
      <c r="E8" s="9">
        <f t="shared" si="0"/>
        <v>2600</v>
      </c>
    </row>
    <row r="9" spans="2:8" x14ac:dyDescent="0.25">
      <c r="B9" s="5" t="s">
        <v>89</v>
      </c>
      <c r="C9" s="9">
        <v>1400</v>
      </c>
      <c r="D9" s="9">
        <f>IF(C9&lt;=1000,C9*H4,C9*H5)</f>
        <v>420</v>
      </c>
      <c r="E9" s="9">
        <f t="shared" si="0"/>
        <v>1820</v>
      </c>
    </row>
    <row r="10" spans="2:8" x14ac:dyDescent="0.25">
      <c r="B10" s="5" t="s">
        <v>90</v>
      </c>
      <c r="C10" s="9">
        <v>990</v>
      </c>
      <c r="D10" s="9">
        <f>IF(C10&lt;=1000,C10*H4,C10*H5)</f>
        <v>396</v>
      </c>
      <c r="E10" s="9">
        <f t="shared" si="0"/>
        <v>1386</v>
      </c>
    </row>
    <row r="11" spans="2:8" x14ac:dyDescent="0.25">
      <c r="B11" s="5" t="s">
        <v>91</v>
      </c>
      <c r="C11" s="9">
        <v>854</v>
      </c>
      <c r="D11" s="9">
        <f>IF(C11&lt;=1000,C11*H4,C11*H5)</f>
        <v>341.6</v>
      </c>
      <c r="E11" s="9">
        <f t="shared" si="0"/>
        <v>1195.5999999999999</v>
      </c>
    </row>
    <row r="12" spans="2:8" x14ac:dyDescent="0.25">
      <c r="B12" s="5" t="s">
        <v>92</v>
      </c>
      <c r="C12" s="9">
        <v>1100</v>
      </c>
      <c r="D12" s="9">
        <f>IF(C12&lt;=1000,C12*H4,C12*H5)</f>
        <v>330</v>
      </c>
      <c r="E12" s="9">
        <f t="shared" si="0"/>
        <v>1430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A7" zoomScaleNormal="100" workbookViewId="0">
      <selection activeCell="D27" sqref="D27"/>
    </sheetView>
  </sheetViews>
  <sheetFormatPr defaultRowHeight="15" x14ac:dyDescent="0.25"/>
  <cols>
    <col min="2" max="2" width="16" customWidth="1"/>
    <col min="3" max="4" width="14.42578125" customWidth="1"/>
    <col min="5" max="5" width="15.42578125" customWidth="1"/>
    <col min="6" max="6" width="14.7109375" customWidth="1"/>
    <col min="7" max="7" width="16.5703125" customWidth="1"/>
  </cols>
  <sheetData>
    <row r="1" spans="2:7" ht="15.75" thickBot="1" x14ac:dyDescent="0.3"/>
    <row r="2" spans="2:7" ht="15.75" thickBot="1" x14ac:dyDescent="0.3">
      <c r="B2" s="31" t="s">
        <v>94</v>
      </c>
      <c r="C2" s="32"/>
      <c r="D2" s="32"/>
      <c r="E2" s="32"/>
      <c r="F2" s="32"/>
      <c r="G2" s="33"/>
    </row>
    <row r="5" spans="2:7" x14ac:dyDescent="0.25">
      <c r="B5" t="s">
        <v>110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</row>
    <row r="6" spans="2:7" x14ac:dyDescent="0.25">
      <c r="C6" s="14">
        <v>140000</v>
      </c>
      <c r="D6" s="14">
        <v>165000</v>
      </c>
      <c r="E6" s="14">
        <v>208000</v>
      </c>
      <c r="F6" s="14">
        <v>280000</v>
      </c>
      <c r="G6" s="14">
        <v>793000</v>
      </c>
    </row>
    <row r="7" spans="2:7" ht="15.75" thickBot="1" x14ac:dyDescent="0.3"/>
    <row r="8" spans="2:7" ht="15.75" thickBot="1" x14ac:dyDescent="0.3">
      <c r="B8" s="31" t="s">
        <v>94</v>
      </c>
      <c r="C8" s="32"/>
      <c r="D8" s="32"/>
      <c r="E8" s="32"/>
      <c r="F8" s="32"/>
      <c r="G8" s="33"/>
    </row>
    <row r="10" spans="2:7" x14ac:dyDescent="0.25">
      <c r="C10" s="7" t="s">
        <v>95</v>
      </c>
      <c r="D10" s="7" t="s">
        <v>96</v>
      </c>
      <c r="E10" s="7" t="s">
        <v>97</v>
      </c>
      <c r="F10" s="7" t="s">
        <v>98</v>
      </c>
      <c r="G10" s="7" t="s">
        <v>99</v>
      </c>
    </row>
    <row r="11" spans="2:7" x14ac:dyDescent="0.25">
      <c r="B11" s="37" t="s">
        <v>110</v>
      </c>
      <c r="C11" s="10">
        <v>140000</v>
      </c>
      <c r="D11" s="10">
        <v>165000</v>
      </c>
      <c r="E11" s="10">
        <v>208000</v>
      </c>
      <c r="F11" s="10">
        <v>280000</v>
      </c>
      <c r="G11" s="11">
        <f>SUM(C11:F11)</f>
        <v>793000</v>
      </c>
    </row>
    <row r="12" spans="2:7" x14ac:dyDescent="0.25">
      <c r="B12" s="15" t="s">
        <v>100</v>
      </c>
      <c r="C12" s="10">
        <v>20000</v>
      </c>
      <c r="D12" s="10">
        <v>26000</v>
      </c>
      <c r="E12" s="10">
        <v>33800</v>
      </c>
      <c r="F12" s="10">
        <v>43940</v>
      </c>
      <c r="G12" s="11">
        <f>SUM(C12:F12)</f>
        <v>123740</v>
      </c>
    </row>
    <row r="13" spans="2:7" x14ac:dyDescent="0.25">
      <c r="B13" s="15" t="s">
        <v>101</v>
      </c>
      <c r="C13" s="10">
        <v>20000</v>
      </c>
      <c r="D13" s="10">
        <v>15600</v>
      </c>
      <c r="E13" s="10">
        <v>20280</v>
      </c>
      <c r="F13" s="10">
        <v>26364</v>
      </c>
      <c r="G13" s="11">
        <f>SUM(C13:F13)</f>
        <v>82244</v>
      </c>
    </row>
    <row r="14" spans="2:7" x14ac:dyDescent="0.25">
      <c r="B14" s="15" t="s">
        <v>102</v>
      </c>
      <c r="C14" s="10">
        <v>12000</v>
      </c>
      <c r="D14" s="10">
        <v>20930</v>
      </c>
      <c r="E14" s="10">
        <v>27209</v>
      </c>
      <c r="F14" s="10">
        <v>35371.699999999997</v>
      </c>
      <c r="G14" s="11">
        <f>SUM(C14:F14)</f>
        <v>95510.7</v>
      </c>
    </row>
    <row r="15" spans="2:7" x14ac:dyDescent="0.25">
      <c r="B15" s="15" t="s">
        <v>103</v>
      </c>
      <c r="C15" s="10">
        <v>16100</v>
      </c>
      <c r="D15" s="10">
        <v>28870</v>
      </c>
      <c r="E15" s="10">
        <v>33631</v>
      </c>
      <c r="F15" s="10">
        <v>43720.3</v>
      </c>
      <c r="G15" s="11">
        <f>SUM(C15:F15)</f>
        <v>122321.3</v>
      </c>
    </row>
    <row r="16" spans="2:7" x14ac:dyDescent="0.25">
      <c r="B16" s="15" t="s">
        <v>104</v>
      </c>
      <c r="C16" s="10">
        <v>19900</v>
      </c>
      <c r="D16" s="10">
        <v>39000</v>
      </c>
      <c r="E16" s="10">
        <v>50700</v>
      </c>
      <c r="F16" s="10">
        <v>65910</v>
      </c>
      <c r="G16" s="11">
        <f>SUM(C16:F16)</f>
        <v>175510</v>
      </c>
    </row>
    <row r="17" spans="2:7" x14ac:dyDescent="0.25">
      <c r="B17" s="15" t="s">
        <v>105</v>
      </c>
      <c r="C17" s="10">
        <v>25000</v>
      </c>
      <c r="D17" s="10">
        <v>32500</v>
      </c>
      <c r="E17" s="10">
        <v>42250</v>
      </c>
      <c r="F17" s="10">
        <v>54925</v>
      </c>
      <c r="G17" s="11">
        <f>SUM(C17:F17)</f>
        <v>154675</v>
      </c>
    </row>
    <row r="19" spans="2:7" x14ac:dyDescent="0.25">
      <c r="B19" t="s">
        <v>35</v>
      </c>
    </row>
    <row r="20" spans="2:7" x14ac:dyDescent="0.25">
      <c r="B20" s="15" t="s">
        <v>106</v>
      </c>
      <c r="C20" s="11">
        <f>SUM(C12:C17)</f>
        <v>113000</v>
      </c>
      <c r="D20" s="11">
        <f t="shared" ref="D20:F20" si="0">SUM(D12:D17)</f>
        <v>162900</v>
      </c>
      <c r="E20" s="11">
        <f t="shared" si="0"/>
        <v>207870</v>
      </c>
      <c r="F20" s="11">
        <f t="shared" si="0"/>
        <v>270231</v>
      </c>
      <c r="G20" s="40"/>
    </row>
    <row r="21" spans="2:7" x14ac:dyDescent="0.25">
      <c r="B21" s="15" t="s">
        <v>107</v>
      </c>
      <c r="C21" s="11">
        <f>C11-C20</f>
        <v>27000</v>
      </c>
      <c r="D21" s="11">
        <f>D11-D20</f>
        <v>2100</v>
      </c>
      <c r="E21" s="11">
        <f>E11-E20</f>
        <v>130</v>
      </c>
      <c r="F21" s="11">
        <f>F11-F20</f>
        <v>9769</v>
      </c>
      <c r="G21" s="18"/>
    </row>
    <row r="22" spans="2:7" x14ac:dyDescent="0.25">
      <c r="B22" s="15" t="s">
        <v>108</v>
      </c>
      <c r="C22" s="3" t="str">
        <f>IF(C21&gt;5000,"Lucro Total", IF(C21&gt;1000,"Lucro Médio","Prejuízo Total"))</f>
        <v>Lucro Total</v>
      </c>
      <c r="D22" s="3" t="str">
        <f t="shared" ref="D22:F22" si="1">IF(D21&gt;5000,"Lucro Total", IF(D21&gt;1000,"Lucro Médio","Prejuízo Total"))</f>
        <v>Lucro Médio</v>
      </c>
      <c r="E22" s="3" t="str">
        <f t="shared" si="1"/>
        <v>Prejuízo Total</v>
      </c>
      <c r="F22" s="3" t="str">
        <f t="shared" si="1"/>
        <v>Lucro Total</v>
      </c>
      <c r="G22" s="18"/>
    </row>
    <row r="23" spans="2:7" x14ac:dyDescent="0.25">
      <c r="D23" s="3" t="s">
        <v>109</v>
      </c>
      <c r="E23" s="3"/>
      <c r="F23" s="3"/>
      <c r="G23" s="11">
        <f>SUM(G12:G17)</f>
        <v>754001</v>
      </c>
    </row>
  </sheetData>
  <mergeCells count="2">
    <mergeCell ref="B2:G2"/>
    <mergeCell ref="B8:G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20:F2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4" sqref="G14:G15"/>
    </sheetView>
  </sheetViews>
  <sheetFormatPr defaultRowHeight="15" x14ac:dyDescent="0.25"/>
  <cols>
    <col min="1" max="2" width="9.140625" style="41"/>
    <col min="3" max="3" width="13.7109375" style="41" customWidth="1"/>
    <col min="4" max="4" width="13.28515625" style="41" customWidth="1"/>
    <col min="5" max="5" width="10.7109375" style="41" customWidth="1"/>
    <col min="6" max="16384" width="9.140625" style="41"/>
  </cols>
  <sheetData>
    <row r="1" spans="1:11" ht="15.75" thickBot="1" x14ac:dyDescent="0.3">
      <c r="B1" s="42"/>
      <c r="C1" s="42"/>
      <c r="D1" s="42"/>
      <c r="E1" s="42"/>
      <c r="F1" s="42"/>
      <c r="G1" s="42"/>
      <c r="H1" s="42"/>
      <c r="I1" s="42"/>
      <c r="J1" s="42"/>
    </row>
    <row r="2" spans="1:11" ht="15.75" thickBot="1" x14ac:dyDescent="0.3">
      <c r="A2" s="43"/>
      <c r="B2" s="31" t="s">
        <v>111</v>
      </c>
      <c r="C2" s="32"/>
      <c r="D2" s="32"/>
      <c r="E2" s="32"/>
      <c r="F2" s="32"/>
      <c r="G2" s="32"/>
      <c r="H2" s="32"/>
      <c r="I2" s="32"/>
      <c r="J2" s="33"/>
      <c r="K2" s="44"/>
    </row>
    <row r="3" spans="1:11" x14ac:dyDescent="0.25">
      <c r="B3" s="45"/>
      <c r="C3" s="45"/>
      <c r="D3" s="45"/>
      <c r="E3" s="45"/>
      <c r="F3" s="45"/>
      <c r="G3" s="45"/>
      <c r="H3" s="45"/>
      <c r="I3" s="45"/>
      <c r="J3" s="45"/>
    </row>
    <row r="4" spans="1:11" x14ac:dyDescent="0.25">
      <c r="B4" s="57" t="s">
        <v>112</v>
      </c>
      <c r="C4" s="58"/>
      <c r="D4" s="42"/>
      <c r="E4" s="42"/>
      <c r="G4" s="57" t="s">
        <v>123</v>
      </c>
      <c r="H4" s="58"/>
      <c r="I4" s="42"/>
    </row>
    <row r="5" spans="1:11" x14ac:dyDescent="0.25">
      <c r="A5" s="43"/>
      <c r="B5" s="61" t="s">
        <v>113</v>
      </c>
      <c r="C5" s="62" t="s">
        <v>114</v>
      </c>
      <c r="D5" s="62" t="s">
        <v>115</v>
      </c>
      <c r="E5" s="63" t="s">
        <v>116</v>
      </c>
      <c r="F5" s="64"/>
      <c r="G5" s="65" t="s">
        <v>124</v>
      </c>
      <c r="H5" s="66"/>
      <c r="I5" s="67">
        <v>20</v>
      </c>
      <c r="J5" s="44"/>
    </row>
    <row r="6" spans="1:11" x14ac:dyDescent="0.25">
      <c r="A6" s="43"/>
      <c r="B6" s="47" t="s">
        <v>117</v>
      </c>
      <c r="C6" s="51">
        <v>4665</v>
      </c>
      <c r="D6" s="52">
        <v>4654</v>
      </c>
      <c r="E6" s="59" t="str">
        <f>IF(D6&gt;C6,"Maior",IF(D6&lt;C6,"Menor","Igual"))</f>
        <v>Menor</v>
      </c>
      <c r="F6" s="64"/>
      <c r="G6" s="48" t="s">
        <v>125</v>
      </c>
      <c r="I6" s="68">
        <v>18</v>
      </c>
      <c r="J6" s="44"/>
    </row>
    <row r="7" spans="1:11" x14ac:dyDescent="0.25">
      <c r="A7" s="43"/>
      <c r="B7" s="48" t="s">
        <v>118</v>
      </c>
      <c r="C7" s="53">
        <v>16574</v>
      </c>
      <c r="D7" s="54">
        <v>24348</v>
      </c>
      <c r="E7" s="59" t="str">
        <f t="shared" ref="E7:E11" si="0">IF(D7&gt;C7,"Maior",IF(D7&lt;C7,"Menor","Igual"))</f>
        <v>Maior</v>
      </c>
      <c r="F7" s="64"/>
      <c r="G7" s="49" t="s">
        <v>126</v>
      </c>
      <c r="H7" s="50"/>
      <c r="I7" s="69">
        <v>24</v>
      </c>
      <c r="J7" s="44"/>
    </row>
    <row r="8" spans="1:11" x14ac:dyDescent="0.25">
      <c r="A8" s="43"/>
      <c r="B8" s="48" t="s">
        <v>120</v>
      </c>
      <c r="C8" s="53">
        <v>1654</v>
      </c>
      <c r="D8" s="54">
        <v>6468</v>
      </c>
      <c r="E8" s="59" t="str">
        <f t="shared" si="0"/>
        <v>Maior</v>
      </c>
      <c r="F8" s="44"/>
      <c r="G8" s="45"/>
      <c r="H8" s="45"/>
      <c r="I8" s="70"/>
      <c r="J8" s="42"/>
    </row>
    <row r="9" spans="1:11" x14ac:dyDescent="0.25">
      <c r="A9" s="43"/>
      <c r="B9" s="48" t="s">
        <v>119</v>
      </c>
      <c r="C9" s="53">
        <v>654</v>
      </c>
      <c r="D9" s="54">
        <v>654</v>
      </c>
      <c r="E9" s="59" t="str">
        <f t="shared" si="0"/>
        <v>Igual</v>
      </c>
      <c r="F9" s="44"/>
      <c r="G9" s="41" t="s">
        <v>127</v>
      </c>
      <c r="H9" s="43"/>
      <c r="I9" s="71" t="str">
        <f>IF(AND(I5&gt;=I6,I5&lt;=I7),"Dentro","Fora")</f>
        <v>Dentro</v>
      </c>
      <c r="J9" s="72"/>
      <c r="K9" s="44"/>
    </row>
    <row r="10" spans="1:11" x14ac:dyDescent="0.25">
      <c r="A10" s="43"/>
      <c r="B10" s="48" t="s">
        <v>121</v>
      </c>
      <c r="C10" s="53">
        <v>413</v>
      </c>
      <c r="D10" s="54">
        <v>434</v>
      </c>
      <c r="E10" s="59" t="str">
        <f t="shared" si="0"/>
        <v>Maior</v>
      </c>
      <c r="F10" s="44"/>
      <c r="I10" s="45"/>
      <c r="J10" s="45"/>
    </row>
    <row r="11" spans="1:11" x14ac:dyDescent="0.25">
      <c r="A11" s="43"/>
      <c r="B11" s="49" t="s">
        <v>122</v>
      </c>
      <c r="C11" s="55">
        <v>65765</v>
      </c>
      <c r="D11" s="56">
        <v>54646</v>
      </c>
      <c r="E11" s="60" t="str">
        <f t="shared" si="0"/>
        <v>Menor</v>
      </c>
      <c r="F11" s="44"/>
    </row>
    <row r="12" spans="1:11" x14ac:dyDescent="0.25">
      <c r="B12" s="45"/>
      <c r="C12" s="45"/>
      <c r="D12" s="46"/>
      <c r="E12" s="45"/>
      <c r="F12" s="44"/>
    </row>
    <row r="13" spans="1:11" x14ac:dyDescent="0.25">
      <c r="E13" s="45"/>
    </row>
  </sheetData>
  <mergeCells count="4">
    <mergeCell ref="B2:J2"/>
    <mergeCell ref="B4:C4"/>
    <mergeCell ref="G4:H4"/>
    <mergeCell ref="I9:J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J12" sqref="J12"/>
    </sheetView>
  </sheetViews>
  <sheetFormatPr defaultRowHeight="15" x14ac:dyDescent="0.25"/>
  <cols>
    <col min="2" max="2" width="10.140625" customWidth="1"/>
    <col min="3" max="3" width="28.42578125" customWidth="1"/>
    <col min="4" max="4" width="26.7109375" customWidth="1"/>
    <col min="5" max="5" width="18.28515625" customWidth="1"/>
    <col min="9" max="9" width="19.85546875" customWidth="1"/>
  </cols>
  <sheetData>
    <row r="1" spans="2:9" ht="15.75" thickBot="1" x14ac:dyDescent="0.3"/>
    <row r="2" spans="2:9" ht="15.75" thickBot="1" x14ac:dyDescent="0.3">
      <c r="B2" s="31" t="s">
        <v>128</v>
      </c>
      <c r="C2" s="32"/>
      <c r="D2" s="32"/>
      <c r="E2" s="32"/>
      <c r="F2" s="32"/>
      <c r="G2" s="32"/>
      <c r="H2" s="32"/>
      <c r="I2" s="33"/>
    </row>
    <row r="4" spans="2:9" x14ac:dyDescent="0.25">
      <c r="B4" s="15" t="s">
        <v>80</v>
      </c>
      <c r="C4" s="15" t="s">
        <v>129</v>
      </c>
      <c r="D4" s="15" t="s">
        <v>130</v>
      </c>
      <c r="E4" s="15" t="s">
        <v>131</v>
      </c>
      <c r="F4" s="15" t="s">
        <v>132</v>
      </c>
      <c r="H4" s="15" t="s">
        <v>80</v>
      </c>
      <c r="I4" s="3" t="s">
        <v>190</v>
      </c>
    </row>
    <row r="5" spans="2:9" x14ac:dyDescent="0.25">
      <c r="B5" s="3" t="s">
        <v>134</v>
      </c>
      <c r="C5" s="3" t="s">
        <v>135</v>
      </c>
      <c r="D5" s="3" t="s">
        <v>136</v>
      </c>
      <c r="E5" s="3" t="s">
        <v>137</v>
      </c>
      <c r="F5" s="3" t="s">
        <v>138</v>
      </c>
      <c r="H5" s="15" t="s">
        <v>129</v>
      </c>
      <c r="I5" s="3" t="str">
        <f>VLOOKUP(I4,B5:F19,2,0)</f>
        <v>R. Minas Gerais, 67 </v>
      </c>
    </row>
    <row r="6" spans="2:9" x14ac:dyDescent="0.25">
      <c r="B6" s="3" t="s">
        <v>139</v>
      </c>
      <c r="C6" s="3" t="s">
        <v>140</v>
      </c>
      <c r="D6" s="3" t="s">
        <v>141</v>
      </c>
      <c r="E6" s="3" t="s">
        <v>142</v>
      </c>
      <c r="F6" s="3" t="s">
        <v>138</v>
      </c>
      <c r="H6" s="15" t="s">
        <v>130</v>
      </c>
      <c r="I6" s="3" t="str">
        <f>VLOOKUP(I4,B5:F19,3,0)</f>
        <v>Parque Industrial </v>
      </c>
    </row>
    <row r="7" spans="2:9" x14ac:dyDescent="0.25">
      <c r="B7" s="3" t="s">
        <v>139</v>
      </c>
      <c r="C7" s="3" t="s">
        <v>143</v>
      </c>
      <c r="D7" s="3" t="s">
        <v>136</v>
      </c>
      <c r="E7" s="3" t="s">
        <v>144</v>
      </c>
      <c r="F7" s="3" t="s">
        <v>145</v>
      </c>
      <c r="H7" s="15" t="s">
        <v>131</v>
      </c>
      <c r="I7" s="3" t="str">
        <f>VLOOKUP(I4,B5:F19,4,0)</f>
        <v>Poços de Caldas </v>
      </c>
    </row>
    <row r="8" spans="2:9" x14ac:dyDescent="0.25">
      <c r="B8" s="3" t="s">
        <v>146</v>
      </c>
      <c r="C8" s="3" t="s">
        <v>147</v>
      </c>
      <c r="D8" s="3" t="s">
        <v>148</v>
      </c>
      <c r="E8" s="3"/>
      <c r="F8" s="3" t="s">
        <v>138</v>
      </c>
      <c r="H8" s="15" t="s">
        <v>132</v>
      </c>
      <c r="I8" s="3" t="str">
        <f>VLOOKUP(I4,B5:F19,5,0)</f>
        <v>MG </v>
      </c>
    </row>
    <row r="9" spans="2:9" x14ac:dyDescent="0.25">
      <c r="B9" s="3" t="s">
        <v>149</v>
      </c>
      <c r="C9" s="3" t="s">
        <v>150</v>
      </c>
      <c r="D9" s="3" t="s">
        <v>151</v>
      </c>
      <c r="E9" s="3" t="s">
        <v>152</v>
      </c>
      <c r="F9" s="3" t="s">
        <v>138</v>
      </c>
    </row>
    <row r="10" spans="2:9" x14ac:dyDescent="0.25">
      <c r="B10" s="3" t="s">
        <v>153</v>
      </c>
      <c r="C10" s="3" t="s">
        <v>154</v>
      </c>
      <c r="D10" s="3" t="s">
        <v>136</v>
      </c>
      <c r="E10" s="3" t="s">
        <v>155</v>
      </c>
      <c r="F10" s="3" t="s">
        <v>156</v>
      </c>
    </row>
    <row r="11" spans="2:9" x14ac:dyDescent="0.25">
      <c r="B11" s="3" t="s">
        <v>157</v>
      </c>
      <c r="C11" s="3" t="s">
        <v>158</v>
      </c>
      <c r="D11" s="3" t="s">
        <v>159</v>
      </c>
      <c r="E11" s="3" t="s">
        <v>160</v>
      </c>
      <c r="F11" s="3" t="s">
        <v>138</v>
      </c>
    </row>
    <row r="12" spans="2:9" x14ac:dyDescent="0.25">
      <c r="B12" s="3" t="s">
        <v>161</v>
      </c>
      <c r="C12" s="3" t="s">
        <v>162</v>
      </c>
      <c r="D12" s="3" t="s">
        <v>163</v>
      </c>
      <c r="E12" s="3" t="s">
        <v>164</v>
      </c>
      <c r="F12" s="3" t="s">
        <v>138</v>
      </c>
    </row>
    <row r="13" spans="2:9" x14ac:dyDescent="0.25">
      <c r="B13" s="3" t="s">
        <v>165</v>
      </c>
      <c r="C13" s="3" t="s">
        <v>166</v>
      </c>
      <c r="D13" s="3" t="s">
        <v>167</v>
      </c>
      <c r="E13" s="3" t="s">
        <v>168</v>
      </c>
      <c r="F13" s="3" t="s">
        <v>169</v>
      </c>
    </row>
    <row r="14" spans="2:9" x14ac:dyDescent="0.25">
      <c r="B14" s="3" t="s">
        <v>170</v>
      </c>
      <c r="C14" s="3" t="s">
        <v>171</v>
      </c>
      <c r="D14" s="3" t="s">
        <v>172</v>
      </c>
      <c r="E14" s="3" t="s">
        <v>173</v>
      </c>
      <c r="F14" s="3" t="s">
        <v>174</v>
      </c>
    </row>
    <row r="15" spans="2:9" x14ac:dyDescent="0.25">
      <c r="B15" s="3" t="s">
        <v>175</v>
      </c>
      <c r="C15" s="3" t="s">
        <v>176</v>
      </c>
      <c r="D15" s="3" t="s">
        <v>177</v>
      </c>
      <c r="E15" s="3" t="s">
        <v>178</v>
      </c>
      <c r="F15" s="3" t="s">
        <v>138</v>
      </c>
    </row>
    <row r="16" spans="2:9" x14ac:dyDescent="0.25">
      <c r="B16" s="3" t="s">
        <v>179</v>
      </c>
      <c r="C16" s="3" t="s">
        <v>180</v>
      </c>
      <c r="D16" s="3" t="s">
        <v>181</v>
      </c>
      <c r="E16" s="3" t="s">
        <v>142</v>
      </c>
      <c r="F16" s="3" t="s">
        <v>138</v>
      </c>
    </row>
    <row r="17" spans="2:6" x14ac:dyDescent="0.25">
      <c r="B17" s="3" t="s">
        <v>133</v>
      </c>
      <c r="C17" s="3" t="s">
        <v>182</v>
      </c>
      <c r="D17" s="3" t="s">
        <v>136</v>
      </c>
      <c r="E17" s="3" t="s">
        <v>183</v>
      </c>
      <c r="F17" s="3" t="s">
        <v>184</v>
      </c>
    </row>
    <row r="18" spans="2:6" x14ac:dyDescent="0.25">
      <c r="B18" s="3" t="s">
        <v>185</v>
      </c>
      <c r="C18" s="3" t="s">
        <v>186</v>
      </c>
      <c r="D18" s="3" t="s">
        <v>187</v>
      </c>
      <c r="E18" s="3" t="s">
        <v>188</v>
      </c>
      <c r="F18" s="3" t="s">
        <v>189</v>
      </c>
    </row>
    <row r="19" spans="2:6" x14ac:dyDescent="0.25">
      <c r="B19" s="3" t="s">
        <v>190</v>
      </c>
      <c r="C19" s="3" t="s">
        <v>191</v>
      </c>
      <c r="D19" s="3" t="s">
        <v>192</v>
      </c>
      <c r="E19" s="3" t="s">
        <v>193</v>
      </c>
      <c r="F19" s="3" t="s">
        <v>194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K9" sqref="K9"/>
    </sheetView>
  </sheetViews>
  <sheetFormatPr defaultRowHeight="15" x14ac:dyDescent="0.25"/>
  <cols>
    <col min="2" max="2" width="17.140625" customWidth="1"/>
    <col min="3" max="3" width="12.140625" bestFit="1" customWidth="1"/>
    <col min="4" max="5" width="9.5703125" bestFit="1" customWidth="1"/>
    <col min="6" max="6" width="12.42578125" customWidth="1"/>
    <col min="7" max="8" width="9.28515625" bestFit="1" customWidth="1"/>
    <col min="9" max="9" width="12.140625" bestFit="1" customWidth="1"/>
    <col min="11" max="11" width="9.140625" customWidth="1"/>
    <col min="13" max="16" width="9.140625" customWidth="1"/>
  </cols>
  <sheetData>
    <row r="1" spans="2:9" ht="15.75" thickBot="1" x14ac:dyDescent="0.3"/>
    <row r="2" spans="2:9" ht="15.75" thickBot="1" x14ac:dyDescent="0.3">
      <c r="B2" s="79" t="s">
        <v>195</v>
      </c>
    </row>
    <row r="3" spans="2:9" x14ac:dyDescent="0.25">
      <c r="B3" s="78" t="s">
        <v>196</v>
      </c>
      <c r="C3" s="80">
        <v>0.125</v>
      </c>
    </row>
    <row r="4" spans="2:9" x14ac:dyDescent="0.25">
      <c r="B4" s="7" t="s">
        <v>197</v>
      </c>
      <c r="C4" s="3">
        <v>3.34</v>
      </c>
    </row>
    <row r="5" spans="2:9" ht="15.75" thickBot="1" x14ac:dyDescent="0.3"/>
    <row r="6" spans="2:9" ht="15.75" thickBot="1" x14ac:dyDescent="0.3">
      <c r="D6" s="74" t="s">
        <v>214</v>
      </c>
      <c r="E6" s="75"/>
      <c r="F6" s="76"/>
      <c r="G6" s="74" t="s">
        <v>215</v>
      </c>
      <c r="H6" s="75"/>
      <c r="I6" s="76"/>
    </row>
    <row r="7" spans="2:9" ht="15.75" thickBot="1" x14ac:dyDescent="0.3">
      <c r="B7" s="20" t="s">
        <v>198</v>
      </c>
      <c r="C7" s="83" t="s">
        <v>199</v>
      </c>
      <c r="D7" s="83" t="s">
        <v>200</v>
      </c>
      <c r="E7" s="83" t="s">
        <v>201</v>
      </c>
      <c r="F7" s="83" t="s">
        <v>202</v>
      </c>
      <c r="G7" s="83" t="s">
        <v>200</v>
      </c>
      <c r="H7" s="83" t="s">
        <v>201</v>
      </c>
      <c r="I7" s="84" t="s">
        <v>202</v>
      </c>
    </row>
    <row r="8" spans="2:9" x14ac:dyDescent="0.25">
      <c r="B8" s="81" t="s">
        <v>203</v>
      </c>
      <c r="C8" s="82">
        <v>500</v>
      </c>
      <c r="D8" s="39">
        <v>0.5</v>
      </c>
      <c r="E8" s="39">
        <v>0.55000000000000004</v>
      </c>
      <c r="F8" s="39">
        <f>C8*E8</f>
        <v>275</v>
      </c>
      <c r="G8" s="88">
        <f>D8/C4</f>
        <v>0.14970059880239522</v>
      </c>
      <c r="H8" s="88">
        <f>G8*(1+C3)</f>
        <v>0.16841317365269462</v>
      </c>
      <c r="I8" s="88">
        <f>C8*H8</f>
        <v>84.206586826347305</v>
      </c>
    </row>
    <row r="9" spans="2:9" x14ac:dyDescent="0.25">
      <c r="B9" s="77" t="s">
        <v>204</v>
      </c>
      <c r="C9" s="3">
        <v>200</v>
      </c>
      <c r="D9" s="38">
        <v>2.57</v>
      </c>
      <c r="E9" s="38">
        <v>2.7</v>
      </c>
      <c r="F9" s="39">
        <f t="shared" ref="F9:F18" si="0">C9*E9</f>
        <v>540</v>
      </c>
      <c r="G9" s="89">
        <f>D9/C4</f>
        <v>0.76946107784431139</v>
      </c>
      <c r="H9" s="88">
        <f>G9*(1+C3)</f>
        <v>0.86564371257485029</v>
      </c>
      <c r="I9" s="88">
        <f t="shared" ref="I9:I18" si="1">C9*H9</f>
        <v>173.12874251497007</v>
      </c>
    </row>
    <row r="10" spans="2:9" x14ac:dyDescent="0.25">
      <c r="B10" s="77" t="s">
        <v>205</v>
      </c>
      <c r="C10" s="3">
        <v>300</v>
      </c>
      <c r="D10" s="38">
        <v>5</v>
      </c>
      <c r="E10" s="38">
        <v>5.5</v>
      </c>
      <c r="F10" s="39">
        <f t="shared" si="0"/>
        <v>1650</v>
      </c>
      <c r="G10" s="88">
        <f>D10/C4</f>
        <v>1.4970059880239521</v>
      </c>
      <c r="H10" s="88">
        <f>G10*(1+C3)</f>
        <v>1.6841317365269461</v>
      </c>
      <c r="I10" s="88">
        <f t="shared" si="1"/>
        <v>505.23952095808386</v>
      </c>
    </row>
    <row r="11" spans="2:9" x14ac:dyDescent="0.25">
      <c r="B11" s="77" t="s">
        <v>206</v>
      </c>
      <c r="C11" s="3">
        <v>1000</v>
      </c>
      <c r="D11" s="38">
        <v>0.15</v>
      </c>
      <c r="E11" s="38">
        <v>0.25</v>
      </c>
      <c r="F11" s="39">
        <f t="shared" si="0"/>
        <v>250</v>
      </c>
      <c r="G11" s="89">
        <f>D11/C4</f>
        <v>4.4910179640718563E-2</v>
      </c>
      <c r="H11" s="88">
        <f>G11*(1+C3)</f>
        <v>5.0523952095808386E-2</v>
      </c>
      <c r="I11" s="88">
        <f t="shared" si="1"/>
        <v>50.523952095808383</v>
      </c>
    </row>
    <row r="12" spans="2:9" x14ac:dyDescent="0.25">
      <c r="B12" s="77" t="s">
        <v>207</v>
      </c>
      <c r="C12" s="3">
        <v>1000</v>
      </c>
      <c r="D12" s="38">
        <v>0.15</v>
      </c>
      <c r="E12" s="38">
        <v>0.25</v>
      </c>
      <c r="F12" s="39">
        <f t="shared" si="0"/>
        <v>250</v>
      </c>
      <c r="G12" s="88">
        <f>D12/C4</f>
        <v>4.4910179640718563E-2</v>
      </c>
      <c r="H12" s="88">
        <f>G12*(1+C3)</f>
        <v>5.0523952095808386E-2</v>
      </c>
      <c r="I12" s="88">
        <f t="shared" si="1"/>
        <v>50.523952095808383</v>
      </c>
    </row>
    <row r="13" spans="2:9" x14ac:dyDescent="0.25">
      <c r="B13" s="77" t="s">
        <v>208</v>
      </c>
      <c r="C13" s="3">
        <v>200</v>
      </c>
      <c r="D13" s="38">
        <v>3</v>
      </c>
      <c r="E13" s="38">
        <v>3.5</v>
      </c>
      <c r="F13" s="39">
        <f t="shared" si="0"/>
        <v>700</v>
      </c>
      <c r="G13" s="89">
        <f>D13/C4</f>
        <v>0.89820359281437134</v>
      </c>
      <c r="H13" s="88">
        <f>G13*(1+C3)</f>
        <v>1.0104790419161678</v>
      </c>
      <c r="I13" s="88">
        <f t="shared" si="1"/>
        <v>202.09580838323356</v>
      </c>
    </row>
    <row r="14" spans="2:9" x14ac:dyDescent="0.25">
      <c r="B14" s="77" t="s">
        <v>209</v>
      </c>
      <c r="C14" s="3">
        <v>500</v>
      </c>
      <c r="D14" s="38">
        <v>0.25</v>
      </c>
      <c r="E14" s="38">
        <v>0.3</v>
      </c>
      <c r="F14" s="39">
        <f t="shared" si="0"/>
        <v>150</v>
      </c>
      <c r="G14" s="88">
        <f>D14/C4</f>
        <v>7.4850299401197612E-2</v>
      </c>
      <c r="H14" s="88">
        <f>G14*(1+C3)</f>
        <v>8.420658682634731E-2</v>
      </c>
      <c r="I14" s="88">
        <f t="shared" si="1"/>
        <v>42.103293413173652</v>
      </c>
    </row>
    <row r="15" spans="2:9" x14ac:dyDescent="0.25">
      <c r="B15" s="77" t="s">
        <v>210</v>
      </c>
      <c r="C15" s="3">
        <v>500</v>
      </c>
      <c r="D15" s="38">
        <v>0.35</v>
      </c>
      <c r="E15" s="38">
        <v>0.45</v>
      </c>
      <c r="F15" s="39">
        <f t="shared" si="0"/>
        <v>225</v>
      </c>
      <c r="G15" s="89">
        <f>D15/C4</f>
        <v>0.10479041916167664</v>
      </c>
      <c r="H15" s="88">
        <f>G15*(1+C3)</f>
        <v>0.11788922155688622</v>
      </c>
      <c r="I15" s="88">
        <f t="shared" si="1"/>
        <v>58.944610778443113</v>
      </c>
    </row>
    <row r="16" spans="2:9" x14ac:dyDescent="0.25">
      <c r="B16" s="77" t="s">
        <v>211</v>
      </c>
      <c r="C16" s="3">
        <v>50</v>
      </c>
      <c r="D16" s="38">
        <v>6</v>
      </c>
      <c r="E16" s="38">
        <v>6.5</v>
      </c>
      <c r="F16" s="39">
        <f t="shared" si="0"/>
        <v>325</v>
      </c>
      <c r="G16" s="88">
        <f>D16/C4</f>
        <v>1.7964071856287427</v>
      </c>
      <c r="H16" s="88">
        <f>G16*(1+C3)</f>
        <v>2.0209580838323356</v>
      </c>
      <c r="I16" s="88">
        <f t="shared" si="1"/>
        <v>101.04790419161678</v>
      </c>
    </row>
    <row r="17" spans="2:9" x14ac:dyDescent="0.25">
      <c r="B17" s="77" t="s">
        <v>212</v>
      </c>
      <c r="C17" s="3">
        <v>100</v>
      </c>
      <c r="D17" s="38">
        <v>3.14</v>
      </c>
      <c r="E17" s="38">
        <v>4</v>
      </c>
      <c r="F17" s="39">
        <f t="shared" si="0"/>
        <v>400</v>
      </c>
      <c r="G17" s="89">
        <f>D17/C4</f>
        <v>0.940119760479042</v>
      </c>
      <c r="H17" s="88">
        <f>G17*(1+C3)</f>
        <v>1.0576347305389222</v>
      </c>
      <c r="I17" s="88">
        <f t="shared" si="1"/>
        <v>105.76347305389223</v>
      </c>
    </row>
    <row r="18" spans="2:9" ht="15.75" thickBot="1" x14ac:dyDescent="0.3">
      <c r="B18" s="85" t="s">
        <v>213</v>
      </c>
      <c r="C18" s="86">
        <v>100</v>
      </c>
      <c r="D18" s="87">
        <v>5.68</v>
      </c>
      <c r="E18" s="87">
        <v>6</v>
      </c>
      <c r="F18" s="39">
        <f t="shared" si="0"/>
        <v>600</v>
      </c>
      <c r="G18" s="88">
        <f>D18/C4</f>
        <v>1.7005988023952097</v>
      </c>
      <c r="H18" s="88">
        <f>G18*(1+C3)</f>
        <v>1.9131736526946108</v>
      </c>
      <c r="I18" s="88">
        <f t="shared" si="1"/>
        <v>191.31736526946108</v>
      </c>
    </row>
    <row r="19" spans="2:9" ht="15.75" thickBot="1" x14ac:dyDescent="0.3">
      <c r="B19" s="16" t="s">
        <v>202</v>
      </c>
      <c r="C19" s="92">
        <f>SUM(C8:C18)</f>
        <v>4450</v>
      </c>
      <c r="D19" s="90">
        <f t="shared" ref="D19:I19" si="2">SUM(D8:D18)</f>
        <v>26.79</v>
      </c>
      <c r="E19" s="90">
        <f t="shared" si="2"/>
        <v>30</v>
      </c>
      <c r="F19" s="90">
        <f t="shared" si="2"/>
        <v>5365</v>
      </c>
      <c r="G19" s="91">
        <f t="shared" si="2"/>
        <v>8.0209580838323351</v>
      </c>
      <c r="H19" s="91">
        <f t="shared" si="2"/>
        <v>9.0235778443113794</v>
      </c>
      <c r="I19" s="93">
        <f t="shared" si="2"/>
        <v>1564.8952095808384</v>
      </c>
    </row>
  </sheetData>
  <mergeCells count="2">
    <mergeCell ref="D6:F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  <vt:lpstr>Questão 9</vt:lpstr>
      <vt:lpstr>Gráfico de Questão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OLIVEIRA SEBRÃO</dc:creator>
  <cp:lastModifiedBy>GABRIEL DE OLIVEIRA SEBRÃO</cp:lastModifiedBy>
  <dcterms:created xsi:type="dcterms:W3CDTF">2023-08-21T11:08:14Z</dcterms:created>
  <dcterms:modified xsi:type="dcterms:W3CDTF">2023-08-22T12:54:16Z</dcterms:modified>
</cp:coreProperties>
</file>