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dko\Desktop\"/>
    </mc:Choice>
  </mc:AlternateContent>
  <xr:revisionPtr revIDLastSave="0" documentId="13_ncr:1_{B33F7B6A-BC6C-4E0B-84E0-C535EFFEF7A7}" xr6:coauthVersionLast="45" xr6:coauthVersionMax="45" xr10:uidLastSave="{00000000-0000-0000-0000-000000000000}"/>
  <bookViews>
    <workbookView xWindow="-108" yWindow="-108" windowWidth="23256" windowHeight="12576" activeTab="5" xr2:uid="{0AF43230-F160-4232-AD01-1F3F6C357DA4}"/>
  </bookViews>
  <sheets>
    <sheet name="linear regression" sheetId="1" r:id="rId1"/>
    <sheet name="linearization regression" sheetId="2" r:id="rId2"/>
    <sheet name="polynomial regression" sheetId="3" r:id="rId3"/>
    <sheet name="Integral" sheetId="7" r:id="rId4"/>
    <sheet name="IVP" sheetId="5" r:id="rId5"/>
    <sheet name="IVP(연립)" sheetId="4" r:id="rId6"/>
    <sheet name="Gaussian,Cram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11" i="4"/>
  <c r="B9" i="4"/>
  <c r="D57" i="2"/>
  <c r="D58" i="2"/>
  <c r="D56" i="2"/>
  <c r="B8" i="4"/>
  <c r="U21" i="7"/>
  <c r="V21" i="7"/>
  <c r="U22" i="7"/>
  <c r="V22" i="7"/>
  <c r="T21" i="7"/>
  <c r="T22" i="7"/>
  <c r="T23" i="7"/>
  <c r="U23" i="7"/>
  <c r="V23" i="7"/>
  <c r="C13" i="8"/>
  <c r="C14" i="8" s="1"/>
  <c r="D13" i="8"/>
  <c r="D14" i="8" s="1"/>
  <c r="E13" i="8"/>
  <c r="E14" i="8" s="1"/>
  <c r="B13" i="8"/>
  <c r="C12" i="8"/>
  <c r="D12" i="8"/>
  <c r="E12" i="8"/>
  <c r="B12" i="8"/>
  <c r="H10" i="8" l="1"/>
  <c r="H12" i="8"/>
  <c r="H11" i="8"/>
  <c r="H9" i="8"/>
  <c r="G4" i="8"/>
  <c r="G3" i="8"/>
  <c r="G2" i="8"/>
  <c r="T35" i="7"/>
  <c r="V36" i="7"/>
  <c r="T36" i="7"/>
  <c r="S25" i="7"/>
  <c r="R24" i="7"/>
  <c r="E24" i="7"/>
  <c r="F25" i="7"/>
  <c r="K30" i="7"/>
  <c r="K32" i="7"/>
  <c r="K34" i="7"/>
  <c r="G36" i="7"/>
  <c r="K36" i="7"/>
  <c r="AC36" i="7"/>
  <c r="AB36" i="7"/>
  <c r="AA36" i="7"/>
  <c r="Z36" i="7"/>
  <c r="Y36" i="7"/>
  <c r="X36" i="7"/>
  <c r="W36" i="7"/>
  <c r="U36" i="7"/>
  <c r="AC35" i="7"/>
  <c r="AB35" i="7"/>
  <c r="AA35" i="7"/>
  <c r="Z35" i="7"/>
  <c r="Y35" i="7"/>
  <c r="X35" i="7"/>
  <c r="W35" i="7"/>
  <c r="V35" i="7"/>
  <c r="U35" i="7"/>
  <c r="AC34" i="7"/>
  <c r="AB34" i="7"/>
  <c r="AA34" i="7"/>
  <c r="Z34" i="7"/>
  <c r="Y34" i="7"/>
  <c r="X34" i="7"/>
  <c r="W34" i="7"/>
  <c r="V34" i="7"/>
  <c r="U34" i="7"/>
  <c r="T34" i="7"/>
  <c r="AC33" i="7"/>
  <c r="AB33" i="7"/>
  <c r="AA33" i="7"/>
  <c r="Z33" i="7"/>
  <c r="Y33" i="7"/>
  <c r="X33" i="7"/>
  <c r="W33" i="7"/>
  <c r="V33" i="7"/>
  <c r="U33" i="7"/>
  <c r="T33" i="7"/>
  <c r="AC32" i="7"/>
  <c r="AB32" i="7"/>
  <c r="AA32" i="7"/>
  <c r="Z32" i="7"/>
  <c r="Y32" i="7"/>
  <c r="X32" i="7"/>
  <c r="W32" i="7"/>
  <c r="V32" i="7"/>
  <c r="U32" i="7"/>
  <c r="T32" i="7"/>
  <c r="AC31" i="7"/>
  <c r="AB31" i="7"/>
  <c r="AA31" i="7"/>
  <c r="Z31" i="7"/>
  <c r="Y31" i="7"/>
  <c r="X31" i="7"/>
  <c r="W31" i="7"/>
  <c r="V31" i="7"/>
  <c r="U31" i="7"/>
  <c r="T31" i="7"/>
  <c r="AC30" i="7"/>
  <c r="AB30" i="7"/>
  <c r="AA30" i="7"/>
  <c r="Z30" i="7"/>
  <c r="Y30" i="7"/>
  <c r="X30" i="7"/>
  <c r="W30" i="7"/>
  <c r="V30" i="7"/>
  <c r="U30" i="7"/>
  <c r="T30" i="7"/>
  <c r="AC29" i="7"/>
  <c r="AB29" i="7"/>
  <c r="AA29" i="7"/>
  <c r="Z29" i="7"/>
  <c r="Y29" i="7"/>
  <c r="X29" i="7"/>
  <c r="W29" i="7"/>
  <c r="V29" i="7"/>
  <c r="U29" i="7"/>
  <c r="T29" i="7"/>
  <c r="AC28" i="7"/>
  <c r="AB28" i="7"/>
  <c r="AA28" i="7"/>
  <c r="Z28" i="7"/>
  <c r="Y28" i="7"/>
  <c r="X28" i="7"/>
  <c r="W28" i="7"/>
  <c r="V28" i="7"/>
  <c r="U28" i="7"/>
  <c r="T28" i="7"/>
  <c r="AC27" i="7"/>
  <c r="AB27" i="7"/>
  <c r="AA27" i="7"/>
  <c r="Z27" i="7"/>
  <c r="Y27" i="7"/>
  <c r="X27" i="7"/>
  <c r="W27" i="7"/>
  <c r="V27" i="7"/>
  <c r="U27" i="7"/>
  <c r="T27" i="7"/>
  <c r="G27" i="7"/>
  <c r="H27" i="7"/>
  <c r="I27" i="7"/>
  <c r="J27" i="7"/>
  <c r="K27" i="7"/>
  <c r="L27" i="7"/>
  <c r="M27" i="7"/>
  <c r="N27" i="7"/>
  <c r="O27" i="7"/>
  <c r="P27" i="7"/>
  <c r="G28" i="7"/>
  <c r="H28" i="7"/>
  <c r="I28" i="7"/>
  <c r="J28" i="7"/>
  <c r="K28" i="7"/>
  <c r="L28" i="7"/>
  <c r="M28" i="7"/>
  <c r="N28" i="7"/>
  <c r="O28" i="7"/>
  <c r="P28" i="7"/>
  <c r="G29" i="7"/>
  <c r="H29" i="7"/>
  <c r="I29" i="7"/>
  <c r="J29" i="7"/>
  <c r="K29" i="7"/>
  <c r="L29" i="7"/>
  <c r="M29" i="7"/>
  <c r="N29" i="7"/>
  <c r="O29" i="7"/>
  <c r="P29" i="7"/>
  <c r="G30" i="7"/>
  <c r="H30" i="7"/>
  <c r="I30" i="7"/>
  <c r="J30" i="7"/>
  <c r="L30" i="7"/>
  <c r="M30" i="7"/>
  <c r="N30" i="7"/>
  <c r="O30" i="7"/>
  <c r="P30" i="7"/>
  <c r="G31" i="7"/>
  <c r="H31" i="7"/>
  <c r="I31" i="7"/>
  <c r="J31" i="7"/>
  <c r="K31" i="7"/>
  <c r="L31" i="7"/>
  <c r="M31" i="7"/>
  <c r="N31" i="7"/>
  <c r="O31" i="7"/>
  <c r="P31" i="7"/>
  <c r="G32" i="7"/>
  <c r="H32" i="7"/>
  <c r="I32" i="7"/>
  <c r="J32" i="7"/>
  <c r="L32" i="7"/>
  <c r="M32" i="7"/>
  <c r="N32" i="7"/>
  <c r="O32" i="7"/>
  <c r="P32" i="7"/>
  <c r="G33" i="7"/>
  <c r="H33" i="7"/>
  <c r="I33" i="7"/>
  <c r="J33" i="7"/>
  <c r="K33" i="7"/>
  <c r="L33" i="7"/>
  <c r="M33" i="7"/>
  <c r="N33" i="7"/>
  <c r="O33" i="7"/>
  <c r="P33" i="7"/>
  <c r="G34" i="7"/>
  <c r="H34" i="7"/>
  <c r="I34" i="7"/>
  <c r="J34" i="7"/>
  <c r="L34" i="7"/>
  <c r="M34" i="7"/>
  <c r="N34" i="7"/>
  <c r="O34" i="7"/>
  <c r="P34" i="7"/>
  <c r="G35" i="7"/>
  <c r="H35" i="7"/>
  <c r="I35" i="7"/>
  <c r="J35" i="7"/>
  <c r="K35" i="7"/>
  <c r="L35" i="7"/>
  <c r="M35" i="7"/>
  <c r="N35" i="7"/>
  <c r="O35" i="7"/>
  <c r="P35" i="7"/>
  <c r="H36" i="7"/>
  <c r="I36" i="7"/>
  <c r="J36" i="7"/>
  <c r="L36" i="7"/>
  <c r="M36" i="7"/>
  <c r="N36" i="7"/>
  <c r="O36" i="7"/>
  <c r="P36" i="7"/>
  <c r="B18" i="7"/>
  <c r="B16" i="7"/>
  <c r="B17" i="7"/>
  <c r="C8" i="5"/>
  <c r="D7" i="5"/>
  <c r="D8" i="5" s="1"/>
  <c r="C7" i="5"/>
  <c r="C6" i="5"/>
  <c r="D5" i="5"/>
  <c r="C5" i="5"/>
  <c r="C10" i="5"/>
  <c r="C65" i="2"/>
  <c r="B65" i="2"/>
  <c r="J64" i="2"/>
  <c r="J63" i="2"/>
  <c r="J62" i="2"/>
  <c r="J61" i="2"/>
  <c r="J60" i="2"/>
  <c r="J59" i="2"/>
  <c r="J58" i="2"/>
  <c r="J57" i="2"/>
  <c r="J56" i="2"/>
  <c r="J55" i="2"/>
  <c r="K17" i="4"/>
  <c r="I17" i="4"/>
  <c r="E17" i="4"/>
  <c r="G17" i="4"/>
  <c r="F18" i="4"/>
  <c r="F17" i="4"/>
  <c r="C18" i="4"/>
  <c r="C17" i="4"/>
  <c r="D11" i="4"/>
  <c r="E9" i="4"/>
  <c r="E8" i="4"/>
  <c r="D10" i="4"/>
  <c r="D9" i="4"/>
  <c r="D8" i="4"/>
  <c r="C15" i="4"/>
  <c r="C14" i="4"/>
  <c r="C13" i="4"/>
  <c r="C12" i="4"/>
  <c r="C10" i="4"/>
  <c r="C11" i="4"/>
  <c r="C9" i="4"/>
  <c r="C8" i="4"/>
  <c r="I6" i="8" l="1"/>
  <c r="H14" i="8"/>
  <c r="L14" i="8"/>
  <c r="J14" i="8"/>
  <c r="G6" i="8"/>
  <c r="N37" i="7"/>
  <c r="O39" i="7" s="1"/>
  <c r="AA37" i="7"/>
  <c r="AB39" i="7" s="1"/>
  <c r="B11" i="5"/>
  <c r="D6" i="5"/>
  <c r="G65" i="2"/>
  <c r="E65" i="2"/>
  <c r="J65" i="2"/>
  <c r="D65" i="2"/>
  <c r="E11" i="4"/>
  <c r="E10" i="4"/>
  <c r="I5" i="3"/>
  <c r="I8" i="3"/>
  <c r="J8" i="3" s="1"/>
  <c r="I9" i="3"/>
  <c r="I11" i="3"/>
  <c r="I12" i="3"/>
  <c r="I13" i="3"/>
  <c r="J7" i="3"/>
  <c r="J9" i="3"/>
  <c r="J11" i="3"/>
  <c r="J12" i="3"/>
  <c r="J13" i="3"/>
  <c r="F6" i="3"/>
  <c r="F7" i="3"/>
  <c r="F10" i="3"/>
  <c r="F11" i="3"/>
  <c r="F12" i="3"/>
  <c r="F13" i="3"/>
  <c r="H5" i="3"/>
  <c r="H14" i="3" s="1"/>
  <c r="P10" i="3" s="1"/>
  <c r="H6" i="3"/>
  <c r="H7" i="3"/>
  <c r="H8" i="3"/>
  <c r="H9" i="3"/>
  <c r="H10" i="3"/>
  <c r="H11" i="3"/>
  <c r="H12" i="3"/>
  <c r="H13" i="3"/>
  <c r="G5" i="3"/>
  <c r="G6" i="3"/>
  <c r="G7" i="3"/>
  <c r="G8" i="3"/>
  <c r="G14" i="3" s="1"/>
  <c r="G9" i="3"/>
  <c r="G10" i="3"/>
  <c r="G11" i="3"/>
  <c r="G12" i="3"/>
  <c r="G13" i="3"/>
  <c r="H4" i="3"/>
  <c r="G4" i="3"/>
  <c r="C14" i="3"/>
  <c r="Q8" i="3" s="1"/>
  <c r="B14" i="3"/>
  <c r="O8" i="3" s="1"/>
  <c r="K13" i="3"/>
  <c r="L13" i="3" s="1"/>
  <c r="E13" i="3"/>
  <c r="D13" i="3"/>
  <c r="L12" i="3"/>
  <c r="K12" i="3"/>
  <c r="E12" i="3"/>
  <c r="D12" i="3"/>
  <c r="K11" i="3"/>
  <c r="L11" i="3" s="1"/>
  <c r="E11" i="3"/>
  <c r="D11" i="3"/>
  <c r="K10" i="3"/>
  <c r="I10" i="3" s="1"/>
  <c r="E10" i="3"/>
  <c r="D10" i="3"/>
  <c r="K9" i="3"/>
  <c r="E9" i="3"/>
  <c r="F9" i="3" s="1"/>
  <c r="D9" i="3"/>
  <c r="K8" i="3"/>
  <c r="E8" i="3"/>
  <c r="F8" i="3" s="1"/>
  <c r="D8" i="3"/>
  <c r="K7" i="3"/>
  <c r="I7" i="3" s="1"/>
  <c r="E7" i="3"/>
  <c r="D7" i="3"/>
  <c r="K6" i="3"/>
  <c r="I6" i="3" s="1"/>
  <c r="J6" i="3" s="1"/>
  <c r="E6" i="3"/>
  <c r="D6" i="3"/>
  <c r="K5" i="3"/>
  <c r="J5" i="3" s="1"/>
  <c r="E5" i="3"/>
  <c r="F5" i="3" s="1"/>
  <c r="D5" i="3"/>
  <c r="K4" i="3"/>
  <c r="I4" i="3" s="1"/>
  <c r="J4" i="3" s="1"/>
  <c r="E4" i="3"/>
  <c r="F4" i="3" s="1"/>
  <c r="D4" i="3"/>
  <c r="H45" i="2"/>
  <c r="H46" i="2"/>
  <c r="H47" i="2"/>
  <c r="R42" i="2"/>
  <c r="P41" i="2"/>
  <c r="E39" i="2"/>
  <c r="E40" i="2"/>
  <c r="E41" i="2"/>
  <c r="E42" i="2"/>
  <c r="E43" i="2"/>
  <c r="E44" i="2"/>
  <c r="E45" i="2"/>
  <c r="E46" i="2"/>
  <c r="E47" i="2"/>
  <c r="E38" i="2"/>
  <c r="D39" i="2"/>
  <c r="G39" i="2" s="1"/>
  <c r="D40" i="2"/>
  <c r="D41" i="2"/>
  <c r="D42" i="2"/>
  <c r="G42" i="2" s="1"/>
  <c r="D43" i="2"/>
  <c r="G43" i="2" s="1"/>
  <c r="D44" i="2"/>
  <c r="D45" i="2"/>
  <c r="D46" i="2"/>
  <c r="G46" i="2" s="1"/>
  <c r="D47" i="2"/>
  <c r="D38" i="2"/>
  <c r="G38" i="2" s="1"/>
  <c r="C48" i="2"/>
  <c r="B48" i="2"/>
  <c r="J47" i="2"/>
  <c r="K47" i="2" s="1"/>
  <c r="I47" i="2"/>
  <c r="G47" i="2"/>
  <c r="J46" i="2"/>
  <c r="K46" i="2" s="1"/>
  <c r="I46" i="2"/>
  <c r="J45" i="2"/>
  <c r="K45" i="2" s="1"/>
  <c r="I45" i="2"/>
  <c r="G45" i="2"/>
  <c r="J44" i="2"/>
  <c r="K44" i="2" s="1"/>
  <c r="G44" i="2"/>
  <c r="J43" i="2"/>
  <c r="J42" i="2"/>
  <c r="J41" i="2"/>
  <c r="G41" i="2"/>
  <c r="J40" i="2"/>
  <c r="G40" i="2"/>
  <c r="J39" i="2"/>
  <c r="J38" i="2"/>
  <c r="H28" i="2"/>
  <c r="H29" i="2"/>
  <c r="H30" i="2"/>
  <c r="D22" i="2"/>
  <c r="G22" i="2" s="1"/>
  <c r="D23" i="2"/>
  <c r="D24" i="2"/>
  <c r="D25" i="2"/>
  <c r="G25" i="2" s="1"/>
  <c r="D26" i="2"/>
  <c r="G26" i="2" s="1"/>
  <c r="D27" i="2"/>
  <c r="D28" i="2"/>
  <c r="D29" i="2"/>
  <c r="G29" i="2" s="1"/>
  <c r="D30" i="2"/>
  <c r="D21" i="2"/>
  <c r="P24" i="2"/>
  <c r="E22" i="2"/>
  <c r="E23" i="2"/>
  <c r="F23" i="2" s="1"/>
  <c r="E24" i="2"/>
  <c r="E25" i="2"/>
  <c r="E26" i="2"/>
  <c r="E27" i="2"/>
  <c r="E28" i="2"/>
  <c r="E29" i="2"/>
  <c r="E30" i="2"/>
  <c r="E21" i="2"/>
  <c r="C31" i="2"/>
  <c r="B31" i="2"/>
  <c r="J30" i="2"/>
  <c r="K30" i="2" s="1"/>
  <c r="I30" i="2"/>
  <c r="G30" i="2"/>
  <c r="J29" i="2"/>
  <c r="K29" i="2" s="1"/>
  <c r="I29" i="2"/>
  <c r="J28" i="2"/>
  <c r="K28" i="2" s="1"/>
  <c r="I28" i="2"/>
  <c r="G28" i="2"/>
  <c r="J27" i="2"/>
  <c r="K27" i="2" s="1"/>
  <c r="I27" i="2"/>
  <c r="G27" i="2"/>
  <c r="J26" i="2"/>
  <c r="H26" i="2" s="1"/>
  <c r="J25" i="2"/>
  <c r="H25" i="2" s="1"/>
  <c r="J24" i="2"/>
  <c r="H24" i="2" s="1"/>
  <c r="G24" i="2"/>
  <c r="J23" i="2"/>
  <c r="H23" i="2" s="1"/>
  <c r="G23" i="2"/>
  <c r="J22" i="2"/>
  <c r="H22" i="2" s="1"/>
  <c r="J21" i="2"/>
  <c r="H21" i="2" s="1"/>
  <c r="G21" i="2"/>
  <c r="I11" i="2"/>
  <c r="I12" i="2"/>
  <c r="I13" i="2"/>
  <c r="H11" i="2"/>
  <c r="H12" i="2"/>
  <c r="H13" i="2"/>
  <c r="P7" i="2"/>
  <c r="E5" i="2"/>
  <c r="E6" i="2"/>
  <c r="E7" i="2"/>
  <c r="E8" i="2"/>
  <c r="E9" i="2"/>
  <c r="E10" i="2"/>
  <c r="E11" i="2"/>
  <c r="E12" i="2"/>
  <c r="F12" i="2" s="1"/>
  <c r="E13" i="2"/>
  <c r="D5" i="2"/>
  <c r="G5" i="2" s="1"/>
  <c r="D6" i="2"/>
  <c r="G6" i="2" s="1"/>
  <c r="D7" i="2"/>
  <c r="G7" i="2" s="1"/>
  <c r="D8" i="2"/>
  <c r="G8" i="2" s="1"/>
  <c r="D9" i="2"/>
  <c r="F9" i="2" s="1"/>
  <c r="D10" i="2"/>
  <c r="D11" i="2"/>
  <c r="D12" i="2"/>
  <c r="G12" i="2" s="1"/>
  <c r="D13" i="2"/>
  <c r="E4" i="2"/>
  <c r="E14" i="2" s="1"/>
  <c r="D4" i="2"/>
  <c r="G4" i="2" s="1"/>
  <c r="G10" i="2"/>
  <c r="G11" i="2"/>
  <c r="G13" i="2"/>
  <c r="F10" i="2"/>
  <c r="F11" i="2"/>
  <c r="F13" i="2"/>
  <c r="C14" i="2"/>
  <c r="B14" i="2"/>
  <c r="J13" i="2"/>
  <c r="K13" i="2" s="1"/>
  <c r="J12" i="2"/>
  <c r="J11" i="2"/>
  <c r="J10" i="2"/>
  <c r="I10" i="2" s="1"/>
  <c r="J9" i="2"/>
  <c r="J8" i="2"/>
  <c r="J7" i="2"/>
  <c r="J6" i="2"/>
  <c r="J5" i="2"/>
  <c r="J4" i="2"/>
  <c r="I8" i="1"/>
  <c r="I9" i="1"/>
  <c r="I10" i="1"/>
  <c r="I11" i="1"/>
  <c r="I12" i="1"/>
  <c r="I13" i="1"/>
  <c r="F8" i="1"/>
  <c r="F9" i="1"/>
  <c r="F10" i="1"/>
  <c r="F11" i="1"/>
  <c r="F12" i="1"/>
  <c r="F13" i="1"/>
  <c r="G8" i="1"/>
  <c r="G9" i="1"/>
  <c r="G10" i="1"/>
  <c r="G11" i="1"/>
  <c r="G12" i="1"/>
  <c r="G13" i="1"/>
  <c r="E5" i="1"/>
  <c r="E6" i="1"/>
  <c r="E7" i="1"/>
  <c r="E8" i="1"/>
  <c r="E9" i="1"/>
  <c r="E10" i="1"/>
  <c r="E11" i="1"/>
  <c r="E12" i="1"/>
  <c r="E13" i="1"/>
  <c r="E4" i="1"/>
  <c r="D7" i="1"/>
  <c r="D8" i="1"/>
  <c r="D9" i="1"/>
  <c r="D10" i="1"/>
  <c r="D11" i="1"/>
  <c r="D12" i="1"/>
  <c r="D13" i="1"/>
  <c r="D6" i="1"/>
  <c r="D5" i="1"/>
  <c r="D4" i="1"/>
  <c r="C14" i="1"/>
  <c r="B14" i="1"/>
  <c r="H5" i="1"/>
  <c r="H6" i="1"/>
  <c r="H7" i="1"/>
  <c r="I7" i="1" s="1"/>
  <c r="H8" i="1"/>
  <c r="H9" i="1"/>
  <c r="H10" i="1"/>
  <c r="H11" i="1"/>
  <c r="H12" i="1"/>
  <c r="H13" i="1"/>
  <c r="H4" i="1"/>
  <c r="D13" i="4" l="1"/>
  <c r="D14" i="1"/>
  <c r="F65" i="2"/>
  <c r="E12" i="4"/>
  <c r="B12" i="4" s="1"/>
  <c r="E13" i="4"/>
  <c r="B13" i="4" s="1"/>
  <c r="H18" i="4"/>
  <c r="O10" i="3"/>
  <c r="P9" i="3"/>
  <c r="F14" i="3"/>
  <c r="Q10" i="3" s="1"/>
  <c r="N9" i="3"/>
  <c r="J10" i="3"/>
  <c r="E14" i="3"/>
  <c r="D14" i="3"/>
  <c r="Q9" i="3" s="1"/>
  <c r="K14" i="3"/>
  <c r="F7" i="2"/>
  <c r="F6" i="2"/>
  <c r="H10" i="2"/>
  <c r="H27" i="2"/>
  <c r="F7" i="1"/>
  <c r="G7" i="1"/>
  <c r="H14" i="1"/>
  <c r="C16" i="1" s="1"/>
  <c r="I4" i="1" s="1"/>
  <c r="F41" i="2"/>
  <c r="F39" i="2"/>
  <c r="F40" i="2"/>
  <c r="I44" i="2"/>
  <c r="J48" i="2"/>
  <c r="C50" i="2" s="1"/>
  <c r="H44" i="2"/>
  <c r="H38" i="2"/>
  <c r="I38" i="2" s="1"/>
  <c r="G9" i="2"/>
  <c r="F8" i="2"/>
  <c r="F5" i="2"/>
  <c r="D14" i="2"/>
  <c r="E48" i="2"/>
  <c r="F38" i="2"/>
  <c r="G48" i="2"/>
  <c r="F42" i="2"/>
  <c r="F43" i="2"/>
  <c r="F44" i="2"/>
  <c r="F45" i="2"/>
  <c r="F46" i="2"/>
  <c r="F47" i="2"/>
  <c r="D48" i="2"/>
  <c r="I26" i="2"/>
  <c r="I25" i="2"/>
  <c r="I24" i="2"/>
  <c r="J31" i="2"/>
  <c r="F22" i="2"/>
  <c r="I21" i="2"/>
  <c r="E31" i="2"/>
  <c r="G31" i="2"/>
  <c r="I22" i="2"/>
  <c r="F25" i="2"/>
  <c r="F26" i="2"/>
  <c r="F27" i="2"/>
  <c r="F28" i="2"/>
  <c r="F29" i="2"/>
  <c r="F30" i="2"/>
  <c r="D31" i="2"/>
  <c r="F21" i="2"/>
  <c r="I23" i="2"/>
  <c r="F24" i="2"/>
  <c r="F4" i="2"/>
  <c r="K11" i="2"/>
  <c r="G14" i="2"/>
  <c r="K12" i="2"/>
  <c r="J14" i="2"/>
  <c r="K10" i="2"/>
  <c r="E14" i="1"/>
  <c r="D12" i="4" l="1"/>
  <c r="H17" i="4"/>
  <c r="I6" i="1"/>
  <c r="I5" i="1"/>
  <c r="L4" i="1"/>
  <c r="L5" i="1" s="1"/>
  <c r="E15" i="4"/>
  <c r="B15" i="4" s="1"/>
  <c r="E14" i="4"/>
  <c r="B14" i="4" s="1"/>
  <c r="J17" i="4"/>
  <c r="D14" i="4"/>
  <c r="D15" i="4"/>
  <c r="J18" i="4"/>
  <c r="O9" i="3"/>
  <c r="N10" i="3"/>
  <c r="P8" i="3"/>
  <c r="C16" i="3"/>
  <c r="N8" i="3"/>
  <c r="L9" i="3"/>
  <c r="L10" i="3"/>
  <c r="L6" i="3"/>
  <c r="L8" i="3"/>
  <c r="L7" i="3"/>
  <c r="L4" i="3"/>
  <c r="L5" i="3"/>
  <c r="F14" i="2"/>
  <c r="N4" i="2" s="1"/>
  <c r="N5" i="2" s="1"/>
  <c r="C33" i="2"/>
  <c r="C16" i="2"/>
  <c r="F48" i="2"/>
  <c r="N38" i="2" s="1"/>
  <c r="Q40" i="2" s="1"/>
  <c r="I31" i="2"/>
  <c r="G33" i="2" s="1"/>
  <c r="F31" i="2"/>
  <c r="N21" i="2" s="1"/>
  <c r="N22" i="2" s="1"/>
  <c r="K5" i="2"/>
  <c r="K6" i="2"/>
  <c r="L18" i="4" l="1"/>
  <c r="I14" i="1"/>
  <c r="D16" i="1" s="1"/>
  <c r="G6" i="1"/>
  <c r="F6" i="1"/>
  <c r="M6" i="1"/>
  <c r="F5" i="1"/>
  <c r="G5" i="1"/>
  <c r="O6" i="1"/>
  <c r="G4" i="1"/>
  <c r="F4" i="1"/>
  <c r="C19" i="4"/>
  <c r="Q14" i="3"/>
  <c r="Q13" i="3"/>
  <c r="P13" i="3"/>
  <c r="P14" i="3"/>
  <c r="O4" i="3" s="1"/>
  <c r="R6" i="3" s="1"/>
  <c r="O13" i="3"/>
  <c r="O14" i="3"/>
  <c r="O5" i="3" s="1"/>
  <c r="L14" i="3"/>
  <c r="D16" i="3" s="1"/>
  <c r="Q6" i="2"/>
  <c r="Q7" i="2" s="1"/>
  <c r="K4" i="2"/>
  <c r="K38" i="2"/>
  <c r="K21" i="2"/>
  <c r="K41" i="2"/>
  <c r="K7" i="2"/>
  <c r="K26" i="2"/>
  <c r="K43" i="2"/>
  <c r="K24" i="2"/>
  <c r="K23" i="2"/>
  <c r="K9" i="2"/>
  <c r="K39" i="2"/>
  <c r="K25" i="2"/>
  <c r="K42" i="2"/>
  <c r="K40" i="2"/>
  <c r="K22" i="2"/>
  <c r="K8" i="2"/>
  <c r="N39" i="2"/>
  <c r="Q23" i="2"/>
  <c r="Q24" i="2" s="1"/>
  <c r="O23" i="2"/>
  <c r="O24" i="2" s="1"/>
  <c r="C20" i="4" l="1"/>
  <c r="G14" i="1"/>
  <c r="E16" i="1" s="1"/>
  <c r="L17" i="4"/>
  <c r="O3" i="3"/>
  <c r="T6" i="3" s="1"/>
  <c r="P6" i="3"/>
  <c r="K14" i="2"/>
  <c r="F16" i="2" s="1"/>
  <c r="O40" i="2"/>
  <c r="N43" i="2"/>
  <c r="N44" i="2" s="1"/>
  <c r="Q42" i="2" s="1"/>
  <c r="O41" i="2"/>
  <c r="K48" i="2"/>
  <c r="K31" i="2"/>
  <c r="O6" i="2"/>
  <c r="O7" i="2" s="1"/>
  <c r="F16" i="1" l="1"/>
  <c r="J14" i="3"/>
  <c r="E16" i="3" s="1"/>
  <c r="H39" i="2"/>
  <c r="I39" i="2" s="1"/>
  <c r="H42" i="2"/>
  <c r="I42" i="2" s="1"/>
  <c r="H43" i="2"/>
  <c r="I43" i="2" s="1"/>
  <c r="H40" i="2"/>
  <c r="I40" i="2" s="1"/>
  <c r="H41" i="2"/>
  <c r="I41" i="2" s="1"/>
  <c r="F50" i="2"/>
  <c r="F33" i="2"/>
  <c r="H33" i="2"/>
  <c r="H6" i="2"/>
  <c r="I6" i="2" s="1"/>
  <c r="H9" i="2"/>
  <c r="I9" i="2" s="1"/>
  <c r="H5" i="2"/>
  <c r="I5" i="2" s="1"/>
  <c r="H8" i="2"/>
  <c r="I8" i="2" s="1"/>
  <c r="H7" i="2"/>
  <c r="I7" i="2" s="1"/>
  <c r="H4" i="2"/>
  <c r="I4" i="2" s="1"/>
  <c r="I14" i="2" s="1"/>
  <c r="I16" i="3" l="1"/>
  <c r="I48" i="2"/>
  <c r="G16" i="2"/>
  <c r="H16" i="2"/>
  <c r="G50" i="2" l="1"/>
  <c r="H50" i="2"/>
</calcChain>
</file>

<file path=xl/sharedStrings.xml><?xml version="1.0" encoding="utf-8"?>
<sst xmlns="http://schemas.openxmlformats.org/spreadsheetml/2006/main" count="295" uniqueCount="131">
  <si>
    <t>linear regression</t>
    <phoneticPr fontId="1" type="noConversion"/>
  </si>
  <si>
    <t>xi</t>
    <phoneticPr fontId="1" type="noConversion"/>
  </si>
  <si>
    <t>yi</t>
    <phoneticPr fontId="1" type="noConversion"/>
  </si>
  <si>
    <t>xiyi</t>
    <phoneticPr fontId="1" type="noConversion"/>
  </si>
  <si>
    <t>xi^2</t>
    <phoneticPr fontId="1" type="noConversion"/>
  </si>
  <si>
    <t>P(xi)</t>
    <phoneticPr fontId="1" type="noConversion"/>
  </si>
  <si>
    <t>P(x)=a0+a1x</t>
    <phoneticPr fontId="1" type="noConversion"/>
  </si>
  <si>
    <t>sum</t>
    <phoneticPr fontId="1" type="noConversion"/>
  </si>
  <si>
    <t>Sigma(xi)</t>
    <phoneticPr fontId="1" type="noConversion"/>
  </si>
  <si>
    <t>Sigma(yi)</t>
    <phoneticPr fontId="1" type="noConversion"/>
  </si>
  <si>
    <t>Sigma(xiyi)</t>
    <phoneticPr fontId="1" type="noConversion"/>
  </si>
  <si>
    <t>Sigma(xi^2)</t>
    <phoneticPr fontId="1" type="noConversion"/>
  </si>
  <si>
    <t>a1</t>
    <phoneticPr fontId="1" type="noConversion"/>
  </si>
  <si>
    <t>a0</t>
    <phoneticPr fontId="1" type="noConversion"/>
  </si>
  <si>
    <t>P(x)</t>
    <phoneticPr fontId="1" type="noConversion"/>
  </si>
  <si>
    <t>+</t>
    <phoneticPr fontId="1" type="noConversion"/>
  </si>
  <si>
    <t>x</t>
    <phoneticPr fontId="1" type="noConversion"/>
  </si>
  <si>
    <t>=</t>
    <phoneticPr fontId="1" type="noConversion"/>
  </si>
  <si>
    <t>n</t>
    <phoneticPr fontId="1" type="noConversion"/>
  </si>
  <si>
    <t>ei^2</t>
    <phoneticPr fontId="1" type="noConversion"/>
  </si>
  <si>
    <t>average</t>
    <phoneticPr fontId="1" type="noConversion"/>
  </si>
  <si>
    <t>St(평균에대한ssr)</t>
    <phoneticPr fontId="1" type="noConversion"/>
  </si>
  <si>
    <t>Sr(ssr)=Sigma(ei^2)</t>
    <phoneticPr fontId="1" type="noConversion"/>
  </si>
  <si>
    <t>Sy(평균의 편차)</t>
    <phoneticPr fontId="1" type="noConversion"/>
  </si>
  <si>
    <t>Sy/x(회귀분석곡선의 편차)</t>
    <phoneticPr fontId="1" type="noConversion"/>
  </si>
  <si>
    <t>R^2(결정계수)</t>
    <phoneticPr fontId="1" type="noConversion"/>
  </si>
  <si>
    <t>linearization regression</t>
    <phoneticPr fontId="1" type="noConversion"/>
  </si>
  <si>
    <t>P(X) = A0 +A1 X</t>
    <phoneticPr fontId="1" type="noConversion"/>
  </si>
  <si>
    <t>Xi</t>
    <phoneticPr fontId="1" type="noConversion"/>
  </si>
  <si>
    <t>Yi</t>
    <phoneticPr fontId="1" type="noConversion"/>
  </si>
  <si>
    <t>XiYi</t>
    <phoneticPr fontId="1" type="noConversion"/>
  </si>
  <si>
    <t>Xi^2</t>
    <phoneticPr fontId="1" type="noConversion"/>
  </si>
  <si>
    <t>Sigma(Xi)</t>
    <phoneticPr fontId="1" type="noConversion"/>
  </si>
  <si>
    <t>Sigma(Yi)</t>
    <phoneticPr fontId="1" type="noConversion"/>
  </si>
  <si>
    <t>A1</t>
    <phoneticPr fontId="1" type="noConversion"/>
  </si>
  <si>
    <t>A0</t>
    <phoneticPr fontId="1" type="noConversion"/>
  </si>
  <si>
    <t>log(a0)</t>
    <phoneticPr fontId="1" type="noConversion"/>
  </si>
  <si>
    <t>ln y</t>
    <phoneticPr fontId="1" type="noConversion"/>
  </si>
  <si>
    <t>y</t>
    <phoneticPr fontId="1" type="noConversion"/>
  </si>
  <si>
    <t>x)</t>
    <phoneticPr fontId="1" type="noConversion"/>
  </si>
  <si>
    <t>y=a x^b</t>
    <phoneticPr fontId="1" type="noConversion"/>
  </si>
  <si>
    <t>log y</t>
    <phoneticPr fontId="1" type="noConversion"/>
  </si>
  <si>
    <t>)</t>
    <phoneticPr fontId="1" type="noConversion"/>
  </si>
  <si>
    <t>a</t>
    <phoneticPr fontId="1" type="noConversion"/>
  </si>
  <si>
    <t>b</t>
    <phoneticPr fontId="1" type="noConversion"/>
  </si>
  <si>
    <t>Power</t>
    <phoneticPr fontId="1" type="noConversion"/>
  </si>
  <si>
    <t>y=a exp(b x)</t>
    <phoneticPr fontId="1" type="noConversion"/>
  </si>
  <si>
    <t>lnx</t>
    <phoneticPr fontId="1" type="noConversion"/>
  </si>
  <si>
    <t>ln(a0)</t>
    <phoneticPr fontId="1" type="noConversion"/>
  </si>
  <si>
    <t>exp</t>
    <phoneticPr fontId="1" type="noConversion"/>
  </si>
  <si>
    <t>saturation</t>
    <phoneticPr fontId="1" type="noConversion"/>
  </si>
  <si>
    <t>y=a x/(b+x)</t>
    <phoneticPr fontId="1" type="noConversion"/>
  </si>
  <si>
    <t>1/y=1/a+b/a 1/x</t>
    <phoneticPr fontId="1" type="noConversion"/>
  </si>
  <si>
    <t>1/y</t>
    <phoneticPr fontId="1" type="noConversion"/>
  </si>
  <si>
    <t>1/a</t>
    <phoneticPr fontId="1" type="noConversion"/>
  </si>
  <si>
    <t>b/a</t>
    <phoneticPr fontId="1" type="noConversion"/>
  </si>
  <si>
    <t>1/X</t>
    <phoneticPr fontId="1" type="noConversion"/>
  </si>
  <si>
    <t>a=1/A0</t>
    <phoneticPr fontId="1" type="noConversion"/>
  </si>
  <si>
    <t>b=aA1</t>
    <phoneticPr fontId="1" type="noConversion"/>
  </si>
  <si>
    <t>-</t>
    <phoneticPr fontId="1" type="noConversion"/>
  </si>
  <si>
    <t>Polynomial regression</t>
    <phoneticPr fontId="1" type="noConversion"/>
  </si>
  <si>
    <t>P(x)=a0+a1x+a2x^2</t>
    <phoneticPr fontId="1" type="noConversion"/>
  </si>
  <si>
    <t>x^3</t>
    <phoneticPr fontId="1" type="noConversion"/>
  </si>
  <si>
    <t>x^4</t>
    <phoneticPr fontId="1" type="noConversion"/>
  </si>
  <si>
    <t>x^2 y</t>
    <phoneticPr fontId="1" type="noConversion"/>
  </si>
  <si>
    <t>a2</t>
    <phoneticPr fontId="1" type="noConversion"/>
  </si>
  <si>
    <t>normaleq</t>
    <phoneticPr fontId="1" type="noConversion"/>
  </si>
  <si>
    <t>x^2</t>
    <phoneticPr fontId="1" type="noConversion"/>
  </si>
  <si>
    <t>x+</t>
    <phoneticPr fontId="1" type="noConversion"/>
  </si>
  <si>
    <t>|A|</t>
    <phoneticPr fontId="1" type="noConversion"/>
  </si>
  <si>
    <t>|A'|</t>
    <phoneticPr fontId="1" type="noConversion"/>
  </si>
  <si>
    <t>d</t>
    <phoneticPr fontId="1" type="noConversion"/>
  </si>
  <si>
    <t>dx</t>
    <phoneticPr fontId="1" type="noConversion"/>
  </si>
  <si>
    <t>y1</t>
    <phoneticPr fontId="1" type="noConversion"/>
  </si>
  <si>
    <t>y2</t>
    <phoneticPr fontId="1" type="noConversion"/>
  </si>
  <si>
    <t>K11</t>
    <phoneticPr fontId="1" type="noConversion"/>
  </si>
  <si>
    <t>K12</t>
    <phoneticPr fontId="1" type="noConversion"/>
  </si>
  <si>
    <t>h</t>
    <phoneticPr fontId="1" type="noConversion"/>
  </si>
  <si>
    <t>K21</t>
    <phoneticPr fontId="1" type="noConversion"/>
  </si>
  <si>
    <t>K22</t>
    <phoneticPr fontId="1" type="noConversion"/>
  </si>
  <si>
    <t>K31</t>
    <phoneticPr fontId="1" type="noConversion"/>
  </si>
  <si>
    <t>K32</t>
    <phoneticPr fontId="1" type="noConversion"/>
  </si>
  <si>
    <t>K41</t>
    <phoneticPr fontId="1" type="noConversion"/>
  </si>
  <si>
    <t>K42</t>
    <phoneticPr fontId="1" type="noConversion"/>
  </si>
  <si>
    <t>f(</t>
    <phoneticPr fontId="1" type="noConversion"/>
  </si>
  <si>
    <t>x0=</t>
    <phoneticPr fontId="1" type="noConversion"/>
  </si>
  <si>
    <t>y1(0)=</t>
    <phoneticPr fontId="1" type="noConversion"/>
  </si>
  <si>
    <t>y2(0)=</t>
    <phoneticPr fontId="1" type="noConversion"/>
  </si>
  <si>
    <t>h=</t>
    <phoneticPr fontId="1" type="noConversion"/>
  </si>
  <si>
    <t>~~</t>
    <phoneticPr fontId="1" type="noConversion"/>
  </si>
  <si>
    <t>f1</t>
    <phoneticPr fontId="1" type="noConversion"/>
  </si>
  <si>
    <t>f2</t>
    <phoneticPr fontId="1" type="noConversion"/>
  </si>
  <si>
    <t>x(0)=</t>
    <phoneticPr fontId="1" type="noConversion"/>
  </si>
  <si>
    <t>y(0)=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</si>
  <si>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</si>
  <si>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</si>
  <si>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</si>
  <si>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</si>
  <si>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y=</t>
    <phoneticPr fontId="1" type="noConversion"/>
  </si>
  <si>
    <t>y(0)</t>
    <phoneticPr fontId="1" type="noConversion"/>
  </si>
  <si>
    <t>K1+</t>
    <phoneticPr fontId="1" type="noConversion"/>
  </si>
  <si>
    <t>2K2+</t>
    <phoneticPr fontId="1" type="noConversion"/>
  </si>
  <si>
    <t>2K3+</t>
    <phoneticPr fontId="1" type="noConversion"/>
  </si>
  <si>
    <t>K4)</t>
    <phoneticPr fontId="1" type="noConversion"/>
  </si>
  <si>
    <t>*h</t>
    <phoneticPr fontId="1" type="noConversion"/>
  </si>
  <si>
    <t>y'=</t>
    <phoneticPr fontId="1" type="noConversion"/>
  </si>
  <si>
    <t>Trapezoidal</t>
    <phoneticPr fontId="1" type="noConversion"/>
  </si>
  <si>
    <t>i</t>
    <phoneticPr fontId="1" type="noConversion"/>
  </si>
  <si>
    <t>fx</t>
    <phoneticPr fontId="1" type="noConversion"/>
  </si>
  <si>
    <t>f0&amp;fn</t>
    <phoneticPr fontId="1" type="noConversion"/>
  </si>
  <si>
    <t>Simpson1/3</t>
    <phoneticPr fontId="1" type="noConversion"/>
  </si>
  <si>
    <t>Simpson3/8</t>
    <phoneticPr fontId="1" type="noConversion"/>
  </si>
  <si>
    <t>짝수구간</t>
    <phoneticPr fontId="1" type="noConversion"/>
  </si>
  <si>
    <t>홀수구간</t>
    <phoneticPr fontId="1" type="noConversion"/>
  </si>
  <si>
    <t>weighing factor</t>
    <phoneticPr fontId="1" type="noConversion"/>
  </si>
  <si>
    <t>value</t>
    <phoneticPr fontId="1" type="noConversion"/>
  </si>
  <si>
    <t>sum=</t>
    <phoneticPr fontId="1" type="noConversion"/>
  </si>
  <si>
    <t>double</t>
    <phoneticPr fontId="1" type="noConversion"/>
  </si>
  <si>
    <t>I</t>
    <phoneticPr fontId="1" type="noConversion"/>
  </si>
  <si>
    <t>trapezoidal</t>
    <phoneticPr fontId="1" type="noConversion"/>
  </si>
  <si>
    <t>simpson1/3</t>
    <phoneticPr fontId="1" type="noConversion"/>
  </si>
  <si>
    <t>2x2</t>
    <phoneticPr fontId="1" type="noConversion"/>
  </si>
  <si>
    <t>cramer</t>
    <phoneticPr fontId="1" type="noConversion"/>
  </si>
  <si>
    <t>|Ai|</t>
    <phoneticPr fontId="1" type="noConversion"/>
  </si>
  <si>
    <t>|Aj|</t>
    <phoneticPr fontId="1" type="noConversion"/>
  </si>
  <si>
    <t>x1=</t>
    <phoneticPr fontId="1" type="noConversion"/>
  </si>
  <si>
    <t>x2=</t>
    <phoneticPr fontId="1" type="noConversion"/>
  </si>
  <si>
    <t>3x3</t>
    <phoneticPr fontId="1" type="noConversion"/>
  </si>
  <si>
    <t>|Ak|</t>
    <phoneticPr fontId="1" type="noConversion"/>
  </si>
  <si>
    <t>x3=</t>
    <phoneticPr fontId="1" type="noConversion"/>
  </si>
  <si>
    <t>gaussian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</si>
</sst>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1E1E1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5" xfId="0" applyBorder="1">
      <alignment vertical="center"/>
    </xf>
    <xf numFmtId="0" fontId="0" fillId="6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1" xfId="0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1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9" borderId="1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3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36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2" borderId="37" xfId="0" applyFill="1" applyBorder="1">
      <alignment vertical="center"/>
    </xf>
    <xf numFmtId="0" fontId="0" fillId="2" borderId="9" xfId="0" applyFill="1" applyBorder="1">
      <alignment vertical="center"/>
    </xf>
    <xf numFmtId="0" fontId="0" fillId="6" borderId="28" xfId="0" applyFill="1" applyBorder="1">
      <alignment vertical="center"/>
    </xf>
    <xf numFmtId="0" fontId="0" fillId="6" borderId="29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0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9866-4B78-4DAE-BCB9-F58422868996}">
  <dimension ref="A2:P17"/>
  <sheetViews>
    <sheetView workbookViewId="0">
      <selection activeCell="C7" sqref="C7"/>
    </sheetView>
  </sheetViews>
  <sheetFormatPr defaultRowHeight="17.399999999999999" x14ac:dyDescent="0.4"/>
  <cols>
    <col min="2" max="2" width="15.09765625" bestFit="1" customWidth="1"/>
    <col min="3" max="3" width="8.69921875" bestFit="1" customWidth="1"/>
    <col min="4" max="4" width="14.19921875" bestFit="1" customWidth="1"/>
    <col min="5" max="5" width="23.69921875" bestFit="1" customWidth="1"/>
    <col min="6" max="6" width="14.3984375" bestFit="1" customWidth="1"/>
    <col min="7" max="7" width="17.796875" bestFit="1" customWidth="1"/>
    <col min="9" max="9" width="15.69921875" bestFit="1" customWidth="1"/>
    <col min="10" max="10" width="1.09765625" customWidth="1"/>
    <col min="14" max="14" width="9.796875" customWidth="1"/>
  </cols>
  <sheetData>
    <row r="2" spans="1:16" x14ac:dyDescent="0.4">
      <c r="B2" s="3" t="s">
        <v>0</v>
      </c>
      <c r="D2" s="3" t="s">
        <v>6</v>
      </c>
    </row>
    <row r="3" spans="1:16" x14ac:dyDescent="0.4">
      <c r="B3" s="6" t="s">
        <v>1</v>
      </c>
      <c r="C3" s="6" t="s">
        <v>2</v>
      </c>
      <c r="D3" s="7" t="s">
        <v>3</v>
      </c>
      <c r="E3" s="7" t="s">
        <v>4</v>
      </c>
      <c r="F3" s="7" t="s">
        <v>5</v>
      </c>
      <c r="G3" s="7" t="s">
        <v>19</v>
      </c>
    </row>
    <row r="4" spans="1:16" x14ac:dyDescent="0.4">
      <c r="B4" s="9">
        <v>0</v>
      </c>
      <c r="C4" s="9">
        <v>0.12</v>
      </c>
      <c r="D4" s="2">
        <f>B4*C4</f>
        <v>0</v>
      </c>
      <c r="E4" s="2">
        <f>B4^2</f>
        <v>0</v>
      </c>
      <c r="F4" s="2">
        <f t="shared" ref="F4:F6" si="0">IF(H4=0,0,IF(L$5+L$4*B4=0,0,ROUND(L$5+L$4*B4,4-(1+INT(LOG10(ABS(L$5+L$4*B4)))))))</f>
        <v>0.1198</v>
      </c>
      <c r="G4" s="3">
        <f t="shared" ref="G4:G6" si="1">IF(H4=0,0,IF((C4-L$5-L$4*B4)^2=0,0,ROUND((C4-L$5-L$4*B4)^2,4-(1+INT(LOG10(ABS((C4-L$5-L$4*B4)^2)))))))</f>
        <v>4.0000000000000001E-8</v>
      </c>
      <c r="H4" s="8">
        <f t="shared" ref="H4:H13" si="2">IF(B4="",0,1)</f>
        <v>1</v>
      </c>
      <c r="I4" s="3">
        <f>IF(IF(H4=0,0,(C4-C$16)^2)=0,0,ROUND(IF(H4=0,0,(C4-C$16)^2),4-(1+INT(LOG10(ABS(IF(H4=0,0,(C4-C$16)^2)))))))</f>
        <v>0.37209999999999999</v>
      </c>
      <c r="K4" s="2" t="s">
        <v>12</v>
      </c>
      <c r="L4" s="3">
        <f>IF((H14*D14-B14*C14)/(H14*E14-B14^2)=0,0,ROUND((H14*D14-B14*C14)/(H14*E14-B14^2),4-(1+INT(LOG10(ABS((H14*D14-B14*C14)/(H14*E14-B14^2)))))))</f>
        <v>0.1017</v>
      </c>
    </row>
    <row r="5" spans="1:16" x14ac:dyDescent="0.4">
      <c r="B5" s="9">
        <v>6</v>
      </c>
      <c r="C5" s="9">
        <v>0.73</v>
      </c>
      <c r="D5" s="2">
        <f>B5*C5</f>
        <v>4.38</v>
      </c>
      <c r="E5" s="2">
        <f t="shared" ref="E5:E13" si="3">B5^2</f>
        <v>36</v>
      </c>
      <c r="F5" s="2">
        <f t="shared" si="0"/>
        <v>0.73</v>
      </c>
      <c r="G5" s="3">
        <f t="shared" si="1"/>
        <v>0</v>
      </c>
      <c r="H5" s="8">
        <f t="shared" si="2"/>
        <v>1</v>
      </c>
      <c r="I5" s="3">
        <f t="shared" ref="I5:I13" si="4">IF(IF(H5=0,0,(C5-C$16)^2)=0,0,ROUND(IF(H5=0,0,(C5-C$16)^2),4-(1+INT(LOG10(ABS(IF(H5=0,0,(C5-C$16)^2)))))))</f>
        <v>0</v>
      </c>
      <c r="K5" s="4" t="s">
        <v>13</v>
      </c>
      <c r="L5" s="5">
        <f>IF(C14/H14-B14/H14*L4=0,0,ROUND(C14/H14-B14/H14*L4,4-(1+INT(LOG10(ABS(C14/H14-B14/H14*L4))))))</f>
        <v>0.1198</v>
      </c>
    </row>
    <row r="6" spans="1:16" x14ac:dyDescent="0.4">
      <c r="B6" s="9">
        <v>12</v>
      </c>
      <c r="C6" s="9">
        <v>1.34</v>
      </c>
      <c r="D6" s="2">
        <f>B6*C6</f>
        <v>16.080000000000002</v>
      </c>
      <c r="E6" s="2">
        <f t="shared" si="3"/>
        <v>144</v>
      </c>
      <c r="F6" s="2">
        <f t="shared" si="0"/>
        <v>1.34</v>
      </c>
      <c r="G6" s="3">
        <f t="shared" si="1"/>
        <v>4.0000000000000001E-8</v>
      </c>
      <c r="H6" s="8">
        <f t="shared" si="2"/>
        <v>1</v>
      </c>
      <c r="I6" s="3">
        <f t="shared" si="4"/>
        <v>0.37209999999999999</v>
      </c>
      <c r="K6" s="2" t="s">
        <v>14</v>
      </c>
      <c r="L6" s="3" t="s">
        <v>17</v>
      </c>
      <c r="M6" s="3">
        <f>L5</f>
        <v>0.1198</v>
      </c>
      <c r="N6" s="3" t="s">
        <v>15</v>
      </c>
      <c r="O6" s="3">
        <f>L4</f>
        <v>0.1017</v>
      </c>
      <c r="P6" s="3" t="s">
        <v>16</v>
      </c>
    </row>
    <row r="7" spans="1:16" x14ac:dyDescent="0.4">
      <c r="B7" s="9"/>
      <c r="C7" s="9"/>
      <c r="D7" s="2">
        <f t="shared" ref="D7:D13" si="5">B7*C7</f>
        <v>0</v>
      </c>
      <c r="E7" s="2">
        <f t="shared" si="3"/>
        <v>0</v>
      </c>
      <c r="F7" s="2">
        <f>IF(H7=0,0,IF(L$5+L$4*B7=0,0,ROUND(L$5+L$4*B7,4-(1+INT(LOG10(ABS(L$5+L$4*B7)))))))</f>
        <v>0</v>
      </c>
      <c r="G7" s="3">
        <f>IF(H7=0,0,IF((C7-L$5-L$4*B7)^2=0,0,ROUND((C7-L$5-L$4*B7)^2,4-(1+INT(LOG10(ABS((C7-L$5-L$4*B7)^2)))))))</f>
        <v>0</v>
      </c>
      <c r="H7" s="8">
        <f t="shared" si="2"/>
        <v>0</v>
      </c>
      <c r="I7" s="3">
        <f t="shared" si="4"/>
        <v>0</v>
      </c>
      <c r="K7" s="1"/>
      <c r="L7" s="1"/>
      <c r="M7" s="1"/>
    </row>
    <row r="8" spans="1:16" x14ac:dyDescent="0.4">
      <c r="B8" s="9"/>
      <c r="C8" s="9"/>
      <c r="D8" s="2">
        <f t="shared" si="5"/>
        <v>0</v>
      </c>
      <c r="E8" s="2">
        <f t="shared" si="3"/>
        <v>0</v>
      </c>
      <c r="F8" s="2">
        <f t="shared" ref="F8:F13" si="6">IF(H8=0,0,IF(L$5+L$4*B8=0,0,ROUND(L$5+L$4*B8,4-(1+INT(LOG10(ABS(L$5+L$4*B8)))))))</f>
        <v>0</v>
      </c>
      <c r="G8" s="3">
        <f t="shared" ref="G8:G13" si="7">IF(H8=0,0,IF((C8-L$5-L$4*B8)^2=0,0,ROUND((C8-L$5-L$4*B8)^2,4-(1+INT(LOG10(ABS((C8-L$5-L$4*B8)^2)))))))</f>
        <v>0</v>
      </c>
      <c r="H8" s="8">
        <f t="shared" si="2"/>
        <v>0</v>
      </c>
      <c r="I8" s="3">
        <f t="shared" si="4"/>
        <v>0</v>
      </c>
      <c r="J8" s="1"/>
      <c r="K8" s="1"/>
    </row>
    <row r="9" spans="1:16" x14ac:dyDescent="0.4">
      <c r="B9" s="9"/>
      <c r="C9" s="9"/>
      <c r="D9" s="2">
        <f t="shared" si="5"/>
        <v>0</v>
      </c>
      <c r="E9" s="2">
        <f t="shared" si="3"/>
        <v>0</v>
      </c>
      <c r="F9" s="2">
        <f t="shared" si="6"/>
        <v>0</v>
      </c>
      <c r="G9" s="3">
        <f t="shared" si="7"/>
        <v>0</v>
      </c>
      <c r="H9" s="8">
        <f t="shared" si="2"/>
        <v>0</v>
      </c>
      <c r="I9" s="3">
        <f t="shared" si="4"/>
        <v>0</v>
      </c>
      <c r="J9" s="1"/>
      <c r="K9" s="1"/>
    </row>
    <row r="10" spans="1:16" x14ac:dyDescent="0.4">
      <c r="B10" s="9"/>
      <c r="C10" s="9"/>
      <c r="D10" s="2">
        <f t="shared" si="5"/>
        <v>0</v>
      </c>
      <c r="E10" s="2">
        <f t="shared" si="3"/>
        <v>0</v>
      </c>
      <c r="F10" s="2">
        <f t="shared" si="6"/>
        <v>0</v>
      </c>
      <c r="G10" s="3">
        <f t="shared" si="7"/>
        <v>0</v>
      </c>
      <c r="H10" s="8">
        <f t="shared" si="2"/>
        <v>0</v>
      </c>
      <c r="I10" s="3">
        <f t="shared" si="4"/>
        <v>0</v>
      </c>
      <c r="J10" s="1"/>
      <c r="K10" s="1"/>
    </row>
    <row r="11" spans="1:16" x14ac:dyDescent="0.4">
      <c r="B11" s="9"/>
      <c r="C11" s="9"/>
      <c r="D11" s="2">
        <f t="shared" si="5"/>
        <v>0</v>
      </c>
      <c r="E11" s="2">
        <f t="shared" si="3"/>
        <v>0</v>
      </c>
      <c r="F11" s="2">
        <f t="shared" si="6"/>
        <v>0</v>
      </c>
      <c r="G11" s="3">
        <f t="shared" si="7"/>
        <v>0</v>
      </c>
      <c r="H11" s="8">
        <f t="shared" si="2"/>
        <v>0</v>
      </c>
      <c r="I11" s="3">
        <f t="shared" si="4"/>
        <v>0</v>
      </c>
      <c r="J11" s="1"/>
      <c r="K11" s="1"/>
    </row>
    <row r="12" spans="1:16" x14ac:dyDescent="0.4">
      <c r="B12" s="9"/>
      <c r="C12" s="9"/>
      <c r="D12" s="2">
        <f t="shared" si="5"/>
        <v>0</v>
      </c>
      <c r="E12" s="2">
        <f t="shared" si="3"/>
        <v>0</v>
      </c>
      <c r="F12" s="2">
        <f t="shared" si="6"/>
        <v>0</v>
      </c>
      <c r="G12" s="3">
        <f t="shared" si="7"/>
        <v>0</v>
      </c>
      <c r="H12" s="8">
        <f t="shared" si="2"/>
        <v>0</v>
      </c>
      <c r="I12" s="3">
        <f t="shared" si="4"/>
        <v>0</v>
      </c>
      <c r="J12" s="1"/>
      <c r="K12" s="1"/>
    </row>
    <row r="13" spans="1:16" x14ac:dyDescent="0.4">
      <c r="B13" s="9"/>
      <c r="C13" s="9"/>
      <c r="D13" s="2">
        <f t="shared" si="5"/>
        <v>0</v>
      </c>
      <c r="E13" s="2">
        <f t="shared" si="3"/>
        <v>0</v>
      </c>
      <c r="F13" s="2">
        <f t="shared" si="6"/>
        <v>0</v>
      </c>
      <c r="G13" s="3">
        <f t="shared" si="7"/>
        <v>0</v>
      </c>
      <c r="H13" s="8">
        <f t="shared" si="2"/>
        <v>0</v>
      </c>
      <c r="I13" s="3">
        <f t="shared" si="4"/>
        <v>0</v>
      </c>
    </row>
    <row r="14" spans="1:16" x14ac:dyDescent="0.4">
      <c r="A14" s="3" t="s">
        <v>7</v>
      </c>
      <c r="B14" s="3">
        <f>IF(SUM(B4:B13)=0,0,ROUND(SUM(B4:B13),4-(1+INT(LOG10(ABS(SUM(B4:B13)))))))</f>
        <v>18</v>
      </c>
      <c r="C14" s="3">
        <f t="shared" ref="C14:E14" si="8">IF(SUM(C4:C13)=0,0,ROUND(SUM(C4:C13),4-(1+INT(LOG10(ABS(SUM(C4:C13)))))))</f>
        <v>2.19</v>
      </c>
      <c r="D14" s="3">
        <f t="shared" si="8"/>
        <v>20.46</v>
      </c>
      <c r="E14" s="3">
        <f t="shared" si="8"/>
        <v>180</v>
      </c>
      <c r="F14" s="3"/>
      <c r="G14" s="3">
        <f>IF(SUM(G4:G13)=0,0,ROUND(SUM(G4:G13),4-(1+INT(LOG10(ABS(SUM(G4:G13)))))))</f>
        <v>8.0000000000000002E-8</v>
      </c>
      <c r="H14" s="3">
        <f>SUM(H4:H13)</f>
        <v>3</v>
      </c>
      <c r="I14" s="3">
        <f>IF(SUM(I4:I13)=0,0,ROUND(SUM(I4:I13),4-(1+INT(LOG10(ABS(SUM(I4:I13)))))))</f>
        <v>0.74419999999999997</v>
      </c>
    </row>
    <row r="15" spans="1:16" x14ac:dyDescent="0.4">
      <c r="A15" s="3"/>
      <c r="B15" s="10" t="s">
        <v>8</v>
      </c>
      <c r="C15" s="10" t="s">
        <v>9</v>
      </c>
      <c r="D15" s="10" t="s">
        <v>10</v>
      </c>
      <c r="E15" s="10" t="s">
        <v>11</v>
      </c>
      <c r="F15" s="10"/>
      <c r="G15" s="10" t="s">
        <v>22</v>
      </c>
      <c r="H15" s="10" t="s">
        <v>18</v>
      </c>
      <c r="I15" s="10" t="s">
        <v>21</v>
      </c>
    </row>
    <row r="16" spans="1:16" x14ac:dyDescent="0.4">
      <c r="C16" s="3">
        <f>IF(C14/H14=0,0,ROUND(C14/H14,4-(1+INT(LOG10(ABS(C14/H14))))))</f>
        <v>0.73</v>
      </c>
      <c r="D16" s="3">
        <f>IF(SQRT(I14/(H14-1))=0,0,ROUND(SQRT(I14/(H14-1)),4-(1+INT(LOG10(ABS(SQRT(I14/(H14-1))))))))</f>
        <v>0.61</v>
      </c>
      <c r="E16" s="3">
        <f>IF(SQRT(G14/(H14-2))=0,0,ROUND(SQRT(G14/(H14-2)),4-(1+INT(LOG10(ABS(SQRT(G14/(H14-2))))))))</f>
        <v>2.8279999999999999E-4</v>
      </c>
      <c r="F16" s="3">
        <f>(I14-G14)/I14</f>
        <v>0.9999998925020156</v>
      </c>
    </row>
    <row r="17" spans="3:6" x14ac:dyDescent="0.4">
      <c r="C17" s="10" t="s">
        <v>20</v>
      </c>
      <c r="D17" s="10" t="s">
        <v>23</v>
      </c>
      <c r="E17" s="10" t="s">
        <v>24</v>
      </c>
      <c r="F17" s="10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F356-02B6-460E-9260-58F31DC6268C}">
  <dimension ref="A2:R68"/>
  <sheetViews>
    <sheetView topLeftCell="A49" zoomScale="85" zoomScaleNormal="85" workbookViewId="0">
      <selection activeCell="E57" sqref="E57"/>
    </sheetView>
  </sheetViews>
  <sheetFormatPr defaultRowHeight="17.399999999999999" x14ac:dyDescent="0.4"/>
  <cols>
    <col min="2" max="2" width="20.796875" bestFit="1" customWidth="1"/>
    <col min="3" max="3" width="8.69921875" bestFit="1" customWidth="1"/>
    <col min="4" max="4" width="14.19921875" bestFit="1" customWidth="1"/>
    <col min="5" max="5" width="23.69921875" bestFit="1" customWidth="1"/>
    <col min="6" max="6" width="14.3984375" bestFit="1" customWidth="1"/>
    <col min="7" max="7" width="17.796875" bestFit="1" customWidth="1"/>
    <col min="8" max="8" width="16.69921875" customWidth="1"/>
    <col min="9" max="9" width="17.796875" bestFit="1" customWidth="1"/>
    <col min="10" max="10" width="2.3984375" bestFit="1" customWidth="1"/>
    <col min="14" max="14" width="9.796875" customWidth="1"/>
  </cols>
  <sheetData>
    <row r="2" spans="1:18" x14ac:dyDescent="0.4">
      <c r="B2" s="3" t="s">
        <v>26</v>
      </c>
      <c r="C2" t="s">
        <v>45</v>
      </c>
      <c r="D2" s="3" t="s">
        <v>40</v>
      </c>
      <c r="E2" s="3" t="s">
        <v>27</v>
      </c>
    </row>
    <row r="3" spans="1:18" x14ac:dyDescent="0.4">
      <c r="B3" s="6" t="s">
        <v>1</v>
      </c>
      <c r="C3" s="6" t="s">
        <v>2</v>
      </c>
      <c r="D3" s="6" t="s">
        <v>28</v>
      </c>
      <c r="E3" s="6" t="s">
        <v>29</v>
      </c>
      <c r="F3" s="6" t="s">
        <v>30</v>
      </c>
      <c r="G3" s="6" t="s">
        <v>31</v>
      </c>
      <c r="H3" s="6" t="s">
        <v>5</v>
      </c>
      <c r="I3" s="7" t="s">
        <v>19</v>
      </c>
    </row>
    <row r="4" spans="1:18" x14ac:dyDescent="0.4">
      <c r="B4" s="9"/>
      <c r="C4" s="9"/>
      <c r="D4" s="3">
        <f>IF(B4="",0,IF(LOG(B4)=0,0,ROUND(LOG(B4),4-(1+INT(LOG10(ABS(LOG(B4))))))))</f>
        <v>0</v>
      </c>
      <c r="E4" s="3">
        <f>IF(C4="",0,IF(LOG(C4)=0,0,ROUND(LOG(C4),4-(1+INT(LOG10(ABS(LOG(C4))))))))</f>
        <v>0</v>
      </c>
      <c r="F4" s="3">
        <f>IF(D4*E4=0,0,ROUND(D4*E4,4-(1+INT(LOG10(ABS(D4*E4))))))</f>
        <v>0</v>
      </c>
      <c r="G4" s="2">
        <f>IF(D4^2=0,0,ROUND(D4^2,4-(1+INT(LOG10(ABS(D4^2))))))</f>
        <v>0</v>
      </c>
      <c r="H4" s="2">
        <f>IF(J4=0,0,IF(O$7*B4^(Q$7)=0,0,ROUND(O$7*B4^(Q$7),4-(1+INT(LOG10(ABS(O$7*B4^(Q$7))))))))</f>
        <v>0</v>
      </c>
      <c r="I4" s="3">
        <f>IF(J4=0,0,IF((H4-C4)^2=0,0,ROUND((H4-C4)^2,4-(1+INT(LOG10(ABS((H4-C4)^2)))))))</f>
        <v>0</v>
      </c>
      <c r="J4" s="8">
        <f t="shared" ref="J4:J13" si="0">IF(B4="",0,1)</f>
        <v>0</v>
      </c>
      <c r="K4" s="3">
        <f t="shared" ref="K4:K13" si="1">IF(IF(J4=0,0,(C4-C$16)^2)=0,0,ROUND(IF(J4=0,0,(C4-C$16)^2),4-(1+INT(LOG10(ABS(IF(J4=0,0,(C4-C$16)^2)))))))</f>
        <v>0</v>
      </c>
      <c r="M4" s="2" t="s">
        <v>34</v>
      </c>
      <c r="N4" s="3" t="e">
        <f>IF((J14*F14-D14*E14)/(J14*G14-D14^2)=0,0,ROUND((J14*F14-D14*E14)/(J14*G14-D14^2),4-(1+INT(LOG10(ABS((J14*F14-D14*E14)/(J14*G14-D14^2)))))))</f>
        <v>#DIV/0!</v>
      </c>
      <c r="O4" s="3" t="s">
        <v>12</v>
      </c>
    </row>
    <row r="5" spans="1:18" x14ac:dyDescent="0.4">
      <c r="B5" s="9"/>
      <c r="C5" s="9"/>
      <c r="D5" s="3">
        <f t="shared" ref="D5:D13" si="2">IF(B5="",0,IF(LOG(B5)=0,0,ROUND(LOG(B5),4-(1+INT(LOG10(ABS(LOG(B5))))))))</f>
        <v>0</v>
      </c>
      <c r="E5" s="3">
        <f t="shared" ref="E5:E13" si="3">IF(C5="",0,IF(LOG(C5)=0,0,ROUND(LOG(C5),4-(1+INT(LOG10(ABS(LOG(C5))))))))</f>
        <v>0</v>
      </c>
      <c r="F5" s="3">
        <f t="shared" ref="F5:F13" si="4">IF(D5*E5=0,0,ROUND(D5*E5,4-(1+INT(LOG10(ABS(D5*E5))))))</f>
        <v>0</v>
      </c>
      <c r="G5" s="2">
        <f t="shared" ref="G5:G13" si="5">IF(D5^2=0,0,ROUND(D5^2,4-(1+INT(LOG10(ABS(D5^2))))))</f>
        <v>0</v>
      </c>
      <c r="H5" s="2">
        <f t="shared" ref="H5:H13" si="6">IF(J5=0,0,IF(O$7*B5^(Q$7)=0,0,ROUND(O$7*B5^(Q$7),4-(1+INT(LOG10(ABS(O$7*B5^(Q$7))))))))</f>
        <v>0</v>
      </c>
      <c r="I5" s="3">
        <f t="shared" ref="I5:I13" si="7">IF(J5=0,0,IF((H5-C5)^2=0,0,ROUND((H5-C5)^2,4-(1+INT(LOG10(ABS((H5-C5)^2)))))))</f>
        <v>0</v>
      </c>
      <c r="J5" s="8">
        <f t="shared" si="0"/>
        <v>0</v>
      </c>
      <c r="K5" s="3">
        <f t="shared" si="1"/>
        <v>0</v>
      </c>
      <c r="M5" s="4" t="s">
        <v>35</v>
      </c>
      <c r="N5" s="5" t="e">
        <f>IF(E14/J14-D14/J14*N4=0,0,ROUND(E14/J14-D14/J14*N4,4-(1+INT(LOG10(ABS(E14/J14-D14/J14*N4))))))</f>
        <v>#DIV/0!</v>
      </c>
      <c r="O5" s="3" t="s">
        <v>36</v>
      </c>
    </row>
    <row r="6" spans="1:18" x14ac:dyDescent="0.4">
      <c r="B6" s="9"/>
      <c r="C6" s="9"/>
      <c r="D6" s="3">
        <f t="shared" si="2"/>
        <v>0</v>
      </c>
      <c r="E6" s="3">
        <f t="shared" si="3"/>
        <v>0</v>
      </c>
      <c r="F6" s="3">
        <f t="shared" si="4"/>
        <v>0</v>
      </c>
      <c r="G6" s="2">
        <f t="shared" si="5"/>
        <v>0</v>
      </c>
      <c r="H6" s="2">
        <f t="shared" si="6"/>
        <v>0</v>
      </c>
      <c r="I6" s="3">
        <f t="shared" si="7"/>
        <v>0</v>
      </c>
      <c r="J6" s="8">
        <f t="shared" si="0"/>
        <v>0</v>
      </c>
      <c r="K6" s="3">
        <f t="shared" si="1"/>
        <v>0</v>
      </c>
      <c r="M6" s="2" t="s">
        <v>41</v>
      </c>
      <c r="N6" s="3" t="s">
        <v>17</v>
      </c>
      <c r="O6" s="3" t="e">
        <f>N5</f>
        <v>#DIV/0!</v>
      </c>
      <c r="P6" s="3" t="s">
        <v>15</v>
      </c>
      <c r="Q6" s="3" t="e">
        <f>N4</f>
        <v>#DIV/0!</v>
      </c>
      <c r="R6" s="3" t="s">
        <v>47</v>
      </c>
    </row>
    <row r="7" spans="1:18" x14ac:dyDescent="0.4">
      <c r="B7" s="9"/>
      <c r="C7" s="9"/>
      <c r="D7" s="3">
        <f t="shared" si="2"/>
        <v>0</v>
      </c>
      <c r="E7" s="3">
        <f t="shared" si="3"/>
        <v>0</v>
      </c>
      <c r="F7" s="3">
        <f t="shared" si="4"/>
        <v>0</v>
      </c>
      <c r="G7" s="2">
        <f t="shared" si="5"/>
        <v>0</v>
      </c>
      <c r="H7" s="2">
        <f t="shared" si="6"/>
        <v>0</v>
      </c>
      <c r="I7" s="3">
        <f t="shared" si="7"/>
        <v>0</v>
      </c>
      <c r="J7" s="8">
        <f t="shared" si="0"/>
        <v>0</v>
      </c>
      <c r="K7" s="3">
        <f t="shared" si="1"/>
        <v>0</v>
      </c>
      <c r="M7" s="2" t="s">
        <v>38</v>
      </c>
      <c r="N7" s="2" t="s">
        <v>17</v>
      </c>
      <c r="O7" s="2" t="e">
        <f>10^(O6)</f>
        <v>#DIV/0!</v>
      </c>
      <c r="P7" s="3" t="str">
        <f>"*x^("</f>
        <v>*x^(</v>
      </c>
      <c r="Q7" s="3" t="e">
        <f>Q6</f>
        <v>#DIV/0!</v>
      </c>
      <c r="R7" s="3" t="s">
        <v>42</v>
      </c>
    </row>
    <row r="8" spans="1:18" x14ac:dyDescent="0.4">
      <c r="B8" s="9"/>
      <c r="C8" s="9"/>
      <c r="D8" s="3">
        <f t="shared" si="2"/>
        <v>0</v>
      </c>
      <c r="E8" s="3">
        <f t="shared" si="3"/>
        <v>0</v>
      </c>
      <c r="F8" s="3">
        <f t="shared" si="4"/>
        <v>0</v>
      </c>
      <c r="G8" s="2">
        <f t="shared" si="5"/>
        <v>0</v>
      </c>
      <c r="H8" s="2">
        <f t="shared" si="6"/>
        <v>0</v>
      </c>
      <c r="I8" s="3">
        <f t="shared" si="7"/>
        <v>0</v>
      </c>
      <c r="J8" s="8">
        <f t="shared" si="0"/>
        <v>0</v>
      </c>
      <c r="K8" s="3">
        <f t="shared" si="1"/>
        <v>0</v>
      </c>
      <c r="L8" s="1"/>
      <c r="M8" s="1"/>
      <c r="O8" s="3" t="s">
        <v>43</v>
      </c>
      <c r="Q8" s="3" t="s">
        <v>44</v>
      </c>
    </row>
    <row r="9" spans="1:18" x14ac:dyDescent="0.4">
      <c r="B9" s="9"/>
      <c r="C9" s="9"/>
      <c r="D9" s="3">
        <f t="shared" si="2"/>
        <v>0</v>
      </c>
      <c r="E9" s="3">
        <f t="shared" si="3"/>
        <v>0</v>
      </c>
      <c r="F9" s="3">
        <f t="shared" si="4"/>
        <v>0</v>
      </c>
      <c r="G9" s="2">
        <f t="shared" si="5"/>
        <v>0</v>
      </c>
      <c r="H9" s="2">
        <f t="shared" si="6"/>
        <v>0</v>
      </c>
      <c r="I9" s="3">
        <f t="shared" si="7"/>
        <v>0</v>
      </c>
      <c r="J9" s="8">
        <f t="shared" si="0"/>
        <v>0</v>
      </c>
      <c r="K9" s="3">
        <f t="shared" si="1"/>
        <v>0</v>
      </c>
      <c r="L9" s="1"/>
      <c r="M9" s="1"/>
    </row>
    <row r="10" spans="1:18" x14ac:dyDescent="0.4">
      <c r="B10" s="9"/>
      <c r="C10" s="9"/>
      <c r="D10" s="3">
        <f t="shared" si="2"/>
        <v>0</v>
      </c>
      <c r="E10" s="3">
        <f t="shared" si="3"/>
        <v>0</v>
      </c>
      <c r="F10" s="3">
        <f t="shared" si="4"/>
        <v>0</v>
      </c>
      <c r="G10" s="2">
        <f t="shared" si="5"/>
        <v>0</v>
      </c>
      <c r="H10" s="2">
        <f t="shared" si="6"/>
        <v>0</v>
      </c>
      <c r="I10" s="3">
        <f t="shared" si="7"/>
        <v>0</v>
      </c>
      <c r="J10" s="8">
        <f t="shared" si="0"/>
        <v>0</v>
      </c>
      <c r="K10" s="3">
        <f t="shared" si="1"/>
        <v>0</v>
      </c>
      <c r="L10" s="1"/>
      <c r="M10" s="1"/>
    </row>
    <row r="11" spans="1:18" x14ac:dyDescent="0.4">
      <c r="B11" s="9"/>
      <c r="C11" s="9"/>
      <c r="D11" s="3">
        <f t="shared" si="2"/>
        <v>0</v>
      </c>
      <c r="E11" s="3">
        <f t="shared" si="3"/>
        <v>0</v>
      </c>
      <c r="F11" s="3">
        <f t="shared" si="4"/>
        <v>0</v>
      </c>
      <c r="G11" s="2">
        <f t="shared" si="5"/>
        <v>0</v>
      </c>
      <c r="H11" s="2">
        <f t="shared" si="6"/>
        <v>0</v>
      </c>
      <c r="I11" s="3">
        <f t="shared" si="7"/>
        <v>0</v>
      </c>
      <c r="J11" s="8">
        <f t="shared" si="0"/>
        <v>0</v>
      </c>
      <c r="K11" s="3">
        <f t="shared" si="1"/>
        <v>0</v>
      </c>
      <c r="L11" s="1"/>
      <c r="M11" s="1"/>
    </row>
    <row r="12" spans="1:18" x14ac:dyDescent="0.4">
      <c r="B12" s="9"/>
      <c r="C12" s="9"/>
      <c r="D12" s="3">
        <f t="shared" si="2"/>
        <v>0</v>
      </c>
      <c r="E12" s="3">
        <f t="shared" si="3"/>
        <v>0</v>
      </c>
      <c r="F12" s="3">
        <f t="shared" si="4"/>
        <v>0</v>
      </c>
      <c r="G12" s="2">
        <f t="shared" si="5"/>
        <v>0</v>
      </c>
      <c r="H12" s="2">
        <f t="shared" si="6"/>
        <v>0</v>
      </c>
      <c r="I12" s="3">
        <f t="shared" si="7"/>
        <v>0</v>
      </c>
      <c r="J12" s="8">
        <f t="shared" si="0"/>
        <v>0</v>
      </c>
      <c r="K12" s="3">
        <f t="shared" si="1"/>
        <v>0</v>
      </c>
      <c r="L12" s="1"/>
      <c r="M12" s="1"/>
    </row>
    <row r="13" spans="1:18" x14ac:dyDescent="0.4">
      <c r="B13" s="9"/>
      <c r="C13" s="9"/>
      <c r="D13" s="3">
        <f t="shared" si="2"/>
        <v>0</v>
      </c>
      <c r="E13" s="3">
        <f t="shared" si="3"/>
        <v>0</v>
      </c>
      <c r="F13" s="3">
        <f t="shared" si="4"/>
        <v>0</v>
      </c>
      <c r="G13" s="2">
        <f t="shared" si="5"/>
        <v>0</v>
      </c>
      <c r="H13" s="2">
        <f t="shared" si="6"/>
        <v>0</v>
      </c>
      <c r="I13" s="3">
        <f t="shared" si="7"/>
        <v>0</v>
      </c>
      <c r="J13" s="8">
        <f t="shared" si="0"/>
        <v>0</v>
      </c>
      <c r="K13" s="3">
        <f t="shared" si="1"/>
        <v>0</v>
      </c>
    </row>
    <row r="14" spans="1:18" x14ac:dyDescent="0.4">
      <c r="A14" s="3" t="s">
        <v>7</v>
      </c>
      <c r="B14" s="3">
        <f>IF(SUM(B4:B13)=0,0,ROUND(SUM(B4:B13),4-(1+INT(LOG10(ABS(SUM(B4:B13)))))))</f>
        <v>0</v>
      </c>
      <c r="C14" s="3">
        <f t="shared" ref="C14" si="8">IF(SUM(C4:C13)=0,0,ROUND(SUM(C4:C13),4-(1+INT(LOG10(ABS(SUM(C4:C13)))))))</f>
        <v>0</v>
      </c>
      <c r="D14" s="3">
        <f t="shared" ref="D14" si="9">IF(SUM(D4:D13)=0,0,ROUND(SUM(D4:D13),4-(1+INT(LOG10(ABS(SUM(D4:D13)))))))</f>
        <v>0</v>
      </c>
      <c r="E14" s="3">
        <f t="shared" ref="E14" si="10">IF(SUM(E4:E13)=0,0,ROUND(SUM(E4:E13),4-(1+INT(LOG10(ABS(SUM(E4:E13)))))))</f>
        <v>0</v>
      </c>
      <c r="F14" s="3">
        <f>IF(SUM(F4:F13)=0,0,ROUND(SUM(F4:F13),4-(1+INT(LOG10(ABS(SUM(F4:F13)))))))</f>
        <v>0</v>
      </c>
      <c r="G14" s="3">
        <f>IF(SUM(G4:G13)=0,0,ROUND(SUM(G4:G13),4-(1+INT(LOG10(ABS(SUM(G4:G13)))))))</f>
        <v>0</v>
      </c>
      <c r="H14" s="12" t="s">
        <v>59</v>
      </c>
      <c r="I14" s="3">
        <f>IF(SUM(I4:I13)=0,0,ROUND(SUM(I4:I13),4-(1+INT(LOG10(ABS(SUM(I4:I13)))))))</f>
        <v>0</v>
      </c>
      <c r="J14" s="3">
        <f>SUM(J4:J13)</f>
        <v>0</v>
      </c>
      <c r="K14" s="3">
        <f>IF(SUM(K4:K13)=0,0,ROUND(SUM(K4:K13),4-(1+INT(LOG10(ABS(SUM(K4:K13)))))))</f>
        <v>0</v>
      </c>
    </row>
    <row r="15" spans="1:18" x14ac:dyDescent="0.4">
      <c r="A15" s="3"/>
      <c r="B15" s="10" t="s">
        <v>8</v>
      </c>
      <c r="C15" s="10" t="s">
        <v>9</v>
      </c>
      <c r="D15" s="10" t="s">
        <v>32</v>
      </c>
      <c r="E15" s="10" t="s">
        <v>33</v>
      </c>
      <c r="F15" s="10" t="s">
        <v>10</v>
      </c>
      <c r="G15" s="10" t="s">
        <v>11</v>
      </c>
      <c r="H15" s="10"/>
      <c r="I15" s="10" t="s">
        <v>22</v>
      </c>
      <c r="J15" s="10" t="s">
        <v>18</v>
      </c>
      <c r="K15" s="10" t="s">
        <v>21</v>
      </c>
    </row>
    <row r="16" spans="1:18" x14ac:dyDescent="0.4">
      <c r="C16" s="3" t="e">
        <f>IF(C14/J14=0,0,ROUND(C14/J14,4-(1+INT(LOG10(ABS(C14/J14))))))</f>
        <v>#DIV/0!</v>
      </c>
      <c r="F16" s="3">
        <f>IF(SQRT(K14/(J14-1))=0,0,ROUND(SQRT(K14/(J14-1)),4-(1+INT(LOG10(ABS(SQRT(K14/(J14-1))))))))</f>
        <v>0</v>
      </c>
      <c r="G16" s="3">
        <f>IF(SQRT(I14/(J14-2))=0,0,ROUND(SQRT(I14/(J14-2)),4-(1+INT(LOG10(ABS(SQRT(I14/(J14-2))))))))</f>
        <v>0</v>
      </c>
      <c r="H16" s="3" t="e">
        <f>(K14-I14)/K14</f>
        <v>#DIV/0!</v>
      </c>
    </row>
    <row r="17" spans="1:18" x14ac:dyDescent="0.4">
      <c r="C17" s="10" t="s">
        <v>20</v>
      </c>
      <c r="F17" s="10" t="s">
        <v>23</v>
      </c>
      <c r="G17" s="10" t="s">
        <v>24</v>
      </c>
      <c r="H17" s="10" t="s">
        <v>25</v>
      </c>
    </row>
    <row r="19" spans="1:18" x14ac:dyDescent="0.4">
      <c r="B19" s="3" t="s">
        <v>26</v>
      </c>
      <c r="C19" t="s">
        <v>49</v>
      </c>
      <c r="D19" s="3" t="s">
        <v>46</v>
      </c>
      <c r="E19" s="3" t="s">
        <v>27</v>
      </c>
    </row>
    <row r="20" spans="1:18" x14ac:dyDescent="0.4">
      <c r="B20" s="6" t="s">
        <v>1</v>
      </c>
      <c r="C20" s="6" t="s">
        <v>2</v>
      </c>
      <c r="D20" s="6" t="s">
        <v>28</v>
      </c>
      <c r="E20" s="6" t="s">
        <v>29</v>
      </c>
      <c r="F20" s="6" t="s">
        <v>30</v>
      </c>
      <c r="G20" s="6" t="s">
        <v>31</v>
      </c>
      <c r="H20" s="6" t="s">
        <v>5</v>
      </c>
      <c r="I20" s="7" t="s">
        <v>19</v>
      </c>
    </row>
    <row r="21" spans="1:18" x14ac:dyDescent="0.4">
      <c r="B21" s="9"/>
      <c r="C21" s="9"/>
      <c r="D21" s="3">
        <f>B21</f>
        <v>0</v>
      </c>
      <c r="E21" s="3">
        <f>IF(C21="",0,IF(LN(C21)=0,0,ROUND(LN(C21),4-(1+INT(LOG10(ABS(LN(C21))))))))</f>
        <v>0</v>
      </c>
      <c r="F21" s="3">
        <f>IF(D21*E21=0,0,ROUND(D21*E21,4-(1+INT(LOG10(ABS(D21*E21))))))</f>
        <v>0</v>
      </c>
      <c r="G21" s="2">
        <f>IF(D21^2=0,0,ROUND(D21^2,4-(1+INT(LOG10(ABS(D21^2))))))</f>
        <v>0</v>
      </c>
      <c r="H21" s="2">
        <f>IF(J21=0,0,IF(O$24*EXP(B21*(Q$24))=0,0,ROUND(O$24*EXP(B21*(Q$24)),4-(1+INT(LOG10(ABS(O$24*EXP(B21*(Q$24)))))))))</f>
        <v>0</v>
      </c>
      <c r="I21" s="3">
        <f>IF(J21=0,0,IF((H21-C21)^2=0,0,ROUND((H21-C21)^2,4-(1+INT(LOG10(ABS((H21-C21)^2)))))))</f>
        <v>0</v>
      </c>
      <c r="J21" s="8">
        <f t="shared" ref="J21:J30" si="11">IF(B21="",0,1)</f>
        <v>0</v>
      </c>
      <c r="K21" s="3">
        <f t="shared" ref="K21:K30" si="12">IF(IF(J21=0,0,(C21-C$16)^2)=0,0,ROUND(IF(J21=0,0,(C21-C$16)^2),4-(1+INT(LOG10(ABS(IF(J21=0,0,(C21-C$16)^2)))))))</f>
        <v>0</v>
      </c>
      <c r="M21" s="2" t="s">
        <v>34</v>
      </c>
      <c r="N21" s="3" t="e">
        <f>IF((J31*F31-D31*E31)/(J31*G31-D31^2)=0,0,ROUND((J31*F31-D31*E31)/(J31*G31-D31^2),4-(1+INT(LOG10(ABS((J31*F31-D31*E31)/(J31*G31-D31^2)))))))</f>
        <v>#DIV/0!</v>
      </c>
      <c r="O21" s="3" t="s">
        <v>12</v>
      </c>
    </row>
    <row r="22" spans="1:18" x14ac:dyDescent="0.4">
      <c r="B22" s="9"/>
      <c r="C22" s="9"/>
      <c r="D22" s="3">
        <f t="shared" ref="D22:D30" si="13">B22</f>
        <v>0</v>
      </c>
      <c r="E22" s="3">
        <f t="shared" ref="E22:E30" si="14">IF(C22="",0,IF(LN(C22)=0,0,ROUND(LN(C22),4-(1+INT(LOG10(ABS(LN(C22))))))))</f>
        <v>0</v>
      </c>
      <c r="F22" s="3">
        <f t="shared" ref="F22:F30" si="15">IF(D22*E22=0,0,ROUND(D22*E22,4-(1+INT(LOG10(ABS(D22*E22))))))</f>
        <v>0</v>
      </c>
      <c r="G22" s="2">
        <f t="shared" ref="G22:G30" si="16">IF(D22^2=0,0,ROUND(D22^2,4-(1+INT(LOG10(ABS(D22^2))))))</f>
        <v>0</v>
      </c>
      <c r="H22" s="2">
        <f t="shared" ref="H22:H30" si="17">IF(J22=0,0,IF(O$24*EXP(B22*(Q$24))=0,0,ROUND(O$24*EXP(B22*(Q$24)),4-(1+INT(LOG10(ABS(O$24*EXP(B22*(Q$24)))))))))</f>
        <v>0</v>
      </c>
      <c r="I22" s="3">
        <f t="shared" ref="I22:I30" si="18">IF(J22=0,0,IF((H22-C22)^2=0,0,ROUND((H22-C22)^2,4-(1+INT(LOG10(ABS((H22-C22)^2)))))))</f>
        <v>0</v>
      </c>
      <c r="J22" s="8">
        <f t="shared" si="11"/>
        <v>0</v>
      </c>
      <c r="K22" s="3">
        <f t="shared" si="12"/>
        <v>0</v>
      </c>
      <c r="M22" s="4" t="s">
        <v>35</v>
      </c>
      <c r="N22" s="5" t="e">
        <f>IF(E31/J31-D31/J31*N21=0,0,ROUND(E31/J31-D31/J31*N21,4-(1+INT(LOG10(ABS(E31/J31-D31/J31*N21))))))</f>
        <v>#DIV/0!</v>
      </c>
      <c r="O22" s="3" t="s">
        <v>48</v>
      </c>
    </row>
    <row r="23" spans="1:18" x14ac:dyDescent="0.4">
      <c r="B23" s="9"/>
      <c r="C23" s="9"/>
      <c r="D23" s="3">
        <f t="shared" si="13"/>
        <v>0</v>
      </c>
      <c r="E23" s="3">
        <f t="shared" si="14"/>
        <v>0</v>
      </c>
      <c r="F23" s="3">
        <f t="shared" si="15"/>
        <v>0</v>
      </c>
      <c r="G23" s="2">
        <f t="shared" si="16"/>
        <v>0</v>
      </c>
      <c r="H23" s="2">
        <f t="shared" si="17"/>
        <v>0</v>
      </c>
      <c r="I23" s="3">
        <f t="shared" si="18"/>
        <v>0</v>
      </c>
      <c r="J23" s="8">
        <f t="shared" si="11"/>
        <v>0</v>
      </c>
      <c r="K23" s="3">
        <f t="shared" si="12"/>
        <v>0</v>
      </c>
      <c r="M23" s="2" t="s">
        <v>37</v>
      </c>
      <c r="N23" s="3" t="s">
        <v>17</v>
      </c>
      <c r="O23" s="3" t="e">
        <f>N22</f>
        <v>#DIV/0!</v>
      </c>
      <c r="P23" s="3" t="s">
        <v>15</v>
      </c>
      <c r="Q23" s="3" t="e">
        <f>N21</f>
        <v>#DIV/0!</v>
      </c>
      <c r="R23" s="3" t="s">
        <v>16</v>
      </c>
    </row>
    <row r="24" spans="1:18" x14ac:dyDescent="0.4">
      <c r="B24" s="9"/>
      <c r="C24" s="9"/>
      <c r="D24" s="3">
        <f t="shared" si="13"/>
        <v>0</v>
      </c>
      <c r="E24" s="3">
        <f t="shared" si="14"/>
        <v>0</v>
      </c>
      <c r="F24" s="3">
        <f t="shared" si="15"/>
        <v>0</v>
      </c>
      <c r="G24" s="2">
        <f t="shared" si="16"/>
        <v>0</v>
      </c>
      <c r="H24" s="2">
        <f t="shared" si="17"/>
        <v>0</v>
      </c>
      <c r="I24" s="3">
        <f t="shared" si="18"/>
        <v>0</v>
      </c>
      <c r="J24" s="8">
        <f t="shared" si="11"/>
        <v>0</v>
      </c>
      <c r="K24" s="3">
        <f t="shared" si="12"/>
        <v>0</v>
      </c>
      <c r="M24" s="2" t="s">
        <v>38</v>
      </c>
      <c r="N24" s="2" t="s">
        <v>17</v>
      </c>
      <c r="O24" s="2" t="e">
        <f>EXP(O23)</f>
        <v>#DIV/0!</v>
      </c>
      <c r="P24" s="3" t="str">
        <f>"*exp("</f>
        <v>*exp(</v>
      </c>
      <c r="Q24" s="3" t="e">
        <f>Q23</f>
        <v>#DIV/0!</v>
      </c>
      <c r="R24" s="3" t="s">
        <v>39</v>
      </c>
    </row>
    <row r="25" spans="1:18" x14ac:dyDescent="0.4">
      <c r="B25" s="9"/>
      <c r="C25" s="9"/>
      <c r="D25" s="3">
        <f t="shared" si="13"/>
        <v>0</v>
      </c>
      <c r="E25" s="3">
        <f t="shared" si="14"/>
        <v>0</v>
      </c>
      <c r="F25" s="3">
        <f t="shared" si="15"/>
        <v>0</v>
      </c>
      <c r="G25" s="2">
        <f t="shared" si="16"/>
        <v>0</v>
      </c>
      <c r="H25" s="2">
        <f t="shared" si="17"/>
        <v>0</v>
      </c>
      <c r="I25" s="3">
        <f t="shared" si="18"/>
        <v>0</v>
      </c>
      <c r="J25" s="8">
        <f t="shared" si="11"/>
        <v>0</v>
      </c>
      <c r="K25" s="3">
        <f t="shared" si="12"/>
        <v>0</v>
      </c>
      <c r="L25" s="1"/>
      <c r="M25" s="1"/>
      <c r="O25" s="3" t="s">
        <v>43</v>
      </c>
      <c r="Q25" s="3" t="s">
        <v>44</v>
      </c>
    </row>
    <row r="26" spans="1:18" x14ac:dyDescent="0.4">
      <c r="B26" s="9"/>
      <c r="C26" s="9"/>
      <c r="D26" s="3">
        <f t="shared" si="13"/>
        <v>0</v>
      </c>
      <c r="E26" s="3">
        <f t="shared" si="14"/>
        <v>0</v>
      </c>
      <c r="F26" s="3">
        <f t="shared" si="15"/>
        <v>0</v>
      </c>
      <c r="G26" s="2">
        <f t="shared" si="16"/>
        <v>0</v>
      </c>
      <c r="H26" s="2">
        <f t="shared" si="17"/>
        <v>0</v>
      </c>
      <c r="I26" s="3">
        <f t="shared" si="18"/>
        <v>0</v>
      </c>
      <c r="J26" s="8">
        <f t="shared" si="11"/>
        <v>0</v>
      </c>
      <c r="K26" s="3">
        <f t="shared" si="12"/>
        <v>0</v>
      </c>
      <c r="L26" s="1"/>
      <c r="M26" s="1"/>
    </row>
    <row r="27" spans="1:18" x14ac:dyDescent="0.4">
      <c r="B27" s="9"/>
      <c r="C27" s="9"/>
      <c r="D27" s="3">
        <f t="shared" si="13"/>
        <v>0</v>
      </c>
      <c r="E27" s="3">
        <f t="shared" si="14"/>
        <v>0</v>
      </c>
      <c r="F27" s="3">
        <f t="shared" si="15"/>
        <v>0</v>
      </c>
      <c r="G27" s="2">
        <f t="shared" si="16"/>
        <v>0</v>
      </c>
      <c r="H27" s="2">
        <f t="shared" si="17"/>
        <v>0</v>
      </c>
      <c r="I27" s="3">
        <f t="shared" si="18"/>
        <v>0</v>
      </c>
      <c r="J27" s="8">
        <f t="shared" si="11"/>
        <v>0</v>
      </c>
      <c r="K27" s="3">
        <f t="shared" si="12"/>
        <v>0</v>
      </c>
      <c r="L27" s="1"/>
      <c r="M27" s="1"/>
    </row>
    <row r="28" spans="1:18" x14ac:dyDescent="0.4">
      <c r="B28" s="9"/>
      <c r="C28" s="9"/>
      <c r="D28" s="3">
        <f t="shared" si="13"/>
        <v>0</v>
      </c>
      <c r="E28" s="3">
        <f t="shared" si="14"/>
        <v>0</v>
      </c>
      <c r="F28" s="3">
        <f t="shared" si="15"/>
        <v>0</v>
      </c>
      <c r="G28" s="2">
        <f t="shared" si="16"/>
        <v>0</v>
      </c>
      <c r="H28" s="2">
        <f t="shared" si="17"/>
        <v>0</v>
      </c>
      <c r="I28" s="3">
        <f t="shared" si="18"/>
        <v>0</v>
      </c>
      <c r="J28" s="8">
        <f t="shared" si="11"/>
        <v>0</v>
      </c>
      <c r="K28" s="3">
        <f t="shared" si="12"/>
        <v>0</v>
      </c>
      <c r="L28" s="1"/>
      <c r="M28" s="1"/>
    </row>
    <row r="29" spans="1:18" x14ac:dyDescent="0.4">
      <c r="B29" s="9"/>
      <c r="C29" s="9"/>
      <c r="D29" s="3">
        <f t="shared" si="13"/>
        <v>0</v>
      </c>
      <c r="E29" s="3">
        <f t="shared" si="14"/>
        <v>0</v>
      </c>
      <c r="F29" s="3">
        <f t="shared" si="15"/>
        <v>0</v>
      </c>
      <c r="G29" s="2">
        <f t="shared" si="16"/>
        <v>0</v>
      </c>
      <c r="H29" s="2">
        <f t="shared" si="17"/>
        <v>0</v>
      </c>
      <c r="I29" s="3">
        <f t="shared" si="18"/>
        <v>0</v>
      </c>
      <c r="J29" s="8">
        <f t="shared" si="11"/>
        <v>0</v>
      </c>
      <c r="K29" s="3">
        <f t="shared" si="12"/>
        <v>0</v>
      </c>
      <c r="L29" s="1"/>
      <c r="M29" s="1"/>
    </row>
    <row r="30" spans="1:18" x14ac:dyDescent="0.4">
      <c r="B30" s="9"/>
      <c r="C30" s="9"/>
      <c r="D30" s="3">
        <f t="shared" si="13"/>
        <v>0</v>
      </c>
      <c r="E30" s="3">
        <f t="shared" si="14"/>
        <v>0</v>
      </c>
      <c r="F30" s="3">
        <f t="shared" si="15"/>
        <v>0</v>
      </c>
      <c r="G30" s="2">
        <f t="shared" si="16"/>
        <v>0</v>
      </c>
      <c r="H30" s="2">
        <f t="shared" si="17"/>
        <v>0</v>
      </c>
      <c r="I30" s="3">
        <f t="shared" si="18"/>
        <v>0</v>
      </c>
      <c r="J30" s="8">
        <f t="shared" si="11"/>
        <v>0</v>
      </c>
      <c r="K30" s="3">
        <f t="shared" si="12"/>
        <v>0</v>
      </c>
    </row>
    <row r="31" spans="1:18" x14ac:dyDescent="0.4">
      <c r="A31" s="3" t="s">
        <v>7</v>
      </c>
      <c r="B31" s="3">
        <f>IF(SUM(B21:B30)=0,0,ROUND(SUM(B21:B30),4-(1+INT(LOG10(ABS(SUM(B21:B30)))))))</f>
        <v>0</v>
      </c>
      <c r="C31" s="3">
        <f t="shared" ref="C31" si="19">IF(SUM(C21:C30)=0,0,ROUND(SUM(C21:C30),4-(1+INT(LOG10(ABS(SUM(C21:C30)))))))</f>
        <v>0</v>
      </c>
      <c r="D31" s="3">
        <f t="shared" ref="D31" si="20">IF(SUM(D21:D30)=0,0,ROUND(SUM(D21:D30),4-(1+INT(LOG10(ABS(SUM(D21:D30)))))))</f>
        <v>0</v>
      </c>
      <c r="E31" s="3">
        <f t="shared" ref="E31" si="21">IF(SUM(E21:E30)=0,0,ROUND(SUM(E21:E30),4-(1+INT(LOG10(ABS(SUM(E21:E30)))))))</f>
        <v>0</v>
      </c>
      <c r="F31" s="3">
        <f>IF(SUM(F21:F30)=0,0,ROUND(SUM(F21:F30),4-(1+INT(LOG10(ABS(SUM(F21:F30)))))))</f>
        <v>0</v>
      </c>
      <c r="G31" s="3">
        <f>IF(SUM(G21:G30)=0,0,ROUND(SUM(G21:G30),4-(1+INT(LOG10(ABS(SUM(G21:G30)))))))</f>
        <v>0</v>
      </c>
      <c r="H31" s="12"/>
      <c r="I31" s="3">
        <f>IF(SUM(I21:I30)=0,0,ROUND(SUM(I21:I30),4-(1+INT(LOG10(ABS(SUM(I21:I30)))))))</f>
        <v>0</v>
      </c>
      <c r="J31" s="3">
        <f>SUM(J21:J30)</f>
        <v>0</v>
      </c>
      <c r="K31" s="3">
        <f>IF(SUM(K21:K30)=0,0,ROUND(SUM(K21:K30),4-(1+INT(LOG10(ABS(SUM(K21:K30)))))))</f>
        <v>0</v>
      </c>
    </row>
    <row r="32" spans="1:18" x14ac:dyDescent="0.4">
      <c r="A32" s="3"/>
      <c r="B32" s="10" t="s">
        <v>8</v>
      </c>
      <c r="C32" s="10" t="s">
        <v>9</v>
      </c>
      <c r="D32" s="10" t="s">
        <v>32</v>
      </c>
      <c r="E32" s="10" t="s">
        <v>33</v>
      </c>
      <c r="F32" s="10" t="s">
        <v>10</v>
      </c>
      <c r="G32" s="10" t="s">
        <v>11</v>
      </c>
      <c r="H32" s="10"/>
      <c r="I32" s="10" t="s">
        <v>22</v>
      </c>
      <c r="J32" s="10" t="s">
        <v>18</v>
      </c>
      <c r="K32" s="10" t="s">
        <v>21</v>
      </c>
    </row>
    <row r="33" spans="1:18" x14ac:dyDescent="0.4">
      <c r="C33" s="3" t="e">
        <f>IF(C31/J31=0,0,ROUND(C31/J31,4-(1+INT(LOG10(ABS(C31/J31))))))</f>
        <v>#DIV/0!</v>
      </c>
      <c r="F33" s="3">
        <f>IF(SQRT(K31/(J31-1))=0,0,ROUND(SQRT(K31/(J31-1)),4-(1+INT(LOG10(ABS(SQRT(K31/(J31-1))))))))</f>
        <v>0</v>
      </c>
      <c r="G33" s="3">
        <f>IF(SQRT(I31/(J31-2))=0,0,ROUND(SQRT(I31/(J31-2)),4-(1+INT(LOG10(ABS(SQRT(I31/(J31-2))))))))</f>
        <v>0</v>
      </c>
      <c r="H33" s="3" t="e">
        <f>(K31-I31)/K31</f>
        <v>#DIV/0!</v>
      </c>
    </row>
    <row r="34" spans="1:18" x14ac:dyDescent="0.4">
      <c r="C34" s="10" t="s">
        <v>20</v>
      </c>
      <c r="F34" s="10" t="s">
        <v>23</v>
      </c>
      <c r="G34" s="10" t="s">
        <v>24</v>
      </c>
      <c r="H34" s="10" t="s">
        <v>25</v>
      </c>
    </row>
    <row r="36" spans="1:18" x14ac:dyDescent="0.4">
      <c r="B36" s="3" t="s">
        <v>26</v>
      </c>
      <c r="C36" t="s">
        <v>50</v>
      </c>
      <c r="D36" s="3" t="s">
        <v>51</v>
      </c>
      <c r="E36" s="3" t="s">
        <v>52</v>
      </c>
    </row>
    <row r="37" spans="1:18" x14ac:dyDescent="0.4">
      <c r="B37" s="6" t="s">
        <v>1</v>
      </c>
      <c r="C37" s="6" t="s">
        <v>2</v>
      </c>
      <c r="D37" s="6" t="s">
        <v>28</v>
      </c>
      <c r="E37" s="6" t="s">
        <v>29</v>
      </c>
      <c r="F37" s="6" t="s">
        <v>30</v>
      </c>
      <c r="G37" s="6" t="s">
        <v>31</v>
      </c>
      <c r="H37" s="6" t="s">
        <v>5</v>
      </c>
      <c r="I37" s="7" t="s">
        <v>19</v>
      </c>
    </row>
    <row r="38" spans="1:18" x14ac:dyDescent="0.4">
      <c r="B38" s="9"/>
      <c r="C38" s="9"/>
      <c r="D38" s="3">
        <f>IF(B38="",0,1/B38)</f>
        <v>0</v>
      </c>
      <c r="E38" s="3">
        <f>IF(C38="",0,IF(1/(C38)=0,0,ROUND(1/(C38),4-(1+INT(LOG10(ABS(1/(C38))))))))</f>
        <v>0</v>
      </c>
      <c r="F38" s="3">
        <f>IF(D38*E38=0,0,ROUND(D38*E38,4-(1+INT(LOG10(ABS(D38*E38))))))</f>
        <v>0</v>
      </c>
      <c r="G38" s="2">
        <f>IF(D38^2=0,0,ROUND(D38^2,4-(1+INT(LOG10(ABS(D38^2))))))</f>
        <v>0</v>
      </c>
      <c r="H38" s="2">
        <f>IF(J38=0,0,IF(O$41+B38/(Q$42+B38)=0,0,ROUND(O$41+B38/(Q$42+B38),4-(1+INT(LOG10(ABS(O$41+B38/(Q$42+B38))))))))</f>
        <v>0</v>
      </c>
      <c r="I38" s="3">
        <f>IF(J38=0,0,IF((H38-C38)^2=0,0,ROUND((H38-C38)^2,4-(1+INT(LOG10(ABS((H38-C38)^2)))))))</f>
        <v>0</v>
      </c>
      <c r="J38" s="8">
        <f t="shared" ref="J38:J47" si="22">IF(B38="",0,1)</f>
        <v>0</v>
      </c>
      <c r="K38" s="3">
        <f t="shared" ref="K38:K47" si="23">IF(IF(J38=0,0,(C38-C$16)^2)=0,0,ROUND(IF(J38=0,0,(C38-C$16)^2),4-(1+INT(LOG10(ABS(IF(J38=0,0,(C38-C$16)^2)))))))</f>
        <v>0</v>
      </c>
      <c r="M38" s="2" t="s">
        <v>34</v>
      </c>
      <c r="N38" s="3" t="e">
        <f>IF((J48*F48-D48*E48)/(J48*G48-D48^2)=0,0,ROUND((J48*F48-D48*E48)/(J48*G48-D48^2),4-(1+INT(LOG10(ABS((J48*F48-D48*E48)/(J48*G48-D48^2)))))))</f>
        <v>#DIV/0!</v>
      </c>
      <c r="O38" s="3" t="s">
        <v>55</v>
      </c>
    </row>
    <row r="39" spans="1:18" x14ac:dyDescent="0.4">
      <c r="B39" s="9"/>
      <c r="C39" s="9"/>
      <c r="D39" s="3">
        <f t="shared" ref="D39:D47" si="24">IF(B39="",0,1/B39)</f>
        <v>0</v>
      </c>
      <c r="E39" s="3">
        <f t="shared" ref="E39:E47" si="25">IF(C39="",0,IF(1/(C39)=0,0,ROUND(1/(C39),4-(1+INT(LOG10(ABS(1/(C39))))))))</f>
        <v>0</v>
      </c>
      <c r="F39" s="3">
        <f t="shared" ref="F39:F47" si="26">IF(D39*E39=0,0,ROUND(D39*E39,4-(1+INT(LOG10(ABS(D39*E39))))))</f>
        <v>0</v>
      </c>
      <c r="G39" s="2">
        <f t="shared" ref="G39:G47" si="27">IF(D39^2=0,0,ROUND(D39^2,4-(1+INT(LOG10(ABS(D39^2))))))</f>
        <v>0</v>
      </c>
      <c r="H39" s="2">
        <f>IF(J39=0,0,IF(O$41+B39/(Q$42+B39)=0,0,ROUND(O$41+B39/(Q$42+B39),4-(1+INT(LOG10(ABS(O$41+B39/(Q$42+B39))))))))</f>
        <v>0</v>
      </c>
      <c r="I39" s="3">
        <f t="shared" ref="I39:I47" si="28">IF(J39=0,0,IF((H39-C39)^2=0,0,ROUND((H39-C39)^2,4-(1+INT(LOG10(ABS((H39-C39)^2)))))))</f>
        <v>0</v>
      </c>
      <c r="J39" s="8">
        <f t="shared" si="22"/>
        <v>0</v>
      </c>
      <c r="K39" s="3">
        <f t="shared" si="23"/>
        <v>0</v>
      </c>
      <c r="M39" s="4" t="s">
        <v>35</v>
      </c>
      <c r="N39" s="5" t="e">
        <f>IF(E48/J48-D48/J48*N38=0,0,ROUND(E48/J48-D48/J48*N38,4-(1+INT(LOG10(ABS(E48/J48-D48/J48*N38))))))</f>
        <v>#DIV/0!</v>
      </c>
      <c r="O39" s="3" t="s">
        <v>54</v>
      </c>
    </row>
    <row r="40" spans="1:18" x14ac:dyDescent="0.4">
      <c r="B40" s="9"/>
      <c r="C40" s="9"/>
      <c r="D40" s="3">
        <f t="shared" si="24"/>
        <v>0</v>
      </c>
      <c r="E40" s="3">
        <f t="shared" si="25"/>
        <v>0</v>
      </c>
      <c r="F40" s="3">
        <f t="shared" si="26"/>
        <v>0</v>
      </c>
      <c r="G40" s="2">
        <f t="shared" si="27"/>
        <v>0</v>
      </c>
      <c r="H40" s="2">
        <f t="shared" ref="H40:H47" si="29">IF(J40=0,0,IF(O$41+B40/(Q$42+B40)=0,0,ROUND(O$41+B40/(Q$42+B40),4-(1+INT(LOG10(ABS(O$41+B40/(Q$42+B40))))))))</f>
        <v>0</v>
      </c>
      <c r="I40" s="3">
        <f t="shared" si="28"/>
        <v>0</v>
      </c>
      <c r="J40" s="8">
        <f t="shared" si="22"/>
        <v>0</v>
      </c>
      <c r="K40" s="3">
        <f t="shared" si="23"/>
        <v>0</v>
      </c>
      <c r="M40" s="2" t="s">
        <v>53</v>
      </c>
      <c r="N40" s="3" t="s">
        <v>17</v>
      </c>
      <c r="O40" s="3" t="e">
        <f>N39</f>
        <v>#DIV/0!</v>
      </c>
      <c r="P40" s="3" t="s">
        <v>15</v>
      </c>
      <c r="Q40" s="3" t="e">
        <f>N38</f>
        <v>#DIV/0!</v>
      </c>
      <c r="R40" s="3" t="s">
        <v>56</v>
      </c>
    </row>
    <row r="41" spans="1:18" x14ac:dyDescent="0.4">
      <c r="B41" s="9"/>
      <c r="C41" s="9"/>
      <c r="D41" s="3">
        <f t="shared" si="24"/>
        <v>0</v>
      </c>
      <c r="E41" s="3">
        <f t="shared" si="25"/>
        <v>0</v>
      </c>
      <c r="F41" s="3">
        <f t="shared" si="26"/>
        <v>0</v>
      </c>
      <c r="G41" s="2">
        <f t="shared" si="27"/>
        <v>0</v>
      </c>
      <c r="H41" s="2">
        <f t="shared" si="29"/>
        <v>0</v>
      </c>
      <c r="I41" s="3">
        <f t="shared" si="28"/>
        <v>0</v>
      </c>
      <c r="J41" s="8">
        <f t="shared" si="22"/>
        <v>0</v>
      </c>
      <c r="K41" s="3">
        <f t="shared" si="23"/>
        <v>0</v>
      </c>
      <c r="M41" s="2" t="s">
        <v>38</v>
      </c>
      <c r="N41" s="2" t="s">
        <v>17</v>
      </c>
      <c r="O41" s="2" t="e">
        <f>1/N39</f>
        <v>#DIV/0!</v>
      </c>
      <c r="P41" s="3" t="str">
        <f>"+"</f>
        <v>+</v>
      </c>
      <c r="Q41" s="54" t="s">
        <v>16</v>
      </c>
      <c r="R41" s="55"/>
    </row>
    <row r="42" spans="1:18" x14ac:dyDescent="0.4">
      <c r="B42" s="9"/>
      <c r="C42" s="9"/>
      <c r="D42" s="3">
        <f t="shared" si="24"/>
        <v>0</v>
      </c>
      <c r="E42" s="3">
        <f t="shared" si="25"/>
        <v>0</v>
      </c>
      <c r="F42" s="3">
        <f t="shared" si="26"/>
        <v>0</v>
      </c>
      <c r="G42" s="2">
        <f t="shared" si="27"/>
        <v>0</v>
      </c>
      <c r="H42" s="2">
        <f t="shared" si="29"/>
        <v>0</v>
      </c>
      <c r="I42" s="3">
        <f t="shared" si="28"/>
        <v>0</v>
      </c>
      <c r="J42" s="8">
        <f t="shared" si="22"/>
        <v>0</v>
      </c>
      <c r="K42" s="3">
        <f t="shared" si="23"/>
        <v>0</v>
      </c>
      <c r="L42" s="1"/>
      <c r="M42" s="1"/>
      <c r="O42" s="2"/>
      <c r="Q42" s="3" t="e">
        <f>N44</f>
        <v>#DIV/0!</v>
      </c>
      <c r="R42" s="3" t="str">
        <f>"+x"</f>
        <v>+x</v>
      </c>
    </row>
    <row r="43" spans="1:18" x14ac:dyDescent="0.4">
      <c r="B43" s="9"/>
      <c r="C43" s="9"/>
      <c r="D43" s="3">
        <f t="shared" si="24"/>
        <v>0</v>
      </c>
      <c r="E43" s="3">
        <f t="shared" si="25"/>
        <v>0</v>
      </c>
      <c r="F43" s="3">
        <f t="shared" si="26"/>
        <v>0</v>
      </c>
      <c r="G43" s="2">
        <f t="shared" si="27"/>
        <v>0</v>
      </c>
      <c r="H43" s="2">
        <f t="shared" si="29"/>
        <v>0</v>
      </c>
      <c r="I43" s="3">
        <f t="shared" si="28"/>
        <v>0</v>
      </c>
      <c r="J43" s="8">
        <f t="shared" si="22"/>
        <v>0</v>
      </c>
      <c r="K43" s="3">
        <f t="shared" si="23"/>
        <v>0</v>
      </c>
      <c r="L43" s="1"/>
      <c r="M43" s="11" t="s">
        <v>57</v>
      </c>
      <c r="N43" t="e">
        <f>1/N39</f>
        <v>#DIV/0!</v>
      </c>
    </row>
    <row r="44" spans="1:18" x14ac:dyDescent="0.4">
      <c r="B44" s="9"/>
      <c r="C44" s="9"/>
      <c r="D44" s="3">
        <f t="shared" si="24"/>
        <v>0</v>
      </c>
      <c r="E44" s="3">
        <f t="shared" si="25"/>
        <v>0</v>
      </c>
      <c r="F44" s="3">
        <f t="shared" si="26"/>
        <v>0</v>
      </c>
      <c r="G44" s="2">
        <f t="shared" si="27"/>
        <v>0</v>
      </c>
      <c r="H44" s="2">
        <f t="shared" si="29"/>
        <v>0</v>
      </c>
      <c r="I44" s="3">
        <f t="shared" si="28"/>
        <v>0</v>
      </c>
      <c r="J44" s="8">
        <f t="shared" si="22"/>
        <v>0</v>
      </c>
      <c r="K44" s="3">
        <f t="shared" si="23"/>
        <v>0</v>
      </c>
      <c r="L44" s="1"/>
      <c r="M44" s="11" t="s">
        <v>58</v>
      </c>
      <c r="N44" t="e">
        <f>N43*N38</f>
        <v>#DIV/0!</v>
      </c>
    </row>
    <row r="45" spans="1:18" x14ac:dyDescent="0.4">
      <c r="B45" s="9"/>
      <c r="C45" s="9"/>
      <c r="D45" s="3">
        <f t="shared" si="24"/>
        <v>0</v>
      </c>
      <c r="E45" s="3">
        <f t="shared" si="25"/>
        <v>0</v>
      </c>
      <c r="F45" s="3">
        <f t="shared" si="26"/>
        <v>0</v>
      </c>
      <c r="G45" s="2">
        <f t="shared" si="27"/>
        <v>0</v>
      </c>
      <c r="H45" s="2">
        <f t="shared" si="29"/>
        <v>0</v>
      </c>
      <c r="I45" s="3">
        <f t="shared" si="28"/>
        <v>0</v>
      </c>
      <c r="J45" s="8">
        <f t="shared" si="22"/>
        <v>0</v>
      </c>
      <c r="K45" s="3">
        <f t="shared" si="23"/>
        <v>0</v>
      </c>
      <c r="L45" s="1"/>
      <c r="M45" s="1"/>
    </row>
    <row r="46" spans="1:18" x14ac:dyDescent="0.4">
      <c r="B46" s="9"/>
      <c r="C46" s="9"/>
      <c r="D46" s="3">
        <f t="shared" si="24"/>
        <v>0</v>
      </c>
      <c r="E46" s="3">
        <f t="shared" si="25"/>
        <v>0</v>
      </c>
      <c r="F46" s="3">
        <f t="shared" si="26"/>
        <v>0</v>
      </c>
      <c r="G46" s="2">
        <f t="shared" si="27"/>
        <v>0</v>
      </c>
      <c r="H46" s="2">
        <f t="shared" si="29"/>
        <v>0</v>
      </c>
      <c r="I46" s="3">
        <f t="shared" si="28"/>
        <v>0</v>
      </c>
      <c r="J46" s="8">
        <f t="shared" si="22"/>
        <v>0</v>
      </c>
      <c r="K46" s="3">
        <f t="shared" si="23"/>
        <v>0</v>
      </c>
      <c r="L46" s="1"/>
      <c r="M46" s="1"/>
    </row>
    <row r="47" spans="1:18" x14ac:dyDescent="0.4">
      <c r="B47" s="9"/>
      <c r="C47" s="9"/>
      <c r="D47" s="3">
        <f t="shared" si="24"/>
        <v>0</v>
      </c>
      <c r="E47" s="3">
        <f t="shared" si="25"/>
        <v>0</v>
      </c>
      <c r="F47" s="3">
        <f t="shared" si="26"/>
        <v>0</v>
      </c>
      <c r="G47" s="2">
        <f t="shared" si="27"/>
        <v>0</v>
      </c>
      <c r="H47" s="2">
        <f t="shared" si="29"/>
        <v>0</v>
      </c>
      <c r="I47" s="3">
        <f t="shared" si="28"/>
        <v>0</v>
      </c>
      <c r="J47" s="8">
        <f t="shared" si="22"/>
        <v>0</v>
      </c>
      <c r="K47" s="3">
        <f t="shared" si="23"/>
        <v>0</v>
      </c>
    </row>
    <row r="48" spans="1:18" x14ac:dyDescent="0.4">
      <c r="A48" s="3" t="s">
        <v>7</v>
      </c>
      <c r="B48" s="3">
        <f>IF(SUM(B38:B47)=0,0,ROUND(SUM(B38:B47),4-(1+INT(LOG10(ABS(SUM(B38:B47)))))))</f>
        <v>0</v>
      </c>
      <c r="C48" s="3">
        <f t="shared" ref="C48" si="30">IF(SUM(C38:C47)=0,0,ROUND(SUM(C38:C47),4-(1+INT(LOG10(ABS(SUM(C38:C47)))))))</f>
        <v>0</v>
      </c>
      <c r="D48" s="3">
        <f t="shared" ref="D48" si="31">IF(SUM(D38:D47)=0,0,ROUND(SUM(D38:D47),4-(1+INT(LOG10(ABS(SUM(D38:D47)))))))</f>
        <v>0</v>
      </c>
      <c r="E48" s="3">
        <f t="shared" ref="E48" si="32">IF(SUM(E38:E47)=0,0,ROUND(SUM(E38:E47),4-(1+INT(LOG10(ABS(SUM(E38:E47)))))))</f>
        <v>0</v>
      </c>
      <c r="F48" s="3">
        <f>IF(SUM(F38:F47)=0,0,ROUND(SUM(F38:F47),4-(1+INT(LOG10(ABS(SUM(F38:F47)))))))</f>
        <v>0</v>
      </c>
      <c r="G48" s="3">
        <f>IF(SUM(G38:G47)=0,0,ROUND(SUM(G38:G47),4-(1+INT(LOG10(ABS(SUM(G38:G47)))))))</f>
        <v>0</v>
      </c>
      <c r="H48" s="12"/>
      <c r="I48" s="3">
        <f>IF(SUM(I38:I47)=0,0,ROUND(SUM(I38:I47),4-(1+INT(LOG10(ABS(SUM(I38:I47)))))))</f>
        <v>0</v>
      </c>
      <c r="J48" s="3">
        <f>SUM(J38:J47)</f>
        <v>0</v>
      </c>
      <c r="K48" s="3">
        <f>IF(SUM(K38:K47)=0,0,ROUND(SUM(K38:K47),4-(1+INT(LOG10(ABS(SUM(K38:K47)))))))</f>
        <v>0</v>
      </c>
    </row>
    <row r="49" spans="1:18" x14ac:dyDescent="0.4">
      <c r="A49" s="3"/>
      <c r="B49" s="10" t="s">
        <v>8</v>
      </c>
      <c r="C49" s="10" t="s">
        <v>9</v>
      </c>
      <c r="D49" s="10" t="s">
        <v>32</v>
      </c>
      <c r="E49" s="10" t="s">
        <v>33</v>
      </c>
      <c r="F49" s="10" t="s">
        <v>10</v>
      </c>
      <c r="G49" s="10" t="s">
        <v>11</v>
      </c>
      <c r="H49" s="10"/>
      <c r="I49" s="10" t="s">
        <v>22</v>
      </c>
      <c r="J49" s="10" t="s">
        <v>18</v>
      </c>
      <c r="K49" s="10" t="s">
        <v>21</v>
      </c>
    </row>
    <row r="50" spans="1:18" x14ac:dyDescent="0.4">
      <c r="C50" s="3" t="e">
        <f>IF(C48/J48=0,0,ROUND(C48/J48,4-(1+INT(LOG10(ABS(C48/J48))))))</f>
        <v>#DIV/0!</v>
      </c>
      <c r="F50" s="3">
        <f>IF(SQRT(K48/(J48-1))=0,0,ROUND(SQRT(K48/(J48-1)),4-(1+INT(LOG10(ABS(SQRT(K48/(J48-1))))))))</f>
        <v>0</v>
      </c>
      <c r="G50" s="3">
        <f>IF(SQRT(I48/(J48-2))=0,0,ROUND(SQRT(I48/(J48-2)),4-(1+INT(LOG10(ABS(SQRT(I48/(J48-2))))))))</f>
        <v>0</v>
      </c>
      <c r="H50" s="3" t="e">
        <f>(K48-I48)/K48</f>
        <v>#DIV/0!</v>
      </c>
    </row>
    <row r="51" spans="1:18" x14ac:dyDescent="0.4">
      <c r="C51" s="10" t="s">
        <v>20</v>
      </c>
      <c r="F51" s="10" t="s">
        <v>23</v>
      </c>
      <c r="G51" s="10" t="s">
        <v>24</v>
      </c>
      <c r="H51" s="10" t="s">
        <v>25</v>
      </c>
    </row>
    <row r="53" spans="1:18" x14ac:dyDescent="0.4">
      <c r="B53" s="3" t="s">
        <v>7</v>
      </c>
      <c r="D53" s="3"/>
      <c r="E53" s="3"/>
    </row>
    <row r="54" spans="1:18" x14ac:dyDescent="0.4">
      <c r="B54" s="6" t="s">
        <v>1</v>
      </c>
      <c r="C54" s="6" t="s">
        <v>2</v>
      </c>
      <c r="D54" s="6"/>
      <c r="E54" s="6"/>
      <c r="F54" s="6"/>
      <c r="G54" s="6"/>
      <c r="H54" s="6"/>
      <c r="I54" s="7"/>
    </row>
    <row r="55" spans="1:18" x14ac:dyDescent="0.4">
      <c r="B55" s="33">
        <v>12</v>
      </c>
      <c r="C55" s="33">
        <v>1.34</v>
      </c>
      <c r="D55" s="3"/>
      <c r="E55" s="3"/>
      <c r="F55" s="3"/>
      <c r="G55" s="2"/>
      <c r="H55" s="2"/>
      <c r="I55" s="3"/>
      <c r="J55" s="8">
        <f t="shared" ref="J55:J64" si="33">IF(B55="",0,1)</f>
        <v>1</v>
      </c>
      <c r="K55" s="3"/>
      <c r="M55" s="2"/>
      <c r="N55" s="3"/>
      <c r="O55" s="3"/>
    </row>
    <row r="56" spans="1:18" x14ac:dyDescent="0.4">
      <c r="B56" s="33">
        <v>14</v>
      </c>
      <c r="C56" s="33">
        <v>1.47</v>
      </c>
      <c r="D56" s="3">
        <f>C56-1.34</f>
        <v>0.12999999999999989</v>
      </c>
      <c r="E56" s="3"/>
      <c r="F56" s="3"/>
      <c r="G56" s="2"/>
      <c r="H56" s="2"/>
      <c r="I56" s="3"/>
      <c r="J56" s="8">
        <f t="shared" si="33"/>
        <v>1</v>
      </c>
      <c r="K56" s="3"/>
      <c r="M56" s="4"/>
      <c r="N56" s="5"/>
      <c r="O56" s="3"/>
    </row>
    <row r="57" spans="1:18" x14ac:dyDescent="0.4">
      <c r="B57" s="33">
        <v>16</v>
      </c>
      <c r="C57" s="33">
        <v>1.49</v>
      </c>
      <c r="D57" s="3">
        <f t="shared" ref="D57:D58" si="34">C57-1.34</f>
        <v>0.14999999999999991</v>
      </c>
      <c r="E57" s="3"/>
      <c r="F57" s="3"/>
      <c r="G57" s="2"/>
      <c r="H57" s="2"/>
      <c r="I57" s="3"/>
      <c r="J57" s="8">
        <f t="shared" si="33"/>
        <v>1</v>
      </c>
      <c r="K57" s="3"/>
      <c r="M57" s="2"/>
      <c r="N57" s="3"/>
      <c r="O57" s="3"/>
      <c r="P57" s="3"/>
      <c r="Q57" s="3"/>
      <c r="R57" s="3"/>
    </row>
    <row r="58" spans="1:18" x14ac:dyDescent="0.4">
      <c r="B58" s="33">
        <v>18</v>
      </c>
      <c r="C58" s="33">
        <v>1.32</v>
      </c>
      <c r="D58" s="3">
        <f t="shared" si="34"/>
        <v>-2.0000000000000018E-2</v>
      </c>
      <c r="E58" s="3"/>
      <c r="F58" s="3"/>
      <c r="G58" s="2"/>
      <c r="H58" s="2"/>
      <c r="I58" s="3"/>
      <c r="J58" s="8">
        <f t="shared" si="33"/>
        <v>1</v>
      </c>
      <c r="K58" s="3"/>
      <c r="M58" s="2"/>
      <c r="N58" s="2"/>
      <c r="O58" s="2"/>
      <c r="P58" s="3"/>
      <c r="Q58" s="54"/>
      <c r="R58" s="55"/>
    </row>
    <row r="59" spans="1:18" x14ac:dyDescent="0.4">
      <c r="B59" s="33"/>
      <c r="C59" s="33"/>
      <c r="D59" s="3"/>
      <c r="E59" s="3"/>
      <c r="F59" s="3"/>
      <c r="G59" s="2"/>
      <c r="H59" s="2"/>
      <c r="I59" s="3"/>
      <c r="J59" s="8">
        <f t="shared" si="33"/>
        <v>0</v>
      </c>
      <c r="K59" s="3"/>
      <c r="L59" s="1"/>
      <c r="M59" s="1"/>
      <c r="O59" s="2"/>
      <c r="Q59" s="3"/>
      <c r="R59" s="3"/>
    </row>
    <row r="60" spans="1:18" x14ac:dyDescent="0.4">
      <c r="B60" s="33"/>
      <c r="C60" s="33"/>
      <c r="D60" s="3"/>
      <c r="E60" s="3"/>
      <c r="F60" s="3"/>
      <c r="G60" s="2"/>
      <c r="H60" s="2"/>
      <c r="I60" s="3"/>
      <c r="J60" s="8">
        <f t="shared" si="33"/>
        <v>0</v>
      </c>
      <c r="K60" s="3"/>
      <c r="L60" s="1"/>
      <c r="M60" s="11"/>
    </row>
    <row r="61" spans="1:18" x14ac:dyDescent="0.4">
      <c r="B61" s="33"/>
      <c r="C61" s="33"/>
      <c r="D61" s="3"/>
      <c r="E61" s="3"/>
      <c r="F61" s="3"/>
      <c r="G61" s="2"/>
      <c r="H61" s="2"/>
      <c r="I61" s="3"/>
      <c r="J61" s="8">
        <f t="shared" si="33"/>
        <v>0</v>
      </c>
      <c r="K61" s="3"/>
      <c r="L61" s="1"/>
      <c r="M61" s="11"/>
    </row>
    <row r="62" spans="1:18" x14ac:dyDescent="0.4">
      <c r="B62" s="33"/>
      <c r="C62" s="33"/>
      <c r="D62" s="3"/>
      <c r="E62" s="3"/>
      <c r="F62" s="3"/>
      <c r="G62" s="2"/>
      <c r="H62" s="2"/>
      <c r="I62" s="3"/>
      <c r="J62" s="8">
        <f t="shared" si="33"/>
        <v>0</v>
      </c>
      <c r="K62" s="3"/>
      <c r="L62" s="1"/>
      <c r="M62" s="1"/>
    </row>
    <row r="63" spans="1:18" x14ac:dyDescent="0.4">
      <c r="B63" s="33"/>
      <c r="C63" s="33"/>
      <c r="D63" s="3"/>
      <c r="E63" s="3"/>
      <c r="F63" s="3"/>
      <c r="G63" s="2"/>
      <c r="H63" s="2"/>
      <c r="I63" s="3"/>
      <c r="J63" s="8">
        <f t="shared" si="33"/>
        <v>0</v>
      </c>
      <c r="K63" s="3"/>
      <c r="L63" s="1"/>
      <c r="M63" s="1"/>
    </row>
    <row r="64" spans="1:18" x14ac:dyDescent="0.4">
      <c r="B64" s="33"/>
      <c r="C64" s="33"/>
      <c r="D64" s="3"/>
      <c r="E64" s="3"/>
      <c r="F64" s="3"/>
      <c r="G64" s="2"/>
      <c r="H64" s="2"/>
      <c r="I64" s="3"/>
      <c r="J64" s="8">
        <f t="shared" si="33"/>
        <v>0</v>
      </c>
      <c r="K64" s="3"/>
    </row>
    <row r="65" spans="1:11" x14ac:dyDescent="0.4">
      <c r="A65" s="3" t="s">
        <v>7</v>
      </c>
      <c r="B65" s="3">
        <f>IF(SUM(B55:B64)=0,0,ROUND(SUM(B55:B64),4-(1+INT(LOG10(ABS(SUM(B55:B64)))))))</f>
        <v>60</v>
      </c>
      <c r="C65" s="3">
        <f t="shared" ref="C65:E65" si="35">IF(SUM(C55:C64)=0,0,ROUND(SUM(C55:C64),4-(1+INT(LOG10(ABS(SUM(C55:C64)))))))</f>
        <v>5.62</v>
      </c>
      <c r="D65" s="3">
        <f t="shared" si="35"/>
        <v>0.26</v>
      </c>
      <c r="E65" s="3">
        <f t="shared" si="35"/>
        <v>0</v>
      </c>
      <c r="F65" s="3">
        <f>IF(SUM(F55:F64)=0,0,ROUND(SUM(F55:F64),4-(1+INT(LOG10(ABS(SUM(F55:F64)))))))</f>
        <v>0</v>
      </c>
      <c r="G65" s="3">
        <f>IF(SUM(G55:G64)=0,0,ROUND(SUM(G55:G64),4-(1+INT(LOG10(ABS(SUM(G55:G64)))))))</f>
        <v>0</v>
      </c>
      <c r="H65" s="12"/>
      <c r="I65" s="3"/>
      <c r="J65" s="3">
        <f>SUM(J55:J64)</f>
        <v>4</v>
      </c>
      <c r="K65" s="3"/>
    </row>
    <row r="66" spans="1:11" x14ac:dyDescent="0.4">
      <c r="A66" s="3"/>
      <c r="B66" s="10" t="s">
        <v>8</v>
      </c>
      <c r="C66" s="10" t="s">
        <v>9</v>
      </c>
      <c r="D66" s="10" t="s">
        <v>32</v>
      </c>
      <c r="E66" s="10" t="s">
        <v>33</v>
      </c>
      <c r="F66" s="10" t="s">
        <v>10</v>
      </c>
      <c r="G66" s="10" t="s">
        <v>11</v>
      </c>
      <c r="H66" s="10"/>
      <c r="I66" s="10"/>
      <c r="J66" s="10" t="s">
        <v>18</v>
      </c>
      <c r="K66" s="10"/>
    </row>
    <row r="67" spans="1:11" x14ac:dyDescent="0.4">
      <c r="C67" s="3"/>
      <c r="F67" s="3"/>
      <c r="G67" s="3"/>
      <c r="H67" s="3"/>
    </row>
    <row r="68" spans="1:11" x14ac:dyDescent="0.4">
      <c r="C68" s="10"/>
      <c r="F68" s="10"/>
      <c r="G68" s="10"/>
      <c r="H68" s="10"/>
    </row>
  </sheetData>
  <mergeCells count="2">
    <mergeCell ref="Q41:R41"/>
    <mergeCell ref="Q58:R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2F11-3736-47BF-9079-0AC0408ABE70}">
  <dimension ref="A2:U17"/>
  <sheetViews>
    <sheetView zoomScale="85" zoomScaleNormal="85" workbookViewId="0">
      <selection activeCell="F21" sqref="F21"/>
    </sheetView>
  </sheetViews>
  <sheetFormatPr defaultRowHeight="17.399999999999999" x14ac:dyDescent="0.4"/>
  <cols>
    <col min="2" max="2" width="15.09765625" bestFit="1" customWidth="1"/>
    <col min="3" max="3" width="8.69921875" bestFit="1" customWidth="1"/>
    <col min="4" max="4" width="14.19921875" bestFit="1" customWidth="1"/>
    <col min="5" max="5" width="23.69921875" bestFit="1" customWidth="1"/>
    <col min="6" max="6" width="10.5" customWidth="1"/>
    <col min="7" max="7" width="5.59765625" customWidth="1"/>
    <col min="9" max="9" width="15.69921875" bestFit="1" customWidth="1"/>
    <col min="10" max="10" width="19.19921875" bestFit="1" customWidth="1"/>
    <col min="11" max="11" width="2.796875" bestFit="1" customWidth="1"/>
    <col min="14" max="14" width="9.796875" customWidth="1"/>
  </cols>
  <sheetData>
    <row r="2" spans="1:21" x14ac:dyDescent="0.4">
      <c r="B2" s="56" t="s">
        <v>60</v>
      </c>
      <c r="C2" s="56"/>
      <c r="D2" s="56" t="s">
        <v>61</v>
      </c>
      <c r="E2" s="56"/>
    </row>
    <row r="3" spans="1:21" x14ac:dyDescent="0.4">
      <c r="B3" s="6" t="s">
        <v>1</v>
      </c>
      <c r="C3" s="6" t="s">
        <v>2</v>
      </c>
      <c r="D3" s="7" t="s">
        <v>3</v>
      </c>
      <c r="E3" s="7" t="s">
        <v>4</v>
      </c>
      <c r="F3" s="6" t="s">
        <v>64</v>
      </c>
      <c r="G3" s="6" t="s">
        <v>62</v>
      </c>
      <c r="H3" s="6" t="s">
        <v>63</v>
      </c>
      <c r="I3" s="7" t="s">
        <v>5</v>
      </c>
      <c r="J3" s="7" t="s">
        <v>19</v>
      </c>
      <c r="N3" s="3" t="s">
        <v>65</v>
      </c>
      <c r="O3" s="3" t="e">
        <f>Q14/Q13</f>
        <v>#DIV/0!</v>
      </c>
    </row>
    <row r="4" spans="1:21" x14ac:dyDescent="0.4">
      <c r="B4" s="9"/>
      <c r="C4" s="9"/>
      <c r="D4" s="2">
        <f>B4*C4</f>
        <v>0</v>
      </c>
      <c r="E4" s="2">
        <f>B4^2</f>
        <v>0</v>
      </c>
      <c r="F4" s="3">
        <f>E4*C4</f>
        <v>0</v>
      </c>
      <c r="G4" s="3">
        <f t="shared" ref="G4:G13" si="0">B4^3</f>
        <v>0</v>
      </c>
      <c r="H4" s="3">
        <f t="shared" ref="H4:H13" si="1">B4^4</f>
        <v>0</v>
      </c>
      <c r="I4" s="2">
        <f>IF(K4=0,0,IF(O$5+O$4*B4+O$3*B4^2=0,0,ROUND(O$5+O$4*B4+O$3*B4^2,4-(1+INT(LOG10(ABS(O$5+O$4*B4+O$3*B4^2)))))))</f>
        <v>0</v>
      </c>
      <c r="J4" s="3">
        <f>IF(K4=0,0,IF((I4-C4)^2=0,0,ROUND((I4-C4)^2,4-(1+INT(LOG10(ABS((I4-C4)^2)))))))</f>
        <v>0</v>
      </c>
      <c r="K4" s="8">
        <f t="shared" ref="K4:K13" si="2">IF(B4="",0,1)</f>
        <v>0</v>
      </c>
      <c r="L4" s="3">
        <f t="shared" ref="L4:L13" si="3">IF(IF(K4=0,0,(C4-C$16)^2)=0,0,ROUND(IF(K4=0,0,(C4-C$16)^2),4-(1+INT(LOG10(ABS(IF(K4=0,0,(C4-C$16)^2)))))))</f>
        <v>0</v>
      </c>
      <c r="N4" s="2" t="s">
        <v>12</v>
      </c>
      <c r="O4" s="3" t="e">
        <f>P14/P13</f>
        <v>#DIV/0!</v>
      </c>
    </row>
    <row r="5" spans="1:21" x14ac:dyDescent="0.4">
      <c r="B5" s="9"/>
      <c r="C5" s="9"/>
      <c r="D5" s="2">
        <f>B5*C5</f>
        <v>0</v>
      </c>
      <c r="E5" s="2">
        <f t="shared" ref="E5:E13" si="4">B5^2</f>
        <v>0</v>
      </c>
      <c r="F5" s="3">
        <f t="shared" ref="F5:F13" si="5">E5*C5</f>
        <v>0</v>
      </c>
      <c r="G5" s="3">
        <f t="shared" si="0"/>
        <v>0</v>
      </c>
      <c r="H5" s="3">
        <f t="shared" si="1"/>
        <v>0</v>
      </c>
      <c r="I5" s="2">
        <f t="shared" ref="I5:I13" si="6">IF(K5=0,0,IF(O$5+O$4*B5+O$3*B5^2=0,0,ROUND(O$5+O$4*B5+O$3*B5^2,4-(1+INT(LOG10(ABS(O$5+O$4*B5+O$3*B5^2)))))))</f>
        <v>0</v>
      </c>
      <c r="J5" s="3">
        <f t="shared" ref="J5:J13" si="7">IF(K5=0,0,IF((I5-C5)^2=0,0,ROUND((I5-C5)^2,4-(1+INT(LOG10(ABS((I5-C5)^2)))))))</f>
        <v>0</v>
      </c>
      <c r="K5" s="8">
        <f t="shared" si="2"/>
        <v>0</v>
      </c>
      <c r="L5" s="3">
        <f t="shared" si="3"/>
        <v>0</v>
      </c>
      <c r="N5" s="4" t="s">
        <v>13</v>
      </c>
      <c r="O5" s="5" t="e">
        <f>O14/O13</f>
        <v>#DIV/0!</v>
      </c>
    </row>
    <row r="6" spans="1:21" x14ac:dyDescent="0.4">
      <c r="B6" s="9"/>
      <c r="C6" s="9"/>
      <c r="D6" s="2">
        <f>B6*C6</f>
        <v>0</v>
      </c>
      <c r="E6" s="2">
        <f t="shared" si="4"/>
        <v>0</v>
      </c>
      <c r="F6" s="3">
        <f t="shared" si="5"/>
        <v>0</v>
      </c>
      <c r="G6" s="3">
        <f t="shared" si="0"/>
        <v>0</v>
      </c>
      <c r="H6" s="3">
        <f t="shared" si="1"/>
        <v>0</v>
      </c>
      <c r="I6" s="2">
        <f t="shared" si="6"/>
        <v>0</v>
      </c>
      <c r="J6" s="3">
        <f t="shared" si="7"/>
        <v>0</v>
      </c>
      <c r="K6" s="8">
        <f t="shared" si="2"/>
        <v>0</v>
      </c>
      <c r="L6" s="3">
        <f t="shared" si="3"/>
        <v>0</v>
      </c>
      <c r="N6" s="2" t="s">
        <v>14</v>
      </c>
      <c r="O6" s="3" t="s">
        <v>17</v>
      </c>
      <c r="P6" s="3" t="e">
        <f>O5</f>
        <v>#DIV/0!</v>
      </c>
      <c r="Q6" s="3" t="s">
        <v>15</v>
      </c>
      <c r="R6" s="3" t="e">
        <f>O4</f>
        <v>#DIV/0!</v>
      </c>
      <c r="S6" s="3" t="s">
        <v>68</v>
      </c>
      <c r="T6" s="3" t="e">
        <f>O3</f>
        <v>#DIV/0!</v>
      </c>
      <c r="U6" s="3" t="s">
        <v>67</v>
      </c>
    </row>
    <row r="7" spans="1:21" x14ac:dyDescent="0.4">
      <c r="B7" s="9"/>
      <c r="C7" s="9"/>
      <c r="D7" s="2">
        <f t="shared" ref="D7:D13" si="8">B7*C7</f>
        <v>0</v>
      </c>
      <c r="E7" s="2">
        <f t="shared" si="4"/>
        <v>0</v>
      </c>
      <c r="F7" s="3">
        <f t="shared" si="5"/>
        <v>0</v>
      </c>
      <c r="G7" s="3">
        <f t="shared" si="0"/>
        <v>0</v>
      </c>
      <c r="H7" s="3">
        <f t="shared" si="1"/>
        <v>0</v>
      </c>
      <c r="I7" s="2">
        <f t="shared" si="6"/>
        <v>0</v>
      </c>
      <c r="J7" s="3">
        <f t="shared" si="7"/>
        <v>0</v>
      </c>
      <c r="K7" s="8">
        <f t="shared" si="2"/>
        <v>0</v>
      </c>
      <c r="L7" s="3">
        <f t="shared" si="3"/>
        <v>0</v>
      </c>
      <c r="N7" s="1"/>
      <c r="O7" s="1"/>
      <c r="P7" s="1"/>
    </row>
    <row r="8" spans="1:21" x14ac:dyDescent="0.4">
      <c r="B8" s="9"/>
      <c r="C8" s="9"/>
      <c r="D8" s="2">
        <f t="shared" si="8"/>
        <v>0</v>
      </c>
      <c r="E8" s="2">
        <f t="shared" si="4"/>
        <v>0</v>
      </c>
      <c r="F8" s="3">
        <f t="shared" si="5"/>
        <v>0</v>
      </c>
      <c r="G8" s="3">
        <f t="shared" si="0"/>
        <v>0</v>
      </c>
      <c r="H8" s="3">
        <f t="shared" si="1"/>
        <v>0</v>
      </c>
      <c r="I8" s="2">
        <f t="shared" si="6"/>
        <v>0</v>
      </c>
      <c r="J8" s="3">
        <f t="shared" si="7"/>
        <v>0</v>
      </c>
      <c r="K8" s="8">
        <f t="shared" si="2"/>
        <v>0</v>
      </c>
      <c r="L8" s="3">
        <f t="shared" si="3"/>
        <v>0</v>
      </c>
      <c r="M8" s="1"/>
      <c r="N8" s="2">
        <f>K14</f>
        <v>0</v>
      </c>
      <c r="O8" s="3">
        <f>B14</f>
        <v>0</v>
      </c>
      <c r="P8" s="3">
        <f>E14</f>
        <v>0</v>
      </c>
      <c r="Q8" s="3">
        <f>C14</f>
        <v>0</v>
      </c>
    </row>
    <row r="9" spans="1:21" x14ac:dyDescent="0.4">
      <c r="B9" s="9"/>
      <c r="C9" s="9"/>
      <c r="D9" s="2">
        <f t="shared" si="8"/>
        <v>0</v>
      </c>
      <c r="E9" s="2">
        <f t="shared" si="4"/>
        <v>0</v>
      </c>
      <c r="F9" s="3">
        <f t="shared" si="5"/>
        <v>0</v>
      </c>
      <c r="G9" s="3">
        <f t="shared" si="0"/>
        <v>0</v>
      </c>
      <c r="H9" s="3">
        <f t="shared" si="1"/>
        <v>0</v>
      </c>
      <c r="I9" s="2">
        <f t="shared" si="6"/>
        <v>0</v>
      </c>
      <c r="J9" s="3">
        <f t="shared" si="7"/>
        <v>0</v>
      </c>
      <c r="K9" s="8">
        <f t="shared" si="2"/>
        <v>0</v>
      </c>
      <c r="L9" s="3">
        <f t="shared" si="3"/>
        <v>0</v>
      </c>
      <c r="M9" s="1"/>
      <c r="N9" s="2">
        <f>B14</f>
        <v>0</v>
      </c>
      <c r="O9" s="3">
        <f>E14</f>
        <v>0</v>
      </c>
      <c r="P9" s="3">
        <f>G14</f>
        <v>0</v>
      </c>
      <c r="Q9" s="3">
        <f>D14</f>
        <v>0</v>
      </c>
    </row>
    <row r="10" spans="1:21" x14ac:dyDescent="0.4">
      <c r="B10" s="9"/>
      <c r="C10" s="9"/>
      <c r="D10" s="2">
        <f t="shared" si="8"/>
        <v>0</v>
      </c>
      <c r="E10" s="2">
        <f t="shared" si="4"/>
        <v>0</v>
      </c>
      <c r="F10" s="3">
        <f t="shared" si="5"/>
        <v>0</v>
      </c>
      <c r="G10" s="3">
        <f t="shared" si="0"/>
        <v>0</v>
      </c>
      <c r="H10" s="3">
        <f t="shared" si="1"/>
        <v>0</v>
      </c>
      <c r="I10" s="2">
        <f t="shared" si="6"/>
        <v>0</v>
      </c>
      <c r="J10" s="3">
        <f t="shared" si="7"/>
        <v>0</v>
      </c>
      <c r="K10" s="8">
        <f t="shared" si="2"/>
        <v>0</v>
      </c>
      <c r="L10" s="3">
        <f t="shared" si="3"/>
        <v>0</v>
      </c>
      <c r="M10" s="1"/>
      <c r="N10" s="2">
        <f>E14</f>
        <v>0</v>
      </c>
      <c r="O10" s="3">
        <f>G14</f>
        <v>0</v>
      </c>
      <c r="P10" s="3">
        <f>H14</f>
        <v>0</v>
      </c>
      <c r="Q10" s="3">
        <f>F14</f>
        <v>0</v>
      </c>
      <c r="R10" s="3" t="s">
        <v>66</v>
      </c>
    </row>
    <row r="11" spans="1:21" x14ac:dyDescent="0.4">
      <c r="B11" s="9"/>
      <c r="C11" s="9"/>
      <c r="D11" s="2">
        <f t="shared" si="8"/>
        <v>0</v>
      </c>
      <c r="E11" s="2">
        <f t="shared" si="4"/>
        <v>0</v>
      </c>
      <c r="F11" s="3">
        <f t="shared" si="5"/>
        <v>0</v>
      </c>
      <c r="G11" s="3">
        <f t="shared" si="0"/>
        <v>0</v>
      </c>
      <c r="H11" s="3">
        <f t="shared" si="1"/>
        <v>0</v>
      </c>
      <c r="I11" s="2">
        <f t="shared" si="6"/>
        <v>0</v>
      </c>
      <c r="J11" s="3">
        <f t="shared" si="7"/>
        <v>0</v>
      </c>
      <c r="K11" s="8">
        <f t="shared" si="2"/>
        <v>0</v>
      </c>
      <c r="L11" s="3">
        <f t="shared" si="3"/>
        <v>0</v>
      </c>
      <c r="M11" s="1"/>
      <c r="N11" s="1"/>
    </row>
    <row r="12" spans="1:21" x14ac:dyDescent="0.4">
      <c r="B12" s="9"/>
      <c r="C12" s="9"/>
      <c r="D12" s="2">
        <f t="shared" si="8"/>
        <v>0</v>
      </c>
      <c r="E12" s="2">
        <f t="shared" si="4"/>
        <v>0</v>
      </c>
      <c r="F12" s="3">
        <f t="shared" si="5"/>
        <v>0</v>
      </c>
      <c r="G12" s="3">
        <f t="shared" si="0"/>
        <v>0</v>
      </c>
      <c r="H12" s="3">
        <f t="shared" si="1"/>
        <v>0</v>
      </c>
      <c r="I12" s="2">
        <f t="shared" si="6"/>
        <v>0</v>
      </c>
      <c r="J12" s="3">
        <f t="shared" si="7"/>
        <v>0</v>
      </c>
      <c r="K12" s="8">
        <f t="shared" si="2"/>
        <v>0</v>
      </c>
      <c r="L12" s="3">
        <f t="shared" si="3"/>
        <v>0</v>
      </c>
      <c r="M12" s="1"/>
    </row>
    <row r="13" spans="1:21" x14ac:dyDescent="0.4">
      <c r="B13" s="9"/>
      <c r="C13" s="9"/>
      <c r="D13" s="2">
        <f t="shared" si="8"/>
        <v>0</v>
      </c>
      <c r="E13" s="2">
        <f t="shared" si="4"/>
        <v>0</v>
      </c>
      <c r="F13" s="3">
        <f t="shared" si="5"/>
        <v>0</v>
      </c>
      <c r="G13" s="3">
        <f t="shared" si="0"/>
        <v>0</v>
      </c>
      <c r="H13" s="3">
        <f t="shared" si="1"/>
        <v>0</v>
      </c>
      <c r="I13" s="2">
        <f t="shared" si="6"/>
        <v>0</v>
      </c>
      <c r="J13" s="3">
        <f t="shared" si="7"/>
        <v>0</v>
      </c>
      <c r="K13" s="8">
        <f t="shared" si="2"/>
        <v>0</v>
      </c>
      <c r="L13" s="3">
        <f t="shared" si="3"/>
        <v>0</v>
      </c>
      <c r="N13" s="13" t="s">
        <v>69</v>
      </c>
      <c r="O13" s="3">
        <f>N8*(O9*P10-P9*O10)-O8*(N9*P10-P9*N10)+P8*(N9*O10-O9*N10)</f>
        <v>0</v>
      </c>
      <c r="P13" s="3">
        <f>N8*(O9*P10-P9*O10)-O8*(N9*P10-P9*N10)+P8*(N9*O10-O9*N10)</f>
        <v>0</v>
      </c>
      <c r="Q13" s="3">
        <f>N8*(O9*P10-P9*O10)-O8*(N9*P10-P9*N10)+P8*(N9*O10-O9*N10)</f>
        <v>0</v>
      </c>
    </row>
    <row r="14" spans="1:21" x14ac:dyDescent="0.4">
      <c r="A14" s="3" t="s">
        <v>7</v>
      </c>
      <c r="B14" s="3">
        <f>IF(SUM(B4:B13)=0,0,ROUND(SUM(B4:B13),4-(1+INT(LOG10(ABS(SUM(B4:B13)))))))</f>
        <v>0</v>
      </c>
      <c r="C14" s="3">
        <f t="shared" ref="C14:E14" si="9">IF(SUM(C4:C13)=0,0,ROUND(SUM(C4:C13),4-(1+INT(LOG10(ABS(SUM(C4:C13)))))))</f>
        <v>0</v>
      </c>
      <c r="D14" s="3">
        <f t="shared" si="9"/>
        <v>0</v>
      </c>
      <c r="E14" s="3">
        <f t="shared" si="9"/>
        <v>0</v>
      </c>
      <c r="F14" s="3">
        <f t="shared" ref="F14" si="10">IF(SUM(F4:F13)=0,0,ROUND(SUM(F4:F13),4-(1+INT(LOG10(ABS(SUM(F4:F13)))))))</f>
        <v>0</v>
      </c>
      <c r="G14" s="3">
        <f t="shared" ref="G14" si="11">IF(SUM(G4:G13)=0,0,ROUND(SUM(G4:G13),4-(1+INT(LOG10(ABS(SUM(G4:G13)))))))</f>
        <v>0</v>
      </c>
      <c r="H14" s="3">
        <f t="shared" ref="H14" si="12">IF(SUM(H4:H13)=0,0,ROUND(SUM(H4:H13),4-(1+INT(LOG10(ABS(SUM(H4:H13)))))))</f>
        <v>0</v>
      </c>
      <c r="I14" s="3"/>
      <c r="J14" s="3">
        <f>IF(SUM(J4:J13)=0,0,ROUND(SUM(J4:J13),4-(1+INT(LOG10(ABS(SUM(J4:J13)))))))</f>
        <v>0</v>
      </c>
      <c r="K14" s="3">
        <f>SUM(K4:K13)</f>
        <v>0</v>
      </c>
      <c r="L14" s="3">
        <f>IF(SUM(L4:L13)=0,0,ROUND(SUM(L4:L13),4-(1+INT(LOG10(ABS(SUM(L4:L13)))))))</f>
        <v>0</v>
      </c>
      <c r="N14" s="14" t="s">
        <v>70</v>
      </c>
      <c r="O14" s="3">
        <f>Q8*(O9*P10-P9*O10)-O8*(Q9*P10-P9*Q10)+P8*(Q9*O10-O9*Q10)</f>
        <v>0</v>
      </c>
      <c r="P14" s="3">
        <f>N8*(Q9*P10-P9*Q10)-Q8*(N9*P10-P9*N10)+P8*(N9*Q10-Q9*N10)</f>
        <v>0</v>
      </c>
      <c r="Q14" s="3">
        <f>N8*(O9*Q10-Q9*O10)-O8*(N9*Q10-Q9*N10)+Q8*(N9*O10-O9*N10)</f>
        <v>0</v>
      </c>
    </row>
    <row r="15" spans="1:21" x14ac:dyDescent="0.4">
      <c r="A15" s="3"/>
      <c r="B15" s="10" t="s">
        <v>8</v>
      </c>
      <c r="C15" s="10" t="s">
        <v>9</v>
      </c>
      <c r="D15" s="10" t="s">
        <v>10</v>
      </c>
      <c r="E15" s="10" t="s">
        <v>11</v>
      </c>
      <c r="I15" s="10"/>
      <c r="J15" s="10" t="s">
        <v>22</v>
      </c>
      <c r="K15" s="10" t="s">
        <v>18</v>
      </c>
      <c r="L15" s="10" t="s">
        <v>21</v>
      </c>
      <c r="O15" s="10" t="s">
        <v>13</v>
      </c>
      <c r="P15" s="10" t="s">
        <v>12</v>
      </c>
      <c r="Q15" s="10" t="s">
        <v>65</v>
      </c>
    </row>
    <row r="16" spans="1:21" x14ac:dyDescent="0.4">
      <c r="C16" s="3" t="e">
        <f>IF(C14/K14=0,0,ROUND(C14/K14,4-(1+INT(LOG10(ABS(C14/K14))))))</f>
        <v>#DIV/0!</v>
      </c>
      <c r="D16" s="3">
        <f>IF(SQRT(L14/(K14-1))=0,0,ROUND(SQRT(L14/(K14-1)),4-(1+INT(LOG10(ABS(SQRT(L14/(K14-1))))))))</f>
        <v>0</v>
      </c>
      <c r="E16" s="3">
        <f>IF(SQRT(J14/(K14-2))=0,0,ROUND(SQRT(J14/(K14-2)),4-(1+INT(LOG10(ABS(SQRT(J14/(K14-2))))))))</f>
        <v>0</v>
      </c>
      <c r="I16" s="3" t="e">
        <f>(L14-J14)/L14</f>
        <v>#DIV/0!</v>
      </c>
    </row>
    <row r="17" spans="3:9" x14ac:dyDescent="0.4">
      <c r="C17" s="10" t="s">
        <v>20</v>
      </c>
      <c r="D17" s="10" t="s">
        <v>23</v>
      </c>
      <c r="E17" s="10" t="s">
        <v>24</v>
      </c>
      <c r="I17" s="10" t="s">
        <v>25</v>
      </c>
    </row>
  </sheetData>
  <mergeCells count="2">
    <mergeCell ref="B2:C2"/>
    <mergeCell ref="D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94FE-4568-461C-9D45-D74F385EDAE1}">
  <dimension ref="A1:AC39"/>
  <sheetViews>
    <sheetView topLeftCell="H1" zoomScale="70" zoomScaleNormal="70" workbookViewId="0">
      <selection activeCell="AE27" sqref="AE27"/>
    </sheetView>
  </sheetViews>
  <sheetFormatPr defaultRowHeight="17.399999999999999" x14ac:dyDescent="0.4"/>
  <cols>
    <col min="1" max="1" width="11.19921875" bestFit="1" customWidth="1"/>
    <col min="6" max="6" width="11.69921875" bestFit="1" customWidth="1"/>
    <col min="14" max="15" width="8.796875" customWidth="1"/>
    <col min="19" max="19" width="11.19921875" bestFit="1" customWidth="1"/>
  </cols>
  <sheetData>
    <row r="1" spans="1:29" x14ac:dyDescent="0.4">
      <c r="A1" s="3" t="s">
        <v>88</v>
      </c>
      <c r="B1" s="6"/>
      <c r="E1" t="s">
        <v>117</v>
      </c>
      <c r="F1" t="s">
        <v>120</v>
      </c>
      <c r="G1" s="54" t="s">
        <v>114</v>
      </c>
      <c r="H1" s="55"/>
      <c r="R1" t="s">
        <v>117</v>
      </c>
      <c r="S1" t="s">
        <v>119</v>
      </c>
      <c r="T1" s="54" t="s">
        <v>114</v>
      </c>
      <c r="U1" s="55"/>
    </row>
    <row r="2" spans="1:29" x14ac:dyDescent="0.4">
      <c r="G2" s="3"/>
      <c r="H2" s="3"/>
      <c r="I2" s="3"/>
      <c r="J2" s="3"/>
      <c r="K2" s="3"/>
      <c r="L2" s="3"/>
      <c r="M2" s="3"/>
      <c r="N2" s="3"/>
      <c r="O2" s="3"/>
      <c r="P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4">
      <c r="A3" s="3" t="s">
        <v>107</v>
      </c>
      <c r="B3" s="3" t="s">
        <v>16</v>
      </c>
      <c r="C3" s="3" t="s">
        <v>108</v>
      </c>
      <c r="D3" s="3" t="s">
        <v>109</v>
      </c>
      <c r="G3" s="3"/>
      <c r="H3" s="3"/>
      <c r="I3" s="3"/>
      <c r="J3" s="3"/>
      <c r="K3" s="3"/>
      <c r="L3" s="3"/>
      <c r="M3" s="3"/>
      <c r="N3" s="3"/>
      <c r="O3" s="3"/>
      <c r="P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4">
      <c r="A4" s="3">
        <v>0</v>
      </c>
      <c r="B4" s="18"/>
      <c r="C4" s="19"/>
      <c r="D4" s="6"/>
      <c r="G4" s="3"/>
      <c r="H4" s="3"/>
      <c r="I4" s="3"/>
      <c r="J4" s="3"/>
      <c r="K4" s="3"/>
      <c r="L4" s="3"/>
      <c r="M4" s="3"/>
      <c r="N4" s="3"/>
      <c r="O4" s="3"/>
      <c r="P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4">
      <c r="A5" s="3">
        <v>1</v>
      </c>
      <c r="B5" s="18"/>
      <c r="C5" s="6"/>
      <c r="D5" s="19"/>
      <c r="G5" s="3">
        <v>1</v>
      </c>
      <c r="H5" s="3">
        <v>4</v>
      </c>
      <c r="I5" s="3">
        <v>2</v>
      </c>
      <c r="J5" s="3">
        <v>4</v>
      </c>
      <c r="K5" s="3">
        <v>1</v>
      </c>
      <c r="L5" s="3"/>
      <c r="M5" s="3"/>
      <c r="N5" s="3"/>
      <c r="O5" s="3"/>
      <c r="P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4">
      <c r="A6" s="3">
        <v>2</v>
      </c>
      <c r="B6" s="18"/>
      <c r="C6" s="6"/>
      <c r="D6" s="19"/>
      <c r="G6" s="3">
        <v>4</v>
      </c>
      <c r="H6" s="3">
        <v>16</v>
      </c>
      <c r="I6" s="3">
        <v>8</v>
      </c>
      <c r="J6" s="3">
        <v>16</v>
      </c>
      <c r="K6" s="3">
        <v>4</v>
      </c>
      <c r="L6" s="3"/>
      <c r="M6" s="3"/>
      <c r="N6" s="3"/>
      <c r="O6" s="3"/>
      <c r="P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4">
      <c r="A7" s="3">
        <v>3</v>
      </c>
      <c r="B7" s="18"/>
      <c r="C7" s="6"/>
      <c r="D7" s="19"/>
      <c r="G7" s="3">
        <v>2</v>
      </c>
      <c r="H7" s="3">
        <v>8</v>
      </c>
      <c r="I7" s="3">
        <v>4</v>
      </c>
      <c r="J7" s="3">
        <v>8</v>
      </c>
      <c r="K7" s="3">
        <v>2</v>
      </c>
      <c r="L7" s="3"/>
      <c r="M7" s="3"/>
      <c r="N7" s="3"/>
      <c r="O7" s="3"/>
      <c r="P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4">
      <c r="A8" s="3">
        <v>4</v>
      </c>
      <c r="B8" s="18"/>
      <c r="C8" s="6"/>
      <c r="D8" s="19"/>
      <c r="G8" s="3">
        <v>4</v>
      </c>
      <c r="H8" s="3">
        <v>16</v>
      </c>
      <c r="I8" s="3">
        <v>8</v>
      </c>
      <c r="J8" s="3">
        <v>16</v>
      </c>
      <c r="K8" s="3">
        <v>4</v>
      </c>
      <c r="L8" s="3"/>
      <c r="M8" s="3"/>
      <c r="N8" s="3"/>
      <c r="O8" s="3"/>
      <c r="P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4">
      <c r="A9" s="3">
        <v>5</v>
      </c>
      <c r="B9" s="18"/>
      <c r="C9" s="6"/>
      <c r="D9" s="19"/>
      <c r="G9" s="3">
        <v>2</v>
      </c>
      <c r="H9" s="3">
        <v>8</v>
      </c>
      <c r="I9" s="3">
        <v>4</v>
      </c>
      <c r="J9" s="3">
        <v>8</v>
      </c>
      <c r="K9" s="3">
        <v>2</v>
      </c>
      <c r="L9" s="3"/>
      <c r="M9" s="3"/>
      <c r="N9" s="3"/>
      <c r="O9" s="3"/>
      <c r="P9" s="3"/>
      <c r="T9" s="3">
        <v>1</v>
      </c>
      <c r="U9" s="3">
        <v>2</v>
      </c>
      <c r="V9" s="3">
        <v>1</v>
      </c>
      <c r="W9" s="3"/>
      <c r="X9" s="3"/>
      <c r="Y9" s="3"/>
      <c r="Z9" s="3"/>
      <c r="AA9" s="3"/>
      <c r="AB9" s="3"/>
      <c r="AC9" s="3"/>
    </row>
    <row r="10" spans="1:29" x14ac:dyDescent="0.4">
      <c r="A10" s="3">
        <v>6</v>
      </c>
      <c r="B10" s="18"/>
      <c r="C10" s="6"/>
      <c r="D10" s="19"/>
      <c r="G10" s="3">
        <v>4</v>
      </c>
      <c r="H10" s="3">
        <v>16</v>
      </c>
      <c r="I10" s="3">
        <v>8</v>
      </c>
      <c r="J10" s="3">
        <v>16</v>
      </c>
      <c r="K10" s="3">
        <v>4</v>
      </c>
      <c r="L10" s="3"/>
      <c r="M10" s="3"/>
      <c r="N10" s="3"/>
      <c r="O10" s="3"/>
      <c r="P10" s="3"/>
      <c r="T10" s="3">
        <v>2</v>
      </c>
      <c r="U10" s="3">
        <v>4</v>
      </c>
      <c r="V10" s="3">
        <v>2</v>
      </c>
      <c r="W10" s="3"/>
      <c r="X10" s="3"/>
      <c r="Y10" s="3"/>
      <c r="Z10" s="3"/>
      <c r="AA10" s="3"/>
      <c r="AB10" s="3"/>
      <c r="AC10" s="3"/>
    </row>
    <row r="11" spans="1:29" x14ac:dyDescent="0.4">
      <c r="A11" s="3">
        <v>7</v>
      </c>
      <c r="B11" s="18"/>
      <c r="C11" s="6"/>
      <c r="D11" s="19"/>
      <c r="G11" s="3">
        <v>1</v>
      </c>
      <c r="H11" s="3">
        <v>4</v>
      </c>
      <c r="I11" s="3">
        <v>2</v>
      </c>
      <c r="J11" s="3">
        <v>4</v>
      </c>
      <c r="K11" s="3">
        <v>1</v>
      </c>
      <c r="L11" s="3"/>
      <c r="M11" s="3"/>
      <c r="N11" s="3"/>
      <c r="O11" s="3"/>
      <c r="P11" s="3"/>
      <c r="T11" s="3">
        <v>1</v>
      </c>
      <c r="U11" s="3">
        <v>2</v>
      </c>
      <c r="V11" s="3">
        <v>1</v>
      </c>
      <c r="W11" s="3"/>
      <c r="X11" s="3"/>
      <c r="Y11" s="3"/>
      <c r="Z11" s="3"/>
      <c r="AA11" s="3"/>
      <c r="AB11" s="3"/>
      <c r="AC11" s="3"/>
    </row>
    <row r="12" spans="1:29" x14ac:dyDescent="0.4">
      <c r="A12" s="3">
        <v>8</v>
      </c>
      <c r="B12" s="18"/>
      <c r="C12" s="6"/>
      <c r="D12" s="19"/>
    </row>
    <row r="13" spans="1:29" ht="18" thickBot="1" x14ac:dyDescent="0.45">
      <c r="A13" s="3">
        <v>9</v>
      </c>
      <c r="B13" s="18"/>
      <c r="C13" s="6"/>
      <c r="D13" s="19"/>
      <c r="G13" t="s">
        <v>115</v>
      </c>
      <c r="T13" t="s">
        <v>115</v>
      </c>
    </row>
    <row r="14" spans="1:29" x14ac:dyDescent="0.4">
      <c r="A14" s="3">
        <v>10</v>
      </c>
      <c r="B14" s="18"/>
      <c r="C14" s="19"/>
      <c r="D14" s="21"/>
      <c r="E14" s="59" t="s">
        <v>38</v>
      </c>
      <c r="F14" s="23"/>
      <c r="G14" s="29"/>
      <c r="H14" s="2"/>
      <c r="I14" s="2"/>
      <c r="J14" s="2"/>
      <c r="K14" s="2"/>
      <c r="L14" s="2"/>
      <c r="M14" s="2"/>
      <c r="N14" s="2"/>
      <c r="O14" s="2"/>
      <c r="P14" s="2"/>
      <c r="R14" s="59" t="s">
        <v>38</v>
      </c>
      <c r="S14" s="23"/>
      <c r="T14" s="29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4">
      <c r="E15" s="60"/>
      <c r="F15" s="24"/>
      <c r="G15" s="29"/>
      <c r="H15" s="2"/>
      <c r="I15" s="2"/>
      <c r="J15" s="2"/>
      <c r="K15" s="2"/>
      <c r="L15" s="2"/>
      <c r="M15" s="2"/>
      <c r="N15" s="2"/>
      <c r="O15" s="2"/>
      <c r="P15" s="2"/>
      <c r="R15" s="60"/>
      <c r="S15" s="24"/>
      <c r="T15" s="29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4">
      <c r="A16" s="3" t="s">
        <v>106</v>
      </c>
      <c r="B16" s="17">
        <f>B1/2*(SUM(D4:D14)+2*SUM(C5:C13))</f>
        <v>0</v>
      </c>
      <c r="E16" s="60"/>
      <c r="F16" s="24"/>
      <c r="G16" s="29"/>
      <c r="H16" s="2"/>
      <c r="I16" s="2"/>
      <c r="J16" s="2"/>
      <c r="K16" s="2"/>
      <c r="L16" s="2"/>
      <c r="M16" s="2"/>
      <c r="N16" s="2"/>
      <c r="O16" s="2"/>
      <c r="P16" s="2"/>
      <c r="R16" s="60"/>
      <c r="S16" s="24"/>
      <c r="T16" s="29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4">
      <c r="A17" s="3" t="s">
        <v>110</v>
      </c>
      <c r="B17" s="17">
        <f>B1/3*(SUM(D4:D14)+4*(C5+C7+C9+C11+C13)+2*(C6+C8+C10+C12))</f>
        <v>0</v>
      </c>
      <c r="C17" t="s">
        <v>112</v>
      </c>
      <c r="E17" s="60"/>
      <c r="F17" s="24"/>
      <c r="G17" s="22"/>
      <c r="H17" s="22"/>
      <c r="I17" s="22"/>
      <c r="J17" s="22"/>
      <c r="K17" s="22"/>
      <c r="L17" s="2"/>
      <c r="M17" s="2"/>
      <c r="N17" s="2"/>
      <c r="O17" s="2"/>
      <c r="P17" s="2"/>
      <c r="R17" s="60"/>
      <c r="S17" s="24"/>
      <c r="T17" s="29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4">
      <c r="A18" s="3" t="s">
        <v>111</v>
      </c>
      <c r="B18" s="17">
        <f>3*B1/8*(SUM(D4:D14)+3*(C5+C8+C11)+3*(C6+C9+C12)+2*(C7+C10+C13))</f>
        <v>0</v>
      </c>
      <c r="C18" t="s">
        <v>113</v>
      </c>
      <c r="E18" s="60"/>
      <c r="F18" s="24"/>
      <c r="G18" s="22"/>
      <c r="H18" s="22"/>
      <c r="I18" s="22"/>
      <c r="J18" s="22"/>
      <c r="K18" s="22"/>
      <c r="L18" s="2"/>
      <c r="M18" s="2"/>
      <c r="N18" s="2"/>
      <c r="O18" s="2"/>
      <c r="P18" s="2"/>
      <c r="R18" s="60"/>
      <c r="S18" s="24"/>
      <c r="T18" s="29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4">
      <c r="E19" s="60"/>
      <c r="F19" s="24"/>
      <c r="G19" s="22"/>
      <c r="H19" s="22"/>
      <c r="I19" s="22"/>
      <c r="J19" s="22"/>
      <c r="K19" s="22"/>
      <c r="L19" s="2"/>
      <c r="M19" s="2"/>
      <c r="N19" s="2"/>
      <c r="O19" s="2"/>
      <c r="P19" s="2"/>
      <c r="R19" s="60"/>
      <c r="S19" s="24"/>
      <c r="T19" s="29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4">
      <c r="E20" s="60"/>
      <c r="F20" s="24"/>
      <c r="G20" s="22"/>
      <c r="H20" s="22"/>
      <c r="I20" s="22"/>
      <c r="J20" s="22"/>
      <c r="K20" s="22"/>
      <c r="L20" s="2"/>
      <c r="M20" s="2"/>
      <c r="N20" s="2"/>
      <c r="O20" s="2"/>
      <c r="P20" s="2"/>
      <c r="R20" s="60"/>
      <c r="S20" s="24"/>
      <c r="T20" s="29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4">
      <c r="E21" s="60"/>
      <c r="F21" s="24"/>
      <c r="G21" s="22"/>
      <c r="H21" s="22"/>
      <c r="I21" s="22"/>
      <c r="J21" s="22"/>
      <c r="K21" s="22"/>
      <c r="L21" s="2"/>
      <c r="M21" s="2"/>
      <c r="N21" s="2"/>
      <c r="O21" s="2"/>
      <c r="P21" s="2"/>
      <c r="R21" s="60"/>
      <c r="S21" s="24">
        <v>2.2000000000000002</v>
      </c>
      <c r="T21" s="22">
        <f t="shared" ref="T21:V22" si="0">COS(T$24^2+$S21^2)/LN(T$24*$S21)</f>
        <v>1.145769413804685</v>
      </c>
      <c r="U21" s="22">
        <f t="shared" si="0"/>
        <v>-0.56279165744207027</v>
      </c>
      <c r="V21" s="22">
        <f t="shared" si="0"/>
        <v>0.15516782858862188</v>
      </c>
      <c r="W21" s="2"/>
      <c r="X21" s="2"/>
      <c r="Y21" s="2"/>
      <c r="Z21" s="2"/>
      <c r="AA21" s="2"/>
      <c r="AB21" s="2"/>
      <c r="AC21" s="2"/>
    </row>
    <row r="22" spans="1:29" x14ac:dyDescent="0.4">
      <c r="E22" s="60"/>
      <c r="F22" s="24"/>
      <c r="G22" s="22"/>
      <c r="H22" s="22"/>
      <c r="I22" s="22"/>
      <c r="J22" s="22"/>
      <c r="K22" s="22"/>
      <c r="L22" s="2"/>
      <c r="M22" s="2"/>
      <c r="N22" s="2"/>
      <c r="O22" s="2"/>
      <c r="P22" s="2"/>
      <c r="R22" s="60"/>
      <c r="S22" s="24">
        <v>2.1</v>
      </c>
      <c r="T22" s="22">
        <f t="shared" si="0"/>
        <v>0.86582601914953694</v>
      </c>
      <c r="U22" s="22">
        <f t="shared" si="0"/>
        <v>-0.36778916311036314</v>
      </c>
      <c r="V22" s="22">
        <f t="shared" si="0"/>
        <v>0.36117245990706126</v>
      </c>
      <c r="W22" s="2"/>
      <c r="X22" s="2"/>
      <c r="Y22" s="2"/>
      <c r="Z22" s="2"/>
      <c r="AA22" s="2"/>
      <c r="AB22" s="2"/>
      <c r="AC22" s="2"/>
    </row>
    <row r="23" spans="1:29" ht="18" thickBot="1" x14ac:dyDescent="0.45">
      <c r="E23" s="61"/>
      <c r="F23" s="25"/>
      <c r="G23" s="22"/>
      <c r="H23" s="22"/>
      <c r="I23" s="22"/>
      <c r="J23" s="22"/>
      <c r="K23" s="22"/>
      <c r="L23" s="4"/>
      <c r="M23" s="4"/>
      <c r="N23" s="4"/>
      <c r="O23" s="4"/>
      <c r="P23" s="4"/>
      <c r="R23" s="61"/>
      <c r="S23" s="25">
        <v>2</v>
      </c>
      <c r="T23" s="22">
        <f>COS(T$24^2+$S23^2)/LN(T$24*$S23)</f>
        <v>0.40923802825552191</v>
      </c>
      <c r="U23" s="22">
        <f t="shared" ref="U23:V23" si="1">COS(U24^2+$S23^2)/LN(U24*$S23)</f>
        <v>-0.10495608861243164</v>
      </c>
      <c r="V23" s="22">
        <f t="shared" si="1"/>
        <v>0.50645569175708172</v>
      </c>
      <c r="W23" s="4"/>
      <c r="X23" s="4"/>
      <c r="Y23" s="4"/>
      <c r="Z23" s="4"/>
      <c r="AA23" s="4"/>
      <c r="AB23" s="4"/>
      <c r="AC23" s="4"/>
    </row>
    <row r="24" spans="1:29" ht="18" thickBot="1" x14ac:dyDescent="0.45">
      <c r="E24" s="30">
        <f>F22-F23</f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8"/>
      <c r="R24" s="30">
        <f>S22-S23</f>
        <v>0.10000000000000009</v>
      </c>
      <c r="T24" s="26">
        <v>1</v>
      </c>
      <c r="U24" s="27">
        <v>2</v>
      </c>
      <c r="V24" s="27">
        <v>3</v>
      </c>
      <c r="W24" s="27"/>
      <c r="X24" s="27"/>
      <c r="Y24" s="27"/>
      <c r="Z24" s="27"/>
      <c r="AA24" s="27"/>
      <c r="AB24" s="27"/>
      <c r="AC24" s="28"/>
    </row>
    <row r="25" spans="1:29" ht="18" thickBot="1" x14ac:dyDescent="0.45">
      <c r="E25" s="31" t="s">
        <v>77</v>
      </c>
      <c r="F25" s="32">
        <f>(H24-G24)</f>
        <v>0</v>
      </c>
      <c r="G25" s="62" t="s">
        <v>16</v>
      </c>
      <c r="H25" s="63"/>
      <c r="I25" s="63"/>
      <c r="J25" s="63"/>
      <c r="K25" s="63"/>
      <c r="L25" s="63"/>
      <c r="M25" s="63"/>
      <c r="N25" s="63"/>
      <c r="O25" s="63"/>
      <c r="P25" s="64"/>
      <c r="R25" s="31" t="s">
        <v>77</v>
      </c>
      <c r="S25" s="32">
        <f>(U24-T24)</f>
        <v>1</v>
      </c>
      <c r="T25" s="62" t="s">
        <v>16</v>
      </c>
      <c r="U25" s="63"/>
      <c r="V25" s="63"/>
      <c r="W25" s="63"/>
      <c r="X25" s="63"/>
      <c r="Y25" s="63"/>
      <c r="Z25" s="63"/>
      <c r="AA25" s="63"/>
      <c r="AB25" s="63"/>
      <c r="AC25" s="64"/>
    </row>
    <row r="27" spans="1:29" x14ac:dyDescent="0.4">
      <c r="G27" s="3">
        <f t="shared" ref="G27:P27" si="2">G14*G2</f>
        <v>0</v>
      </c>
      <c r="H27" s="3">
        <f t="shared" si="2"/>
        <v>0</v>
      </c>
      <c r="I27" s="3">
        <f t="shared" si="2"/>
        <v>0</v>
      </c>
      <c r="J27" s="3">
        <f t="shared" si="2"/>
        <v>0</v>
      </c>
      <c r="K27" s="3">
        <f t="shared" si="2"/>
        <v>0</v>
      </c>
      <c r="L27" s="3">
        <f t="shared" si="2"/>
        <v>0</v>
      </c>
      <c r="M27" s="3">
        <f t="shared" si="2"/>
        <v>0</v>
      </c>
      <c r="N27" s="3">
        <f t="shared" si="2"/>
        <v>0</v>
      </c>
      <c r="O27" s="3">
        <f t="shared" si="2"/>
        <v>0</v>
      </c>
      <c r="P27" s="3">
        <f t="shared" si="2"/>
        <v>0</v>
      </c>
      <c r="T27" s="3">
        <f t="shared" ref="T27:AC27" si="3">T14*T2</f>
        <v>0</v>
      </c>
      <c r="U27" s="3">
        <f t="shared" si="3"/>
        <v>0</v>
      </c>
      <c r="V27" s="3">
        <f t="shared" si="3"/>
        <v>0</v>
      </c>
      <c r="W27" s="3">
        <f t="shared" si="3"/>
        <v>0</v>
      </c>
      <c r="X27" s="3">
        <f t="shared" si="3"/>
        <v>0</v>
      </c>
      <c r="Y27" s="3">
        <f t="shared" si="3"/>
        <v>0</v>
      </c>
      <c r="Z27" s="3">
        <f t="shared" si="3"/>
        <v>0</v>
      </c>
      <c r="AA27" s="3">
        <f t="shared" si="3"/>
        <v>0</v>
      </c>
      <c r="AB27" s="3">
        <f t="shared" si="3"/>
        <v>0</v>
      </c>
      <c r="AC27" s="3">
        <f t="shared" si="3"/>
        <v>0</v>
      </c>
    </row>
    <row r="28" spans="1:29" x14ac:dyDescent="0.4">
      <c r="G28" s="3">
        <f t="shared" ref="G28:P28" si="4">G15*G3</f>
        <v>0</v>
      </c>
      <c r="H28" s="3">
        <f t="shared" si="4"/>
        <v>0</v>
      </c>
      <c r="I28" s="3">
        <f t="shared" si="4"/>
        <v>0</v>
      </c>
      <c r="J28" s="3">
        <f t="shared" si="4"/>
        <v>0</v>
      </c>
      <c r="K28" s="3">
        <f t="shared" si="4"/>
        <v>0</v>
      </c>
      <c r="L28" s="3">
        <f t="shared" si="4"/>
        <v>0</v>
      </c>
      <c r="M28" s="3">
        <f t="shared" si="4"/>
        <v>0</v>
      </c>
      <c r="N28" s="3">
        <f t="shared" si="4"/>
        <v>0</v>
      </c>
      <c r="O28" s="3">
        <f t="shared" si="4"/>
        <v>0</v>
      </c>
      <c r="P28" s="3">
        <f t="shared" si="4"/>
        <v>0</v>
      </c>
      <c r="T28" s="3">
        <f t="shared" ref="T28:AC28" si="5">T15*T3</f>
        <v>0</v>
      </c>
      <c r="U28" s="3">
        <f t="shared" si="5"/>
        <v>0</v>
      </c>
      <c r="V28" s="3">
        <f t="shared" si="5"/>
        <v>0</v>
      </c>
      <c r="W28" s="3">
        <f t="shared" si="5"/>
        <v>0</v>
      </c>
      <c r="X28" s="3">
        <f t="shared" si="5"/>
        <v>0</v>
      </c>
      <c r="Y28" s="3">
        <f t="shared" si="5"/>
        <v>0</v>
      </c>
      <c r="Z28" s="3">
        <f t="shared" si="5"/>
        <v>0</v>
      </c>
      <c r="AA28" s="3">
        <f t="shared" si="5"/>
        <v>0</v>
      </c>
      <c r="AB28" s="3">
        <f t="shared" si="5"/>
        <v>0</v>
      </c>
      <c r="AC28" s="3">
        <f t="shared" si="5"/>
        <v>0</v>
      </c>
    </row>
    <row r="29" spans="1:29" x14ac:dyDescent="0.4">
      <c r="G29" s="3">
        <f t="shared" ref="G29:P29" si="6">G16*G4</f>
        <v>0</v>
      </c>
      <c r="H29" s="3">
        <f t="shared" si="6"/>
        <v>0</v>
      </c>
      <c r="I29" s="3">
        <f t="shared" si="6"/>
        <v>0</v>
      </c>
      <c r="J29" s="3">
        <f t="shared" si="6"/>
        <v>0</v>
      </c>
      <c r="K29" s="3">
        <f t="shared" si="6"/>
        <v>0</v>
      </c>
      <c r="L29" s="3">
        <f t="shared" si="6"/>
        <v>0</v>
      </c>
      <c r="M29" s="3">
        <f t="shared" si="6"/>
        <v>0</v>
      </c>
      <c r="N29" s="3">
        <f t="shared" si="6"/>
        <v>0</v>
      </c>
      <c r="O29" s="3">
        <f t="shared" si="6"/>
        <v>0</v>
      </c>
      <c r="P29" s="3">
        <f t="shared" si="6"/>
        <v>0</v>
      </c>
      <c r="T29" s="3">
        <f t="shared" ref="T29:AC29" si="7">T16*T4</f>
        <v>0</v>
      </c>
      <c r="U29" s="3">
        <f t="shared" si="7"/>
        <v>0</v>
      </c>
      <c r="V29" s="3">
        <f t="shared" si="7"/>
        <v>0</v>
      </c>
      <c r="W29" s="3">
        <f t="shared" si="7"/>
        <v>0</v>
      </c>
      <c r="X29" s="3">
        <f t="shared" si="7"/>
        <v>0</v>
      </c>
      <c r="Y29" s="3">
        <f t="shared" si="7"/>
        <v>0</v>
      </c>
      <c r="Z29" s="3">
        <f t="shared" si="7"/>
        <v>0</v>
      </c>
      <c r="AA29" s="3">
        <f t="shared" si="7"/>
        <v>0</v>
      </c>
      <c r="AB29" s="3">
        <f t="shared" si="7"/>
        <v>0</v>
      </c>
      <c r="AC29" s="3">
        <f t="shared" si="7"/>
        <v>0</v>
      </c>
    </row>
    <row r="30" spans="1:29" x14ac:dyDescent="0.4">
      <c r="G30" s="3">
        <f t="shared" ref="G30:P30" si="8">G17*G5</f>
        <v>0</v>
      </c>
      <c r="H30" s="3">
        <f t="shared" si="8"/>
        <v>0</v>
      </c>
      <c r="I30" s="3">
        <f t="shared" si="8"/>
        <v>0</v>
      </c>
      <c r="J30" s="3">
        <f t="shared" si="8"/>
        <v>0</v>
      </c>
      <c r="K30" s="3">
        <f t="shared" si="8"/>
        <v>0</v>
      </c>
      <c r="L30" s="3">
        <f t="shared" si="8"/>
        <v>0</v>
      </c>
      <c r="M30" s="3">
        <f t="shared" si="8"/>
        <v>0</v>
      </c>
      <c r="N30" s="3">
        <f t="shared" si="8"/>
        <v>0</v>
      </c>
      <c r="O30" s="3">
        <f t="shared" si="8"/>
        <v>0</v>
      </c>
      <c r="P30" s="3">
        <f t="shared" si="8"/>
        <v>0</v>
      </c>
      <c r="T30" s="3">
        <f t="shared" ref="T30:AC30" si="9">T17*T5</f>
        <v>0</v>
      </c>
      <c r="U30" s="3">
        <f t="shared" si="9"/>
        <v>0</v>
      </c>
      <c r="V30" s="3">
        <f t="shared" si="9"/>
        <v>0</v>
      </c>
      <c r="W30" s="3">
        <f t="shared" si="9"/>
        <v>0</v>
      </c>
      <c r="X30" s="3">
        <f t="shared" si="9"/>
        <v>0</v>
      </c>
      <c r="Y30" s="3">
        <f t="shared" si="9"/>
        <v>0</v>
      </c>
      <c r="Z30" s="3">
        <f t="shared" si="9"/>
        <v>0</v>
      </c>
      <c r="AA30" s="3">
        <f t="shared" si="9"/>
        <v>0</v>
      </c>
      <c r="AB30" s="3">
        <f t="shared" si="9"/>
        <v>0</v>
      </c>
      <c r="AC30" s="3">
        <f t="shared" si="9"/>
        <v>0</v>
      </c>
    </row>
    <row r="31" spans="1:29" x14ac:dyDescent="0.4">
      <c r="G31" s="3">
        <f t="shared" ref="G31:P31" si="10">G18*G6</f>
        <v>0</v>
      </c>
      <c r="H31" s="3">
        <f t="shared" si="10"/>
        <v>0</v>
      </c>
      <c r="I31" s="3">
        <f t="shared" si="10"/>
        <v>0</v>
      </c>
      <c r="J31" s="3">
        <f t="shared" si="10"/>
        <v>0</v>
      </c>
      <c r="K31" s="3">
        <f t="shared" si="10"/>
        <v>0</v>
      </c>
      <c r="L31" s="3">
        <f t="shared" si="10"/>
        <v>0</v>
      </c>
      <c r="M31" s="3">
        <f t="shared" si="10"/>
        <v>0</v>
      </c>
      <c r="N31" s="3">
        <f t="shared" si="10"/>
        <v>0</v>
      </c>
      <c r="O31" s="3">
        <f t="shared" si="10"/>
        <v>0</v>
      </c>
      <c r="P31" s="3">
        <f t="shared" si="10"/>
        <v>0</v>
      </c>
      <c r="T31" s="3">
        <f t="shared" ref="T31:AC31" si="11">T18*T6</f>
        <v>0</v>
      </c>
      <c r="U31" s="3">
        <f t="shared" si="11"/>
        <v>0</v>
      </c>
      <c r="V31" s="3">
        <f t="shared" si="11"/>
        <v>0</v>
      </c>
      <c r="W31" s="3">
        <f t="shared" si="11"/>
        <v>0</v>
      </c>
      <c r="X31" s="3">
        <f t="shared" si="11"/>
        <v>0</v>
      </c>
      <c r="Y31" s="3">
        <f t="shared" si="11"/>
        <v>0</v>
      </c>
      <c r="Z31" s="3">
        <f t="shared" si="11"/>
        <v>0</v>
      </c>
      <c r="AA31" s="3">
        <f t="shared" si="11"/>
        <v>0</v>
      </c>
      <c r="AB31" s="3">
        <f t="shared" si="11"/>
        <v>0</v>
      </c>
      <c r="AC31" s="3">
        <f t="shared" si="11"/>
        <v>0</v>
      </c>
    </row>
    <row r="32" spans="1:29" x14ac:dyDescent="0.4">
      <c r="G32" s="3">
        <f t="shared" ref="G32:P32" si="12">G19*G7</f>
        <v>0</v>
      </c>
      <c r="H32" s="3">
        <f t="shared" si="12"/>
        <v>0</v>
      </c>
      <c r="I32" s="3">
        <f t="shared" si="12"/>
        <v>0</v>
      </c>
      <c r="J32" s="3">
        <f t="shared" si="12"/>
        <v>0</v>
      </c>
      <c r="K32" s="3">
        <f t="shared" si="12"/>
        <v>0</v>
      </c>
      <c r="L32" s="3">
        <f t="shared" si="12"/>
        <v>0</v>
      </c>
      <c r="M32" s="3">
        <f t="shared" si="12"/>
        <v>0</v>
      </c>
      <c r="N32" s="3">
        <f t="shared" si="12"/>
        <v>0</v>
      </c>
      <c r="O32" s="3">
        <f t="shared" si="12"/>
        <v>0</v>
      </c>
      <c r="P32" s="3">
        <f t="shared" si="12"/>
        <v>0</v>
      </c>
      <c r="T32" s="3">
        <f t="shared" ref="T32:AC32" si="13">T19*T7</f>
        <v>0</v>
      </c>
      <c r="U32" s="3">
        <f t="shared" si="13"/>
        <v>0</v>
      </c>
      <c r="V32" s="3">
        <f t="shared" si="13"/>
        <v>0</v>
      </c>
      <c r="W32" s="3">
        <f t="shared" si="13"/>
        <v>0</v>
      </c>
      <c r="X32" s="3">
        <f t="shared" si="13"/>
        <v>0</v>
      </c>
      <c r="Y32" s="3">
        <f t="shared" si="13"/>
        <v>0</v>
      </c>
      <c r="Z32" s="3">
        <f t="shared" si="13"/>
        <v>0</v>
      </c>
      <c r="AA32" s="3">
        <f t="shared" si="13"/>
        <v>0</v>
      </c>
      <c r="AB32" s="3">
        <f t="shared" si="13"/>
        <v>0</v>
      </c>
      <c r="AC32" s="3">
        <f t="shared" si="13"/>
        <v>0</v>
      </c>
    </row>
    <row r="33" spans="7:29" x14ac:dyDescent="0.4">
      <c r="G33" s="3">
        <f t="shared" ref="G33:P33" si="14">G20*G8</f>
        <v>0</v>
      </c>
      <c r="H33" s="3">
        <f t="shared" si="14"/>
        <v>0</v>
      </c>
      <c r="I33" s="3">
        <f t="shared" si="14"/>
        <v>0</v>
      </c>
      <c r="J33" s="3">
        <f t="shared" si="14"/>
        <v>0</v>
      </c>
      <c r="K33" s="3">
        <f t="shared" si="14"/>
        <v>0</v>
      </c>
      <c r="L33" s="3">
        <f t="shared" si="14"/>
        <v>0</v>
      </c>
      <c r="M33" s="3">
        <f t="shared" si="14"/>
        <v>0</v>
      </c>
      <c r="N33" s="3">
        <f t="shared" si="14"/>
        <v>0</v>
      </c>
      <c r="O33" s="3">
        <f t="shared" si="14"/>
        <v>0</v>
      </c>
      <c r="P33" s="3">
        <f t="shared" si="14"/>
        <v>0</v>
      </c>
      <c r="T33" s="3">
        <f t="shared" ref="T33:AC33" si="15">T20*T8</f>
        <v>0</v>
      </c>
      <c r="U33" s="3">
        <f t="shared" si="15"/>
        <v>0</v>
      </c>
      <c r="V33" s="3">
        <f t="shared" si="15"/>
        <v>0</v>
      </c>
      <c r="W33" s="3">
        <f t="shared" si="15"/>
        <v>0</v>
      </c>
      <c r="X33" s="3">
        <f t="shared" si="15"/>
        <v>0</v>
      </c>
      <c r="Y33" s="3">
        <f t="shared" si="15"/>
        <v>0</v>
      </c>
      <c r="Z33" s="3">
        <f t="shared" si="15"/>
        <v>0</v>
      </c>
      <c r="AA33" s="3">
        <f t="shared" si="15"/>
        <v>0</v>
      </c>
      <c r="AB33" s="3">
        <f t="shared" si="15"/>
        <v>0</v>
      </c>
      <c r="AC33" s="3">
        <f t="shared" si="15"/>
        <v>0</v>
      </c>
    </row>
    <row r="34" spans="7:29" x14ac:dyDescent="0.4">
      <c r="G34" s="3">
        <f t="shared" ref="G34:P34" si="16">G21*G9</f>
        <v>0</v>
      </c>
      <c r="H34" s="3">
        <f t="shared" si="16"/>
        <v>0</v>
      </c>
      <c r="I34" s="3">
        <f t="shared" si="16"/>
        <v>0</v>
      </c>
      <c r="J34" s="3">
        <f t="shared" si="16"/>
        <v>0</v>
      </c>
      <c r="K34" s="3">
        <f t="shared" si="16"/>
        <v>0</v>
      </c>
      <c r="L34" s="3">
        <f t="shared" si="16"/>
        <v>0</v>
      </c>
      <c r="M34" s="3">
        <f t="shared" si="16"/>
        <v>0</v>
      </c>
      <c r="N34" s="3">
        <f t="shared" si="16"/>
        <v>0</v>
      </c>
      <c r="O34" s="3">
        <f t="shared" si="16"/>
        <v>0</v>
      </c>
      <c r="P34" s="3">
        <f t="shared" si="16"/>
        <v>0</v>
      </c>
      <c r="T34" s="3">
        <f t="shared" ref="T34:AC34" si="17">T21*T9</f>
        <v>1.145769413804685</v>
      </c>
      <c r="U34" s="3">
        <f t="shared" si="17"/>
        <v>-1.1255833148841405</v>
      </c>
      <c r="V34" s="3">
        <f t="shared" si="17"/>
        <v>0.15516782858862188</v>
      </c>
      <c r="W34" s="3">
        <f t="shared" si="17"/>
        <v>0</v>
      </c>
      <c r="X34" s="3">
        <f t="shared" si="17"/>
        <v>0</v>
      </c>
      <c r="Y34" s="3">
        <f t="shared" si="17"/>
        <v>0</v>
      </c>
      <c r="Z34" s="3">
        <f t="shared" si="17"/>
        <v>0</v>
      </c>
      <c r="AA34" s="3">
        <f t="shared" si="17"/>
        <v>0</v>
      </c>
      <c r="AB34" s="3">
        <f t="shared" si="17"/>
        <v>0</v>
      </c>
      <c r="AC34" s="3">
        <f t="shared" si="17"/>
        <v>0</v>
      </c>
    </row>
    <row r="35" spans="7:29" x14ac:dyDescent="0.4">
      <c r="G35" s="3">
        <f t="shared" ref="G35:P35" si="18">G22*G10</f>
        <v>0</v>
      </c>
      <c r="H35" s="3">
        <f t="shared" si="18"/>
        <v>0</v>
      </c>
      <c r="I35" s="3">
        <f t="shared" si="18"/>
        <v>0</v>
      </c>
      <c r="J35" s="3">
        <f t="shared" si="18"/>
        <v>0</v>
      </c>
      <c r="K35" s="3">
        <f t="shared" si="18"/>
        <v>0</v>
      </c>
      <c r="L35" s="3">
        <f t="shared" si="18"/>
        <v>0</v>
      </c>
      <c r="M35" s="3">
        <f t="shared" si="18"/>
        <v>0</v>
      </c>
      <c r="N35" s="3">
        <f t="shared" si="18"/>
        <v>0</v>
      </c>
      <c r="O35" s="3">
        <f t="shared" si="18"/>
        <v>0</v>
      </c>
      <c r="P35" s="3">
        <f t="shared" si="18"/>
        <v>0</v>
      </c>
      <c r="T35" s="3">
        <f t="shared" ref="T35:AC35" si="19">T22*T10</f>
        <v>1.7316520382990739</v>
      </c>
      <c r="U35" s="3">
        <f t="shared" si="19"/>
        <v>-1.4711566524414526</v>
      </c>
      <c r="V35" s="3">
        <f t="shared" si="19"/>
        <v>0.72234491981412252</v>
      </c>
      <c r="W35" s="3">
        <f t="shared" si="19"/>
        <v>0</v>
      </c>
      <c r="X35" s="3">
        <f t="shared" si="19"/>
        <v>0</v>
      </c>
      <c r="Y35" s="3">
        <f t="shared" si="19"/>
        <v>0</v>
      </c>
      <c r="Z35" s="3">
        <f t="shared" si="19"/>
        <v>0</v>
      </c>
      <c r="AA35" s="3">
        <f t="shared" si="19"/>
        <v>0</v>
      </c>
      <c r="AB35" s="3">
        <f t="shared" si="19"/>
        <v>0</v>
      </c>
      <c r="AC35" s="3">
        <f t="shared" si="19"/>
        <v>0</v>
      </c>
    </row>
    <row r="36" spans="7:29" ht="18" thickBot="1" x14ac:dyDescent="0.45">
      <c r="G36" s="3">
        <f>G23*G11</f>
        <v>0</v>
      </c>
      <c r="H36" s="3">
        <f t="shared" ref="H36:P36" si="20">H23*H11</f>
        <v>0</v>
      </c>
      <c r="I36" s="3">
        <f t="shared" si="20"/>
        <v>0</v>
      </c>
      <c r="J36" s="3">
        <f t="shared" si="20"/>
        <v>0</v>
      </c>
      <c r="K36" s="3">
        <f t="shared" si="20"/>
        <v>0</v>
      </c>
      <c r="L36" s="3">
        <f t="shared" si="20"/>
        <v>0</v>
      </c>
      <c r="M36" s="3">
        <f t="shared" si="20"/>
        <v>0</v>
      </c>
      <c r="N36" s="3">
        <f t="shared" si="20"/>
        <v>0</v>
      </c>
      <c r="O36" s="3">
        <f t="shared" si="20"/>
        <v>0</v>
      </c>
      <c r="P36" s="3">
        <f t="shared" si="20"/>
        <v>0</v>
      </c>
      <c r="T36" s="3">
        <f>T23*T11</f>
        <v>0.40923802825552191</v>
      </c>
      <c r="U36" s="3">
        <f t="shared" ref="U36:AC36" si="21">U23*U11</f>
        <v>-0.20991217722486327</v>
      </c>
      <c r="V36" s="3">
        <f t="shared" si="21"/>
        <v>0.50645569175708172</v>
      </c>
      <c r="W36" s="3">
        <f t="shared" si="21"/>
        <v>0</v>
      </c>
      <c r="X36" s="3">
        <f t="shared" si="21"/>
        <v>0</v>
      </c>
      <c r="Y36" s="3">
        <f t="shared" si="21"/>
        <v>0</v>
      </c>
      <c r="Z36" s="3">
        <f t="shared" si="21"/>
        <v>0</v>
      </c>
      <c r="AA36" s="3">
        <f t="shared" si="21"/>
        <v>0</v>
      </c>
      <c r="AB36" s="3">
        <f t="shared" si="21"/>
        <v>0</v>
      </c>
      <c r="AC36" s="3">
        <f t="shared" si="21"/>
        <v>0</v>
      </c>
    </row>
    <row r="37" spans="7:29" ht="18" thickBot="1" x14ac:dyDescent="0.45">
      <c r="M37" s="20" t="s">
        <v>116</v>
      </c>
      <c r="N37" s="57">
        <f>SUM(G27:P36)</f>
        <v>0</v>
      </c>
      <c r="O37" s="57"/>
      <c r="P37" s="58"/>
      <c r="Z37" s="20" t="s">
        <v>116</v>
      </c>
      <c r="AA37" s="57">
        <f>SUM(T27:AC36)</f>
        <v>1.8639757759686506</v>
      </c>
      <c r="AB37" s="57"/>
      <c r="AC37" s="58"/>
    </row>
    <row r="38" spans="7:29" ht="18" thickBot="1" x14ac:dyDescent="0.45"/>
    <row r="39" spans="7:29" ht="18" thickBot="1" x14ac:dyDescent="0.45">
      <c r="N39" s="20" t="s">
        <v>118</v>
      </c>
      <c r="O39" s="57">
        <f>F25*E24/9*N37</f>
        <v>0</v>
      </c>
      <c r="P39" s="58"/>
      <c r="AA39" s="20" t="s">
        <v>118</v>
      </c>
      <c r="AB39" s="57">
        <f>S25*R24/4*AA37</f>
        <v>4.6599394399216308E-2</v>
      </c>
      <c r="AC39" s="58"/>
    </row>
  </sheetData>
  <mergeCells count="10">
    <mergeCell ref="O39:P39"/>
    <mergeCell ref="AB39:AC39"/>
    <mergeCell ref="E14:E23"/>
    <mergeCell ref="G1:H1"/>
    <mergeCell ref="G25:P25"/>
    <mergeCell ref="N37:P37"/>
    <mergeCell ref="T1:U1"/>
    <mergeCell ref="R14:R23"/>
    <mergeCell ref="T25:AC25"/>
    <mergeCell ref="AA37:AC3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6336-7F48-49D6-A5FD-70CBD911D998}">
  <dimension ref="A1:H11"/>
  <sheetViews>
    <sheetView workbookViewId="0">
      <selection activeCell="D2" sqref="D2"/>
    </sheetView>
  </sheetViews>
  <sheetFormatPr defaultRowHeight="17.399999999999999" x14ac:dyDescent="0.4"/>
  <sheetData>
    <row r="1" spans="1:8" x14ac:dyDescent="0.4">
      <c r="A1" s="3" t="s">
        <v>88</v>
      </c>
      <c r="B1" s="6"/>
    </row>
    <row r="2" spans="1:8" x14ac:dyDescent="0.4">
      <c r="A2" s="3" t="s">
        <v>92</v>
      </c>
      <c r="B2" s="6"/>
      <c r="C2" s="3" t="s">
        <v>93</v>
      </c>
      <c r="D2" s="6"/>
    </row>
    <row r="4" spans="1:8" x14ac:dyDescent="0.4">
      <c r="A4" s="3" t="s">
        <v>105</v>
      </c>
      <c r="B4" s="3" t="s">
        <v>84</v>
      </c>
      <c r="C4" s="3" t="s">
        <v>16</v>
      </c>
      <c r="D4" s="3" t="s">
        <v>38</v>
      </c>
      <c r="E4" s="3" t="s">
        <v>42</v>
      </c>
    </row>
    <row r="5" spans="1:8" x14ac:dyDescent="0.4">
      <c r="A5" s="3" t="s">
        <v>94</v>
      </c>
      <c r="B5" s="6"/>
      <c r="C5" s="3">
        <f>B2</f>
        <v>0</v>
      </c>
      <c r="D5" s="3">
        <f>D2</f>
        <v>0</v>
      </c>
    </row>
    <row r="6" spans="1:8" x14ac:dyDescent="0.4">
      <c r="A6" s="3" t="s">
        <v>95</v>
      </c>
      <c r="B6" s="3"/>
      <c r="C6" s="3">
        <f>B2+B1/2</f>
        <v>0</v>
      </c>
      <c r="D6" s="3">
        <f>D2+B5*B1/2</f>
        <v>0</v>
      </c>
    </row>
    <row r="7" spans="1:8" x14ac:dyDescent="0.4">
      <c r="A7" s="3" t="s">
        <v>96</v>
      </c>
      <c r="B7" s="3"/>
      <c r="C7" s="3">
        <f>B2+B1/2</f>
        <v>0</v>
      </c>
      <c r="D7" s="3">
        <f>D2+B6*B1/2</f>
        <v>0</v>
      </c>
    </row>
    <row r="8" spans="1:8" x14ac:dyDescent="0.4">
      <c r="A8" s="3" t="s">
        <v>97</v>
      </c>
      <c r="B8" s="3"/>
      <c r="C8" s="3">
        <f>B2+B1</f>
        <v>0</v>
      </c>
      <c r="D8" s="3">
        <f>D2+B7*B1</f>
        <v>0</v>
      </c>
    </row>
    <row r="10" spans="1:8" x14ac:dyDescent="0.4">
      <c r="A10" s="3" t="s">
        <v>98</v>
      </c>
      <c r="B10" s="3" t="s">
        <v>99</v>
      </c>
      <c r="C10" s="3" t="str">
        <f>"+1/6("</f>
        <v>+1/6(</v>
      </c>
      <c r="D10" s="3" t="s">
        <v>100</v>
      </c>
      <c r="E10" s="3" t="s">
        <v>101</v>
      </c>
      <c r="F10" s="3" t="s">
        <v>102</v>
      </c>
      <c r="G10" s="3" t="s">
        <v>103</v>
      </c>
      <c r="H10" s="3" t="s">
        <v>104</v>
      </c>
    </row>
    <row r="11" spans="1:8" x14ac:dyDescent="0.4">
      <c r="A11" s="3" t="s">
        <v>17</v>
      </c>
      <c r="B11" s="17">
        <f>D2+(B5+2*B6+B7*2+B8)*B1/6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D090-225E-40B7-9DED-1F6BDA25612D}">
  <dimension ref="A1:M20"/>
  <sheetViews>
    <sheetView tabSelected="1" workbookViewId="0">
      <selection activeCell="L14" sqref="L14"/>
    </sheetView>
  </sheetViews>
  <sheetFormatPr defaultRowHeight="17.399999999999999" x14ac:dyDescent="0.4"/>
  <cols>
    <col min="3" max="3" width="18.5" customWidth="1"/>
  </cols>
  <sheetData>
    <row r="1" spans="1:9" x14ac:dyDescent="0.4">
      <c r="A1" s="3" t="s">
        <v>88</v>
      </c>
      <c r="B1" s="6">
        <v>0.2</v>
      </c>
    </row>
    <row r="2" spans="1:9" x14ac:dyDescent="0.4">
      <c r="A2" s="3" t="s">
        <v>85</v>
      </c>
      <c r="B2" s="6">
        <v>1</v>
      </c>
      <c r="C2" s="3" t="s">
        <v>86</v>
      </c>
      <c r="D2" s="6">
        <v>0</v>
      </c>
      <c r="E2" s="3" t="s">
        <v>87</v>
      </c>
      <c r="F2" s="6">
        <v>0</v>
      </c>
      <c r="I2" s="1"/>
    </row>
    <row r="4" spans="1:9" x14ac:dyDescent="0.4">
      <c r="A4" s="3" t="s">
        <v>71</v>
      </c>
      <c r="B4" s="3" t="s">
        <v>73</v>
      </c>
      <c r="C4" s="56" t="s">
        <v>17</v>
      </c>
      <c r="D4" s="3" t="s">
        <v>74</v>
      </c>
    </row>
    <row r="5" spans="1:9" x14ac:dyDescent="0.4">
      <c r="A5" s="3" t="s">
        <v>72</v>
      </c>
      <c r="B5" s="3" t="s">
        <v>74</v>
      </c>
      <c r="C5" s="56"/>
      <c r="D5" s="3" t="s">
        <v>89</v>
      </c>
    </row>
    <row r="7" spans="1:9" x14ac:dyDescent="0.4">
      <c r="B7" s="3" t="s">
        <v>84</v>
      </c>
      <c r="C7" s="3" t="s">
        <v>16</v>
      </c>
      <c r="D7" s="3" t="s">
        <v>73</v>
      </c>
      <c r="E7" s="3" t="s">
        <v>74</v>
      </c>
      <c r="F7" s="3" t="s">
        <v>42</v>
      </c>
    </row>
    <row r="8" spans="1:9" x14ac:dyDescent="0.4">
      <c r="A8" s="3" t="s">
        <v>75</v>
      </c>
      <c r="B8" s="15">
        <f>E8</f>
        <v>0</v>
      </c>
      <c r="C8" s="16">
        <f>B2</f>
        <v>1</v>
      </c>
      <c r="D8" s="16">
        <f>D2</f>
        <v>0</v>
      </c>
      <c r="E8" s="16">
        <f>F2</f>
        <v>0</v>
      </c>
      <c r="F8" s="3" t="s">
        <v>90</v>
      </c>
    </row>
    <row r="9" spans="1:9" x14ac:dyDescent="0.4">
      <c r="A9" s="3" t="s">
        <v>76</v>
      </c>
      <c r="B9" s="6">
        <f>1/(C9^2)*(C9*(C9+2)*E9-(C9+2)*D9+LN(C9+D9))</f>
        <v>0</v>
      </c>
      <c r="C9" s="3">
        <f>B2</f>
        <v>1</v>
      </c>
      <c r="D9" s="3">
        <f>D2</f>
        <v>0</v>
      </c>
      <c r="E9" s="3">
        <f>F2</f>
        <v>0</v>
      </c>
      <c r="F9" s="3" t="s">
        <v>91</v>
      </c>
    </row>
    <row r="10" spans="1:9" x14ac:dyDescent="0.4">
      <c r="A10" s="3" t="s">
        <v>78</v>
      </c>
      <c r="B10" s="15">
        <f t="shared" ref="B10:B15" si="0">E10</f>
        <v>0</v>
      </c>
      <c r="C10" s="3">
        <f>B2+B1/2</f>
        <v>1.1000000000000001</v>
      </c>
      <c r="D10" s="3">
        <f>D2+B8*B1/2</f>
        <v>0</v>
      </c>
      <c r="E10" s="3">
        <f>F2+B9*B1/2</f>
        <v>0</v>
      </c>
      <c r="F10" s="3" t="s">
        <v>90</v>
      </c>
    </row>
    <row r="11" spans="1:9" x14ac:dyDescent="0.4">
      <c r="A11" s="3" t="s">
        <v>79</v>
      </c>
      <c r="B11" s="6">
        <f t="shared" ref="B11" si="1">1/(C11^2)*(C11*(C11+2)*E11-(C11+2)*D11+LN(C11+D11))</f>
        <v>7.8768743639937952E-2</v>
      </c>
      <c r="C11" s="3">
        <f>B2+B1/2</f>
        <v>1.1000000000000001</v>
      </c>
      <c r="D11" s="3">
        <f>D2+B8*B1/2</f>
        <v>0</v>
      </c>
      <c r="E11" s="3">
        <f>F2+B9*B1/2</f>
        <v>0</v>
      </c>
      <c r="F11" s="3" t="s">
        <v>91</v>
      </c>
    </row>
    <row r="12" spans="1:9" x14ac:dyDescent="0.4">
      <c r="A12" s="3" t="s">
        <v>80</v>
      </c>
      <c r="B12" s="15">
        <f t="shared" ref="B12:B15" si="2">E12</f>
        <v>7.8768743639937959E-3</v>
      </c>
      <c r="C12" s="3">
        <f>B2+B1/2</f>
        <v>1.1000000000000001</v>
      </c>
      <c r="D12" s="3">
        <f>D2+B10*B1/2</f>
        <v>0</v>
      </c>
      <c r="E12" s="3">
        <f>F2+B11*B1/2</f>
        <v>7.8768743639937959E-3</v>
      </c>
      <c r="F12" s="3" t="s">
        <v>90</v>
      </c>
    </row>
    <row r="13" spans="1:9" x14ac:dyDescent="0.4">
      <c r="A13" s="3" t="s">
        <v>81</v>
      </c>
      <c r="B13" s="6">
        <f t="shared" ref="B13" si="3">1/(C13^2)*(C13*(C13+2)*E13-(C13+2)*D13+LN(C13+D13))</f>
        <v>0.10096720775664775</v>
      </c>
      <c r="C13" s="3">
        <f>B2+B1/2</f>
        <v>1.1000000000000001</v>
      </c>
      <c r="D13" s="3">
        <f>D2+B10*B1/2</f>
        <v>0</v>
      </c>
      <c r="E13" s="3">
        <f>F2+B11*B1/2</f>
        <v>7.8768743639937959E-3</v>
      </c>
      <c r="F13" s="3" t="s">
        <v>91</v>
      </c>
    </row>
    <row r="14" spans="1:9" x14ac:dyDescent="0.4">
      <c r="A14" s="3" t="s">
        <v>82</v>
      </c>
      <c r="B14" s="15">
        <f t="shared" ref="B14:B15" si="4">E14</f>
        <v>2.0193441551329551E-2</v>
      </c>
      <c r="C14" s="3">
        <f>B2+B1</f>
        <v>1.2</v>
      </c>
      <c r="D14" s="3">
        <f>D2+B12*B1</f>
        <v>1.5753748727987593E-3</v>
      </c>
      <c r="E14" s="3">
        <f>F2+B13*B1</f>
        <v>2.0193441551329551E-2</v>
      </c>
      <c r="F14" s="3" t="s">
        <v>90</v>
      </c>
    </row>
    <row r="15" spans="1:9" x14ac:dyDescent="0.4">
      <c r="A15" s="3" t="s">
        <v>83</v>
      </c>
      <c r="B15" s="6">
        <f t="shared" ref="B15" si="5">1/(C15^2)*(C15*(C15+2)*E15-(C15+2)*D15+LN(C15+D15))</f>
        <v>0.17787161400511847</v>
      </c>
      <c r="C15" s="3">
        <f>B2+B1</f>
        <v>1.2</v>
      </c>
      <c r="D15" s="3">
        <f>D2+B12*B1</f>
        <v>1.5753748727987593E-3</v>
      </c>
      <c r="E15" s="3">
        <f>F2+B13*B1</f>
        <v>2.0193441551329551E-2</v>
      </c>
      <c r="F15" s="3" t="s">
        <v>91</v>
      </c>
    </row>
    <row r="17" spans="1:13" x14ac:dyDescent="0.4">
      <c r="A17" s="3" t="s">
        <v>73</v>
      </c>
      <c r="B17" s="56" t="s">
        <v>17</v>
      </c>
      <c r="C17" s="3">
        <f>D2</f>
        <v>0</v>
      </c>
      <c r="D17" s="56" t="s">
        <v>15</v>
      </c>
      <c r="E17" s="56" t="str">
        <f>"h/6 *("</f>
        <v>h/6 *(</v>
      </c>
      <c r="F17" s="3">
        <f>B8</f>
        <v>0</v>
      </c>
      <c r="G17" s="56" t="str">
        <f>"+2*"</f>
        <v>+2*</v>
      </c>
      <c r="H17" s="3">
        <f>B10</f>
        <v>0</v>
      </c>
      <c r="I17" s="56" t="str">
        <f>"+2*"</f>
        <v>+2*</v>
      </c>
      <c r="J17" s="3">
        <f>B12</f>
        <v>7.8768743639937959E-3</v>
      </c>
      <c r="K17" s="56" t="str">
        <f>"+"</f>
        <v>+</v>
      </c>
      <c r="L17" s="3">
        <f>B14</f>
        <v>2.0193441551329551E-2</v>
      </c>
      <c r="M17" s="56" t="s">
        <v>42</v>
      </c>
    </row>
    <row r="18" spans="1:13" x14ac:dyDescent="0.4">
      <c r="A18" s="3" t="s">
        <v>74</v>
      </c>
      <c r="B18" s="56"/>
      <c r="C18" s="3">
        <f>F2</f>
        <v>0</v>
      </c>
      <c r="D18" s="56"/>
      <c r="E18" s="56"/>
      <c r="F18" s="3">
        <f>B8</f>
        <v>0</v>
      </c>
      <c r="G18" s="56"/>
      <c r="H18" s="3">
        <f>B11</f>
        <v>7.8768743639937952E-2</v>
      </c>
      <c r="I18" s="56"/>
      <c r="J18" s="3">
        <f>B13</f>
        <v>0.10096720775664775</v>
      </c>
      <c r="K18" s="56"/>
      <c r="L18" s="3">
        <f>B15</f>
        <v>0.17787161400511847</v>
      </c>
      <c r="M18" s="56"/>
    </row>
    <row r="19" spans="1:13" x14ac:dyDescent="0.4">
      <c r="B19" s="56" t="s">
        <v>17</v>
      </c>
      <c r="C19" s="17">
        <f>C17+B1*(B8+2*B10+2*B12+B14)/6</f>
        <v>1.1982396759772382E-3</v>
      </c>
    </row>
    <row r="20" spans="1:13" x14ac:dyDescent="0.4">
      <c r="B20" s="56"/>
      <c r="C20" s="17">
        <f>C18+B1*(B9+2*B11+2*B13+B15)/6</f>
        <v>1.7911450559942994E-2</v>
      </c>
    </row>
  </sheetData>
  <mergeCells count="9">
    <mergeCell ref="M17:M18"/>
    <mergeCell ref="C4:C5"/>
    <mergeCell ref="B17:B18"/>
    <mergeCell ref="B19:B20"/>
    <mergeCell ref="E17:E18"/>
    <mergeCell ref="G17:G18"/>
    <mergeCell ref="I17:I18"/>
    <mergeCell ref="K17:K18"/>
    <mergeCell ref="D17:D1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0483-6634-4F9A-8EAB-DF350714AF4D}">
  <dimension ref="A1:L14"/>
  <sheetViews>
    <sheetView workbookViewId="0">
      <selection activeCell="K12" sqref="K12"/>
    </sheetView>
  </sheetViews>
  <sheetFormatPr defaultRowHeight="17.399999999999999" x14ac:dyDescent="0.4"/>
  <sheetData>
    <row r="1" spans="1:12" ht="18" thickBot="1" x14ac:dyDescent="0.45">
      <c r="A1" s="34" t="s">
        <v>121</v>
      </c>
      <c r="B1" s="35"/>
      <c r="C1" s="35"/>
      <c r="D1" s="35"/>
      <c r="E1" s="35"/>
      <c r="F1" s="35" t="s">
        <v>122</v>
      </c>
      <c r="G1" s="35"/>
      <c r="H1" s="35"/>
      <c r="I1" s="36"/>
    </row>
    <row r="2" spans="1:12" x14ac:dyDescent="0.4">
      <c r="A2" s="47"/>
      <c r="B2" s="39">
        <v>0.93020000000000003</v>
      </c>
      <c r="C2" s="43">
        <v>1.194</v>
      </c>
      <c r="D2" s="45">
        <v>-4.0939999999999997E-2</v>
      </c>
      <c r="E2" s="48"/>
      <c r="F2" s="48" t="s">
        <v>69</v>
      </c>
      <c r="G2" s="48">
        <f>B2*C3-C2*B3</f>
        <v>-3.4941198</v>
      </c>
      <c r="H2" s="48"/>
      <c r="I2" s="49"/>
    </row>
    <row r="3" spans="1:12" ht="18" thickBot="1" x14ac:dyDescent="0.45">
      <c r="A3" s="47"/>
      <c r="B3" s="41">
        <v>0.68269999999999997</v>
      </c>
      <c r="C3" s="44">
        <v>-2.88</v>
      </c>
      <c r="D3" s="46">
        <v>-2.4129999999999998</v>
      </c>
      <c r="E3" s="48"/>
      <c r="F3" s="48" t="s">
        <v>123</v>
      </c>
      <c r="G3" s="48">
        <f>D2*C3-C2*D3</f>
        <v>2.9990291999999994</v>
      </c>
      <c r="H3" s="48"/>
      <c r="I3" s="49"/>
    </row>
    <row r="4" spans="1:12" x14ac:dyDescent="0.4">
      <c r="A4" s="47"/>
      <c r="B4" s="48"/>
      <c r="C4" s="48"/>
      <c r="D4" s="48"/>
      <c r="E4" s="48"/>
      <c r="F4" s="48" t="s">
        <v>124</v>
      </c>
      <c r="G4" s="48">
        <f>B2*D3-D2*B3</f>
        <v>-2.2166228619999999</v>
      </c>
      <c r="H4" s="48"/>
      <c r="I4" s="49"/>
    </row>
    <row r="5" spans="1:12" x14ac:dyDescent="0.4">
      <c r="A5" s="47"/>
      <c r="B5" s="48"/>
      <c r="C5" s="48"/>
      <c r="D5" s="48"/>
      <c r="E5" s="48"/>
      <c r="F5" s="48"/>
      <c r="G5" s="48"/>
      <c r="H5" s="48"/>
      <c r="I5" s="49"/>
    </row>
    <row r="6" spans="1:12" ht="18" thickBot="1" x14ac:dyDescent="0.45">
      <c r="A6" s="37"/>
      <c r="B6" s="38"/>
      <c r="C6" s="38"/>
      <c r="D6" s="38"/>
      <c r="E6" s="38"/>
      <c r="F6" s="52" t="s">
        <v>125</v>
      </c>
      <c r="G6" s="52">
        <f>G3/G2</f>
        <v>-0.85830749134588902</v>
      </c>
      <c r="H6" s="52" t="s">
        <v>126</v>
      </c>
      <c r="I6" s="53">
        <f>G4/G2</f>
        <v>0.63438662349241715</v>
      </c>
    </row>
    <row r="7" spans="1:12" ht="18" thickBot="1" x14ac:dyDescent="0.45"/>
    <row r="8" spans="1:12" ht="18" thickBot="1" x14ac:dyDescent="0.45">
      <c r="A8" s="34" t="s">
        <v>127</v>
      </c>
      <c r="B8" s="35"/>
      <c r="C8" s="35"/>
      <c r="D8" s="35"/>
      <c r="E8" s="35"/>
      <c r="F8" s="35"/>
      <c r="G8" s="35" t="s">
        <v>122</v>
      </c>
      <c r="H8" s="35"/>
      <c r="I8" s="35"/>
      <c r="J8" s="35"/>
      <c r="K8" s="35"/>
      <c r="L8" s="36"/>
    </row>
    <row r="9" spans="1:12" x14ac:dyDescent="0.4">
      <c r="A9" s="47"/>
      <c r="B9" s="39"/>
      <c r="C9" s="40"/>
      <c r="D9" s="43"/>
      <c r="E9" s="45"/>
      <c r="F9" s="48"/>
      <c r="G9" s="48" t="s">
        <v>69</v>
      </c>
      <c r="H9" s="48">
        <f>B9*(C10*D11-D10*C11)-C9*(B10*D11-D10*B11)+D9*(B10*C11-C10*B11)</f>
        <v>0</v>
      </c>
      <c r="I9" s="48"/>
      <c r="J9" s="48"/>
      <c r="K9" s="48"/>
      <c r="L9" s="49"/>
    </row>
    <row r="10" spans="1:12" x14ac:dyDescent="0.4">
      <c r="A10" s="47"/>
      <c r="B10" s="50"/>
      <c r="C10" s="6"/>
      <c r="D10" s="21"/>
      <c r="E10" s="51"/>
      <c r="F10" s="48"/>
      <c r="G10" s="48" t="s">
        <v>123</v>
      </c>
      <c r="H10" s="48">
        <f>E9*(C10*D11-D10*C11)-C9*(E10*D11-D10*E11)+D9*(E10*C11-C10*E11)</f>
        <v>0</v>
      </c>
      <c r="I10" s="48"/>
      <c r="J10" s="48"/>
      <c r="K10" s="48"/>
      <c r="L10" s="49"/>
    </row>
    <row r="11" spans="1:12" ht="18" thickBot="1" x14ac:dyDescent="0.45">
      <c r="A11" s="47"/>
      <c r="B11" s="41"/>
      <c r="C11" s="42"/>
      <c r="D11" s="44"/>
      <c r="E11" s="46"/>
      <c r="F11" s="48"/>
      <c r="G11" s="48" t="s">
        <v>124</v>
      </c>
      <c r="H11" s="48">
        <f>B9*(E10*D11-D10*E11)-E9*(B10*D11-D10*B11)+D9*(B10*E11-E10*B11)</f>
        <v>0</v>
      </c>
      <c r="I11" s="48"/>
      <c r="J11" s="48"/>
      <c r="K11" s="48"/>
      <c r="L11" s="49"/>
    </row>
    <row r="12" spans="1:12" x14ac:dyDescent="0.4">
      <c r="A12" s="47" t="s">
        <v>130</v>
      </c>
      <c r="B12" s="67" t="e">
        <f>B10-B9*$B10/$B9</f>
        <v>#DIV/0!</v>
      </c>
      <c r="C12" s="67" t="e">
        <f t="shared" ref="C12:E12" si="0">C10-C9*$B10/$B9</f>
        <v>#DIV/0!</v>
      </c>
      <c r="D12" s="67" t="e">
        <f t="shared" si="0"/>
        <v>#DIV/0!</v>
      </c>
      <c r="E12" s="67" t="e">
        <f t="shared" si="0"/>
        <v>#DIV/0!</v>
      </c>
      <c r="F12" s="48"/>
      <c r="G12" s="48" t="s">
        <v>128</v>
      </c>
      <c r="H12" s="48">
        <f>B9*(C10*E11-E10*C11)-C9*(B10*E11-E10*B11)+E9*(B10*C11-C10*B11)</f>
        <v>0</v>
      </c>
      <c r="I12" s="48"/>
      <c r="J12" s="48"/>
      <c r="K12" s="48"/>
      <c r="L12" s="49"/>
    </row>
    <row r="13" spans="1:12" x14ac:dyDescent="0.4">
      <c r="A13" s="47"/>
      <c r="B13" s="65" t="e">
        <f>B11-B9*$B11/$B9</f>
        <v>#DIV/0!</v>
      </c>
      <c r="C13" s="65" t="e">
        <f t="shared" ref="C13:E13" si="1">C11-C9*$B11/$B9</f>
        <v>#DIV/0!</v>
      </c>
      <c r="D13" s="65" t="e">
        <f t="shared" si="1"/>
        <v>#DIV/0!</v>
      </c>
      <c r="E13" s="65" t="e">
        <f t="shared" si="1"/>
        <v>#DIV/0!</v>
      </c>
      <c r="F13" s="48"/>
      <c r="G13" s="48"/>
      <c r="H13" s="48"/>
      <c r="I13" s="48"/>
      <c r="J13" s="48"/>
      <c r="K13" s="48"/>
      <c r="L13" s="49"/>
    </row>
    <row r="14" spans="1:12" ht="18" thickBot="1" x14ac:dyDescent="0.45">
      <c r="A14" s="37"/>
      <c r="B14" s="66">
        <v>0</v>
      </c>
      <c r="C14" s="66" t="e">
        <f>C13-C12*$C13/$C12</f>
        <v>#DIV/0!</v>
      </c>
      <c r="D14" s="66" t="e">
        <f t="shared" ref="D14:E14" si="2">D13-D12*$C13/$C12</f>
        <v>#DIV/0!</v>
      </c>
      <c r="E14" s="66" t="e">
        <f t="shared" si="2"/>
        <v>#DIV/0!</v>
      </c>
      <c r="F14" s="38"/>
      <c r="G14" s="52" t="s">
        <v>125</v>
      </c>
      <c r="H14" s="52" t="e">
        <f>H10/H9</f>
        <v>#DIV/0!</v>
      </c>
      <c r="I14" s="52" t="s">
        <v>126</v>
      </c>
      <c r="J14" s="52" t="e">
        <f>H11/H9</f>
        <v>#DIV/0!</v>
      </c>
      <c r="K14" s="52" t="s">
        <v>129</v>
      </c>
      <c r="L14" s="53" t="e">
        <f>H12/H9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linear regression</vt:lpstr>
      <vt:lpstr>linearization regression</vt:lpstr>
      <vt:lpstr>polynomial regression</vt:lpstr>
      <vt:lpstr>Integral</vt:lpstr>
      <vt:lpstr>IVP</vt:lpstr>
      <vt:lpstr>IVP(연립)</vt:lpstr>
      <vt:lpstr>Gaussian,Cramer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Jihoon Song</dc:creator>
  <cp:lastModifiedBy>Jihoon Song</cp:lastModifiedBy>
  <dcterms:created xsi:type="dcterms:W3CDTF">2020-12-11T01:29:12Z</dcterms:created>
  <dcterms:modified xsi:type="dcterms:W3CDTF">2020-12-14T13:45:17Z</dcterms:modified>
</cp:coreProperties>
</file>