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wlperry/Documents/r_projects/r_class_2024/data/tuba/"/>
    </mc:Choice>
  </mc:AlternateContent>
  <xr:revisionPtr revIDLastSave="0" documentId="13_ncr:1_{AB4BF3F5-3866-3C47-A1FB-1DB7E46A7B76}" xr6:coauthVersionLast="47" xr6:coauthVersionMax="47" xr10:uidLastSave="{00000000-0000-0000-0000-000000000000}"/>
  <bookViews>
    <workbookView xWindow="40080" yWindow="-10740" windowWidth="13900" windowHeight="20180" xr2:uid="{00000000-000D-0000-FFFF-FFFF00000000}"/>
  </bookViews>
  <sheets>
    <sheet name="Sheet1" sheetId="1" r:id="rId1"/>
    <sheet name="Data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94" i="1"/>
  <c r="J94" i="1"/>
  <c r="I94" i="1"/>
  <c r="L93" i="1"/>
  <c r="L92" i="1"/>
  <c r="L91" i="1"/>
  <c r="L90" i="1"/>
  <c r="M94" i="1" s="1"/>
  <c r="L89" i="1"/>
  <c r="J89" i="1"/>
  <c r="I89" i="1"/>
  <c r="L88" i="1"/>
  <c r="L87" i="1"/>
  <c r="L86" i="1"/>
  <c r="L85" i="1"/>
  <c r="M89" i="1" s="1"/>
  <c r="L84" i="1"/>
  <c r="J84" i="1"/>
  <c r="I84" i="1"/>
  <c r="L83" i="1"/>
  <c r="L82" i="1"/>
  <c r="L81" i="1"/>
  <c r="L80" i="1"/>
  <c r="M84" i="1" s="1"/>
  <c r="L79" i="1"/>
  <c r="J79" i="1"/>
  <c r="I79" i="1"/>
  <c r="L78" i="1"/>
  <c r="L77" i="1"/>
  <c r="L76" i="1"/>
  <c r="L75" i="1"/>
  <c r="M79" i="1" s="1"/>
  <c r="L74" i="1"/>
  <c r="J74" i="1"/>
  <c r="I74" i="1"/>
  <c r="L73" i="1"/>
  <c r="L72" i="1"/>
  <c r="L71" i="1"/>
  <c r="L70" i="1"/>
  <c r="M74" i="1" s="1"/>
  <c r="L69" i="1"/>
  <c r="P69" i="1" s="1"/>
  <c r="I69" i="1"/>
  <c r="J69" i="1" s="1"/>
  <c r="K79" i="1" s="1"/>
  <c r="L68" i="1"/>
  <c r="P68" i="1" s="1"/>
  <c r="P67" i="1"/>
  <c r="L67" i="1"/>
  <c r="O67" i="1" s="1"/>
  <c r="L66" i="1"/>
  <c r="P66" i="1" s="1"/>
  <c r="P65" i="1"/>
  <c r="L65" i="1"/>
  <c r="O65" i="1" s="1"/>
  <c r="L64" i="1"/>
  <c r="I64" i="1"/>
  <c r="J64" i="1" s="1"/>
  <c r="L63" i="1"/>
  <c r="L62" i="1"/>
  <c r="L61" i="1"/>
  <c r="L60" i="1"/>
  <c r="M64" i="1" s="1"/>
  <c r="L59" i="1"/>
  <c r="I59" i="1"/>
  <c r="J59" i="1" s="1"/>
  <c r="L58" i="1"/>
  <c r="L57" i="1"/>
  <c r="L56" i="1"/>
  <c r="L55" i="1"/>
  <c r="M59" i="1" s="1"/>
  <c r="L54" i="1"/>
  <c r="I54" i="1"/>
  <c r="J54" i="1" s="1"/>
  <c r="L53" i="1"/>
  <c r="L52" i="1"/>
  <c r="P37" i="1" s="1"/>
  <c r="L51" i="1"/>
  <c r="L50" i="1"/>
  <c r="M54" i="1" s="1"/>
  <c r="L49" i="1"/>
  <c r="J49" i="1"/>
  <c r="I49" i="1"/>
  <c r="L48" i="1"/>
  <c r="L47" i="1"/>
  <c r="L46" i="1"/>
  <c r="L45" i="1"/>
  <c r="M49" i="1" s="1"/>
  <c r="L44" i="1"/>
  <c r="J44" i="1"/>
  <c r="I44" i="1"/>
  <c r="L43" i="1"/>
  <c r="L42" i="1"/>
  <c r="M44" i="1" s="1"/>
  <c r="L41" i="1"/>
  <c r="L40" i="1"/>
  <c r="O39" i="1"/>
  <c r="L39" i="1"/>
  <c r="P39" i="1" s="1"/>
  <c r="J39" i="1"/>
  <c r="K49" i="1" s="1"/>
  <c r="I39" i="1"/>
  <c r="L38" i="1"/>
  <c r="P38" i="1" s="1"/>
  <c r="L37" i="1"/>
  <c r="L36" i="1"/>
  <c r="M39" i="1" s="1"/>
  <c r="P35" i="1"/>
  <c r="O35" i="1"/>
  <c r="L35" i="1"/>
  <c r="L34" i="1"/>
  <c r="I34" i="1"/>
  <c r="J34" i="1" s="1"/>
  <c r="L33" i="1"/>
  <c r="L32" i="1"/>
  <c r="L31" i="1"/>
  <c r="L30" i="1"/>
  <c r="M34" i="1" s="1"/>
  <c r="L29" i="1"/>
  <c r="I29" i="1"/>
  <c r="J29" i="1" s="1"/>
  <c r="L28" i="1"/>
  <c r="L27" i="1"/>
  <c r="L26" i="1"/>
  <c r="L25" i="1"/>
  <c r="M29" i="1" s="1"/>
  <c r="L24" i="1"/>
  <c r="I24" i="1"/>
  <c r="J24" i="1" s="1"/>
  <c r="L23" i="1"/>
  <c r="L22" i="1"/>
  <c r="L21" i="1"/>
  <c r="L20" i="1"/>
  <c r="M24" i="1" s="1"/>
  <c r="L19" i="1"/>
  <c r="P9" i="1" s="1"/>
  <c r="I19" i="1"/>
  <c r="J19" i="1" s="1"/>
  <c r="L18" i="1"/>
  <c r="L17" i="1"/>
  <c r="L16" i="1"/>
  <c r="L15" i="1"/>
  <c r="M19" i="1" s="1"/>
  <c r="M14" i="1"/>
  <c r="L14" i="1"/>
  <c r="I14" i="1"/>
  <c r="J14" i="1" s="1"/>
  <c r="L13" i="1"/>
  <c r="L12" i="1"/>
  <c r="L11" i="1"/>
  <c r="L10" i="1"/>
  <c r="M9" i="1"/>
  <c r="N20" i="1" s="1"/>
  <c r="L9" i="1"/>
  <c r="I9" i="1"/>
  <c r="J9" i="1" s="1"/>
  <c r="P8" i="1"/>
  <c r="L8" i="1"/>
  <c r="O8" i="1" s="1"/>
  <c r="L7" i="1"/>
  <c r="P7" i="1" s="1"/>
  <c r="P6" i="1"/>
  <c r="L6" i="1"/>
  <c r="O6" i="1" s="1"/>
  <c r="P5" i="1"/>
  <c r="K19" i="1" l="1"/>
  <c r="N50" i="1"/>
  <c r="N49" i="1"/>
  <c r="Q35" i="1" s="1"/>
  <c r="Q8" i="1"/>
  <c r="O36" i="1"/>
  <c r="Q36" i="1" s="1"/>
  <c r="O38" i="1"/>
  <c r="M69" i="1"/>
  <c r="N19" i="1"/>
  <c r="Q6" i="1" s="1"/>
  <c r="P36" i="1"/>
  <c r="O69" i="1"/>
  <c r="O5" i="1"/>
  <c r="O7" i="1"/>
  <c r="Q7" i="1" s="1"/>
  <c r="O66" i="1"/>
  <c r="O68" i="1"/>
  <c r="O37" i="1"/>
  <c r="O9" i="1"/>
  <c r="Q9" i="1" s="1"/>
  <c r="Q5" i="1" l="1"/>
  <c r="Q39" i="1"/>
  <c r="Q37" i="1"/>
  <c r="N79" i="1"/>
  <c r="N80" i="1"/>
  <c r="Q38" i="1"/>
  <c r="Q65" i="1" l="1"/>
  <c r="Q67" i="1"/>
  <c r="Q68" i="1"/>
  <c r="Q69" i="1"/>
  <c r="Q66" i="1"/>
</calcChain>
</file>

<file path=xl/sharedStrings.xml><?xml version="1.0" encoding="utf-8"?>
<sst xmlns="http://schemas.openxmlformats.org/spreadsheetml/2006/main" count="231" uniqueCount="51">
  <si>
    <t>Sample name</t>
  </si>
  <si>
    <t>Ret. Time</t>
  </si>
  <si>
    <t>Area</t>
  </si>
  <si>
    <t>Height</t>
  </si>
  <si>
    <t>Conc.</t>
  </si>
  <si>
    <t>Unit</t>
  </si>
  <si>
    <t>Total (5x)</t>
  </si>
  <si>
    <t>Average</t>
  </si>
  <si>
    <t>yield, g/g-VS</t>
  </si>
  <si>
    <t>total</t>
  </si>
  <si>
    <t>avg. s.e.</t>
  </si>
  <si>
    <t>single VFA</t>
  </si>
  <si>
    <t>%</t>
  </si>
  <si>
    <t>WPC</t>
  </si>
  <si>
    <t>1-a</t>
  </si>
  <si>
    <t>Acetic acid</t>
  </si>
  <si>
    <t>ppm</t>
  </si>
  <si>
    <t>Propionic acid</t>
  </si>
  <si>
    <t>Butyric acid</t>
  </si>
  <si>
    <t>Valeric acid</t>
  </si>
  <si>
    <t>Hexanoic</t>
  </si>
  <si>
    <t>1-b</t>
  </si>
  <si>
    <t>2-a</t>
  </si>
  <si>
    <t>2-b</t>
  </si>
  <si>
    <t>3-a</t>
  </si>
  <si>
    <t>3-b</t>
  </si>
  <si>
    <t>GPC</t>
  </si>
  <si>
    <t>4-a</t>
  </si>
  <si>
    <t>4-b</t>
  </si>
  <si>
    <t>5-a</t>
  </si>
  <si>
    <t>5-b</t>
  </si>
  <si>
    <t>6-a</t>
  </si>
  <si>
    <t>6-b</t>
  </si>
  <si>
    <t>CC</t>
  </si>
  <si>
    <t>7-a</t>
  </si>
  <si>
    <t>7-b</t>
  </si>
  <si>
    <t>8-a</t>
  </si>
  <si>
    <t>8-b</t>
  </si>
  <si>
    <t>9-a</t>
  </si>
  <si>
    <t>9-b</t>
  </si>
  <si>
    <t>average</t>
  </si>
  <si>
    <t>standard error</t>
  </si>
  <si>
    <t>Wild pennycress</t>
  </si>
  <si>
    <t>Golden Pennycress</t>
  </si>
  <si>
    <t>Covercress</t>
  </si>
  <si>
    <t>Retention time</t>
  </si>
  <si>
    <t>Name of VFA</t>
  </si>
  <si>
    <t>VFA</t>
  </si>
  <si>
    <t>Volatiule fatty acid</t>
  </si>
  <si>
    <t>5 times dilution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</si>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</sst>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94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2" max="2" width="11.1640625" customWidth="1"/>
    <col min="3" max="3" width="12.33203125" customWidth="1"/>
    <col min="12" max="12" width="11" customWidth="1"/>
    <col min="16" max="16" width="11.6640625" customWidth="1"/>
  </cols>
  <sheetData>
    <row r="3" spans="1:17" x14ac:dyDescent="0.2">
      <c r="O3" s="5" t="s">
        <v>11</v>
      </c>
      <c r="P3" s="5"/>
      <c r="Q3" s="5"/>
    </row>
    <row r="4" spans="1:17" x14ac:dyDescent="0.2">
      <c r="A4" s="1"/>
      <c r="B4" s="1" t="s">
        <v>0</v>
      </c>
      <c r="C4" s="1" t="s">
        <v>46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/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40</v>
      </c>
      <c r="P4" s="1" t="s">
        <v>41</v>
      </c>
      <c r="Q4" s="1" t="s">
        <v>12</v>
      </c>
    </row>
    <row r="5" spans="1:17" x14ac:dyDescent="0.2">
      <c r="A5" s="4" t="s">
        <v>13</v>
      </c>
      <c r="B5" s="4" t="s">
        <v>14</v>
      </c>
      <c r="C5" s="1" t="s">
        <v>15</v>
      </c>
      <c r="D5" s="1">
        <v>6.03</v>
      </c>
      <c r="E5" s="1">
        <v>109039</v>
      </c>
      <c r="F5" s="1">
        <v>40700</v>
      </c>
      <c r="G5" s="1">
        <v>369.39299999999997</v>
      </c>
      <c r="H5" s="1" t="s">
        <v>16</v>
      </c>
      <c r="I5" s="1"/>
      <c r="J5" s="1"/>
      <c r="K5" s="1"/>
      <c r="L5" s="1">
        <f>G5*5/10^6*256/9.487</f>
        <v>4.983904711710762E-2</v>
      </c>
      <c r="M5" s="1"/>
      <c r="N5" s="1"/>
      <c r="O5" s="1">
        <f>AVERAGE(L5,L10,L15,L20,L25,L30)</f>
        <v>5.5013825234531466E-2</v>
      </c>
      <c r="P5" s="1">
        <f>STDEV(L5,L10,L15,L20,L25,L30)/6^0.5</f>
        <v>2.3043642454857582E-3</v>
      </c>
      <c r="Q5" s="1">
        <f>O5/N$19*100</f>
        <v>39.818174538511045</v>
      </c>
    </row>
    <row r="6" spans="1:17" x14ac:dyDescent="0.2">
      <c r="A6" s="4"/>
      <c r="B6" s="4"/>
      <c r="C6" s="1" t="s">
        <v>17</v>
      </c>
      <c r="D6" s="1">
        <v>6.6440000000000001</v>
      </c>
      <c r="E6" s="1">
        <v>21683</v>
      </c>
      <c r="F6" s="1">
        <v>10093</v>
      </c>
      <c r="G6" s="1">
        <v>48.642000000000003</v>
      </c>
      <c r="H6" s="1" t="s">
        <v>16</v>
      </c>
      <c r="I6" s="1"/>
      <c r="J6" s="1"/>
      <c r="K6" s="1"/>
      <c r="L6" s="1">
        <f>G6*5/10^6*256/9.487</f>
        <v>6.5628502160851691E-3</v>
      </c>
      <c r="M6" s="1"/>
      <c r="N6" s="1"/>
      <c r="O6" s="1">
        <f t="shared" ref="O6:O9" si="0">AVERAGE(L6,L11,L16,L21,L26,L31)</f>
        <v>9.3007891500650006E-3</v>
      </c>
      <c r="P6" s="1">
        <f t="shared" ref="P6:P9" si="1">STDEV(L6,L11,L16,L21,L26,L31)/6^0.5</f>
        <v>8.1463349572876375E-4</v>
      </c>
      <c r="Q6" s="1">
        <f t="shared" ref="Q6:Q9" si="2">O6/N$19*100</f>
        <v>6.7317704984949867</v>
      </c>
    </row>
    <row r="7" spans="1:17" x14ac:dyDescent="0.2">
      <c r="A7" s="4"/>
      <c r="B7" s="4"/>
      <c r="C7" s="1" t="s">
        <v>18</v>
      </c>
      <c r="D7" s="1">
        <v>7.2409999999999997</v>
      </c>
      <c r="E7" s="1">
        <v>248720</v>
      </c>
      <c r="F7" s="1">
        <v>127670</v>
      </c>
      <c r="G7" s="1">
        <v>453.00799999999998</v>
      </c>
      <c r="H7" s="1" t="s">
        <v>16</v>
      </c>
      <c r="I7" s="1"/>
      <c r="J7" s="1"/>
      <c r="K7" s="1"/>
      <c r="L7" s="1">
        <f t="shared" ref="L7:L9" si="3">G7*5/10^6*256/9.487</f>
        <v>6.1120505955518073E-2</v>
      </c>
      <c r="M7" s="1"/>
      <c r="N7" s="1"/>
      <c r="O7" s="1">
        <f t="shared" si="0"/>
        <v>6.8619531288429791E-2</v>
      </c>
      <c r="P7" s="1">
        <f t="shared" si="1"/>
        <v>1.9332539012616315E-3</v>
      </c>
      <c r="Q7" s="1">
        <f t="shared" si="2"/>
        <v>49.665778773705135</v>
      </c>
    </row>
    <row r="8" spans="1:17" x14ac:dyDescent="0.2">
      <c r="A8" s="4"/>
      <c r="B8" s="4"/>
      <c r="C8" s="1" t="s">
        <v>19</v>
      </c>
      <c r="D8" s="1">
        <v>8.2010000000000005</v>
      </c>
      <c r="E8" s="1">
        <v>5094</v>
      </c>
      <c r="F8" s="1">
        <v>2492</v>
      </c>
      <c r="G8" s="1">
        <v>8.6609999999999996</v>
      </c>
      <c r="H8" s="1" t="s">
        <v>16</v>
      </c>
      <c r="I8" s="1"/>
      <c r="J8" s="1"/>
      <c r="K8" s="1"/>
      <c r="L8" s="1">
        <f t="shared" si="3"/>
        <v>1.1685548645514914E-3</v>
      </c>
      <c r="M8" s="1"/>
      <c r="N8" s="1"/>
      <c r="O8" s="1">
        <f t="shared" si="0"/>
        <v>1.2403780612065634E-3</v>
      </c>
      <c r="P8" s="2">
        <f t="shared" si="1"/>
        <v>1.5039101437361494E-5</v>
      </c>
      <c r="Q8" s="1">
        <f t="shared" si="2"/>
        <v>0.89776687813123857</v>
      </c>
    </row>
    <row r="9" spans="1:17" x14ac:dyDescent="0.2">
      <c r="A9" s="4"/>
      <c r="B9" s="4"/>
      <c r="C9" s="1" t="s">
        <v>20</v>
      </c>
      <c r="D9" s="1">
        <v>8.6310000000000002</v>
      </c>
      <c r="E9" s="1">
        <v>15613</v>
      </c>
      <c r="F9" s="1">
        <v>7726</v>
      </c>
      <c r="G9" s="1">
        <v>25.491</v>
      </c>
      <c r="H9" s="1" t="s">
        <v>16</v>
      </c>
      <c r="I9" s="1">
        <f>SUM(G5:G9)</f>
        <v>905.19499999999982</v>
      </c>
      <c r="J9" s="1">
        <f>I9*5</f>
        <v>4525.9749999999995</v>
      </c>
      <c r="K9" s="1"/>
      <c r="L9" s="1">
        <f t="shared" si="3"/>
        <v>3.4392832296827238E-3</v>
      </c>
      <c r="M9" s="1">
        <f>SUM(L5:L9)</f>
        <v>0.12213024138294507</v>
      </c>
      <c r="N9" s="1"/>
      <c r="O9" s="1">
        <f t="shared" si="0"/>
        <v>3.9880763149573104E-3</v>
      </c>
      <c r="P9" s="1">
        <f t="shared" si="1"/>
        <v>1.6266246883219805E-4</v>
      </c>
      <c r="Q9" s="1">
        <f t="shared" si="2"/>
        <v>2.8865093111576021</v>
      </c>
    </row>
    <row r="10" spans="1:17" x14ac:dyDescent="0.2">
      <c r="A10" s="4"/>
      <c r="B10" s="4" t="s">
        <v>21</v>
      </c>
      <c r="C10" s="1" t="s">
        <v>15</v>
      </c>
      <c r="D10" s="1">
        <v>6.03</v>
      </c>
      <c r="E10" s="1">
        <v>109474</v>
      </c>
      <c r="F10" s="1">
        <v>40443</v>
      </c>
      <c r="G10" s="1">
        <v>370.86799999999999</v>
      </c>
      <c r="H10" s="1" t="s">
        <v>16</v>
      </c>
      <c r="I10" s="1"/>
      <c r="J10" s="1"/>
      <c r="K10" s="1"/>
      <c r="L10" s="1">
        <f>G10*5/10^6*256/9.487</f>
        <v>5.0038056287551383E-2</v>
      </c>
      <c r="M10" s="1"/>
      <c r="N10" s="1"/>
      <c r="O10" s="1"/>
      <c r="P10" s="1"/>
      <c r="Q10" s="1"/>
    </row>
    <row r="11" spans="1:17" x14ac:dyDescent="0.2">
      <c r="A11" s="4"/>
      <c r="B11" s="4"/>
      <c r="C11" s="1" t="s">
        <v>17</v>
      </c>
      <c r="D11" s="1">
        <v>6.6429999999999998</v>
      </c>
      <c r="E11" s="1">
        <v>24405</v>
      </c>
      <c r="F11" s="1">
        <v>11036</v>
      </c>
      <c r="G11" s="1">
        <v>54.747</v>
      </c>
      <c r="H11" s="1" t="s">
        <v>16</v>
      </c>
      <c r="I11" s="1"/>
      <c r="J11" s="1"/>
      <c r="K11" s="1"/>
      <c r="L11" s="1">
        <f t="shared" ref="L11:L14" si="4">G11*5/10^6*256/9.487</f>
        <v>7.3865457995151255E-3</v>
      </c>
      <c r="M11" s="1"/>
      <c r="N11" s="1"/>
      <c r="O11" s="1"/>
      <c r="P11" s="1"/>
      <c r="Q11" s="1"/>
    </row>
    <row r="12" spans="1:17" x14ac:dyDescent="0.2">
      <c r="A12" s="4"/>
      <c r="B12" s="4"/>
      <c r="C12" s="1" t="s">
        <v>18</v>
      </c>
      <c r="D12" s="1">
        <v>7.2409999999999997</v>
      </c>
      <c r="E12" s="1">
        <v>264615</v>
      </c>
      <c r="F12" s="1">
        <v>134132</v>
      </c>
      <c r="G12" s="1">
        <v>481.959</v>
      </c>
      <c r="H12" s="1" t="s">
        <v>16</v>
      </c>
      <c r="I12" s="1"/>
      <c r="J12" s="1"/>
      <c r="K12" s="1"/>
      <c r="L12" s="1">
        <f t="shared" si="4"/>
        <v>6.5026617476546852E-2</v>
      </c>
      <c r="M12" s="1"/>
      <c r="N12" s="1"/>
      <c r="O12" s="1"/>
      <c r="P12" s="1"/>
      <c r="Q12" s="1"/>
    </row>
    <row r="13" spans="1:17" x14ac:dyDescent="0.2">
      <c r="A13" s="4"/>
      <c r="B13" s="4"/>
      <c r="C13" s="1" t="s">
        <v>19</v>
      </c>
      <c r="D13" s="1">
        <v>8.2010000000000005</v>
      </c>
      <c r="E13" s="1">
        <v>5414</v>
      </c>
      <c r="F13" s="1">
        <v>2503</v>
      </c>
      <c r="G13" s="1">
        <v>9.2040000000000006</v>
      </c>
      <c r="H13" s="1" t="s">
        <v>16</v>
      </c>
      <c r="I13" s="1"/>
      <c r="J13" s="1"/>
      <c r="K13" s="1"/>
      <c r="L13" s="1">
        <f t="shared" si="4"/>
        <v>1.2418172235690945E-3</v>
      </c>
      <c r="M13" s="1"/>
      <c r="N13" s="1"/>
      <c r="O13" s="1"/>
      <c r="P13" s="1"/>
      <c r="Q13" s="1"/>
    </row>
    <row r="14" spans="1:17" x14ac:dyDescent="0.2">
      <c r="A14" s="4"/>
      <c r="B14" s="4"/>
      <c r="C14" s="1" t="s">
        <v>20</v>
      </c>
      <c r="D14" s="1">
        <v>8.6310000000000002</v>
      </c>
      <c r="E14" s="1">
        <v>17617</v>
      </c>
      <c r="F14" s="1">
        <v>8672</v>
      </c>
      <c r="G14" s="1">
        <v>28.763000000000002</v>
      </c>
      <c r="H14" s="1" t="s">
        <v>16</v>
      </c>
      <c r="I14" s="1">
        <f>SUM(G10:G14)</f>
        <v>945.54100000000005</v>
      </c>
      <c r="J14" s="1">
        <f t="shared" ref="J14:J69" si="5">I14*5</f>
        <v>4727.7049999999999</v>
      </c>
      <c r="K14" s="1"/>
      <c r="L14" s="1">
        <f t="shared" si="4"/>
        <v>3.8807462843891637E-3</v>
      </c>
      <c r="M14" s="1">
        <f>SUM(L10:L14)</f>
        <v>0.12757378307157163</v>
      </c>
      <c r="N14" s="1"/>
      <c r="O14" s="1"/>
      <c r="P14" s="1"/>
      <c r="Q14" s="1"/>
    </row>
    <row r="15" spans="1:17" x14ac:dyDescent="0.2">
      <c r="A15" s="4"/>
      <c r="B15" s="4" t="s">
        <v>22</v>
      </c>
      <c r="C15" s="1" t="s">
        <v>15</v>
      </c>
      <c r="D15" s="1">
        <v>6.0289999999999999</v>
      </c>
      <c r="E15" s="1">
        <v>117075</v>
      </c>
      <c r="F15" s="1">
        <v>43735</v>
      </c>
      <c r="G15" s="1">
        <v>396.61799999999999</v>
      </c>
      <c r="H15" s="1" t="s">
        <v>16</v>
      </c>
      <c r="I15" s="1"/>
      <c r="J15" s="1"/>
      <c r="K15" s="1"/>
      <c r="L15" s="1">
        <f>G15*5/10^6*256/9.487</f>
        <v>5.3512284178349315E-2</v>
      </c>
      <c r="M15" s="1"/>
      <c r="N15" s="1"/>
      <c r="O15" s="1"/>
      <c r="P15" s="1"/>
      <c r="Q15" s="1"/>
    </row>
    <row r="16" spans="1:17" x14ac:dyDescent="0.2">
      <c r="A16" s="4"/>
      <c r="B16" s="4"/>
      <c r="C16" s="1" t="s">
        <v>17</v>
      </c>
      <c r="D16" s="1">
        <v>6.6429999999999998</v>
      </c>
      <c r="E16" s="1">
        <v>31072</v>
      </c>
      <c r="F16" s="1">
        <v>14074</v>
      </c>
      <c r="G16" s="1">
        <v>69.701999999999998</v>
      </c>
      <c r="H16" s="1" t="s">
        <v>16</v>
      </c>
      <c r="I16" s="1"/>
      <c r="J16" s="1"/>
      <c r="K16" s="1"/>
      <c r="L16" s="1">
        <f t="shared" ref="L16:L19" si="6">G16*5/10^6*256/9.487</f>
        <v>9.4042964056076737E-3</v>
      </c>
      <c r="M16" s="1"/>
      <c r="N16" s="1"/>
      <c r="O16" s="1"/>
      <c r="P16" s="1"/>
      <c r="Q16" s="1"/>
    </row>
    <row r="17" spans="1:17" x14ac:dyDescent="0.2">
      <c r="A17" s="4"/>
      <c r="B17" s="4"/>
      <c r="C17" s="1" t="s">
        <v>18</v>
      </c>
      <c r="D17" s="1">
        <v>7.24</v>
      </c>
      <c r="E17" s="1">
        <v>282051</v>
      </c>
      <c r="F17" s="1">
        <v>141796</v>
      </c>
      <c r="G17" s="1">
        <v>513.71699999999998</v>
      </c>
      <c r="H17" s="1" t="s">
        <v>16</v>
      </c>
      <c r="I17" s="1"/>
      <c r="J17" s="1"/>
      <c r="K17" s="1"/>
      <c r="L17" s="1">
        <f t="shared" si="6"/>
        <v>6.9311453568040471E-2</v>
      </c>
      <c r="M17" s="1"/>
      <c r="N17" s="1"/>
      <c r="O17" s="1"/>
      <c r="P17" s="1"/>
      <c r="Q17" s="1"/>
    </row>
    <row r="18" spans="1:17" x14ac:dyDescent="0.2">
      <c r="A18" s="4"/>
      <c r="B18" s="4"/>
      <c r="C18" s="1" t="s">
        <v>19</v>
      </c>
      <c r="D18" s="1">
        <v>8.2010000000000005</v>
      </c>
      <c r="E18" s="1">
        <v>5556</v>
      </c>
      <c r="F18" s="1">
        <v>2516</v>
      </c>
      <c r="G18" s="1">
        <v>9.4450000000000003</v>
      </c>
      <c r="H18" s="1" t="s">
        <v>16</v>
      </c>
      <c r="I18" s="1"/>
      <c r="J18" s="1"/>
      <c r="K18" s="1"/>
      <c r="L18" s="1">
        <f t="shared" si="6"/>
        <v>1.2743332981975336E-3</v>
      </c>
      <c r="M18" s="1"/>
      <c r="N18" s="1"/>
      <c r="O18" s="1"/>
      <c r="P18" s="1"/>
      <c r="Q18" s="1"/>
    </row>
    <row r="19" spans="1:17" x14ac:dyDescent="0.2">
      <c r="A19" s="4"/>
      <c r="B19" s="4"/>
      <c r="C19" s="1" t="s">
        <v>20</v>
      </c>
      <c r="D19" s="1">
        <v>8.6300000000000008</v>
      </c>
      <c r="E19" s="1">
        <v>17374</v>
      </c>
      <c r="F19" s="1">
        <v>8414</v>
      </c>
      <c r="G19" s="1">
        <v>28.366</v>
      </c>
      <c r="H19" s="1" t="s">
        <v>16</v>
      </c>
      <c r="I19" s="1">
        <f>SUM(G15:G19)</f>
        <v>1017.8480000000001</v>
      </c>
      <c r="J19" s="1">
        <f t="shared" si="5"/>
        <v>5089.2400000000007</v>
      </c>
      <c r="K19" s="3">
        <f>AVERAGE(J9,J14,J18:J19,J24,J29,J34)</f>
        <v>5120.1116666666667</v>
      </c>
      <c r="L19" s="1">
        <f t="shared" si="6"/>
        <v>3.8271824602087064E-3</v>
      </c>
      <c r="M19" s="1">
        <f>SUM(L15:L19)</f>
        <v>0.13732954991040372</v>
      </c>
      <c r="N19" s="3">
        <f>AVERAGE(M9,M14,M18:M19,M24,M29,M34)</f>
        <v>0.13816260004919012</v>
      </c>
      <c r="O19" s="1"/>
      <c r="P19" s="1"/>
      <c r="Q19" s="1"/>
    </row>
    <row r="20" spans="1:17" x14ac:dyDescent="0.2">
      <c r="A20" s="4"/>
      <c r="B20" s="4" t="s">
        <v>23</v>
      </c>
      <c r="C20" s="1" t="s">
        <v>15</v>
      </c>
      <c r="D20" s="1">
        <v>6.03</v>
      </c>
      <c r="E20" s="1">
        <v>115000</v>
      </c>
      <c r="F20" s="1">
        <v>42380</v>
      </c>
      <c r="G20" s="1">
        <v>389.59</v>
      </c>
      <c r="H20" s="1" t="s">
        <v>16</v>
      </c>
      <c r="I20" s="1"/>
      <c r="J20" s="1"/>
      <c r="K20" s="1"/>
      <c r="L20" s="1">
        <f>G20*5/10^6*256/9.487</f>
        <v>5.256405607673658E-2</v>
      </c>
      <c r="M20" s="1"/>
      <c r="N20" s="3">
        <f>STDEV(M9,M14,M19,M24,M29,M34)/6^0.5</f>
        <v>5.0483660975761246E-3</v>
      </c>
      <c r="O20" s="1"/>
      <c r="P20" s="1"/>
      <c r="Q20" s="1"/>
    </row>
    <row r="21" spans="1:17" x14ac:dyDescent="0.2">
      <c r="A21" s="4"/>
      <c r="B21" s="4"/>
      <c r="C21" s="1" t="s">
        <v>17</v>
      </c>
      <c r="D21" s="1">
        <v>6.6429999999999998</v>
      </c>
      <c r="E21" s="1">
        <v>32109</v>
      </c>
      <c r="F21" s="1">
        <v>14384</v>
      </c>
      <c r="G21" s="1">
        <v>72.03</v>
      </c>
      <c r="H21" s="1" t="s">
        <v>16</v>
      </c>
      <c r="I21" s="1"/>
      <c r="J21" s="1"/>
      <c r="K21" s="1"/>
      <c r="L21" s="1">
        <f t="shared" ref="L21:L24" si="7">G21*5/10^6*256/9.487</f>
        <v>9.7183935912301036E-3</v>
      </c>
      <c r="M21" s="1"/>
      <c r="N21" s="1"/>
      <c r="O21" s="1"/>
      <c r="P21" s="1"/>
      <c r="Q21" s="1"/>
    </row>
    <row r="22" spans="1:17" x14ac:dyDescent="0.2">
      <c r="A22" s="4"/>
      <c r="B22" s="4"/>
      <c r="C22" s="1" t="s">
        <v>18</v>
      </c>
      <c r="D22" s="1">
        <v>7.2409999999999997</v>
      </c>
      <c r="E22" s="1">
        <v>285752</v>
      </c>
      <c r="F22" s="1">
        <v>141555</v>
      </c>
      <c r="G22" s="1">
        <v>520.45600000000002</v>
      </c>
      <c r="H22" s="1" t="s">
        <v>16</v>
      </c>
      <c r="I22" s="1"/>
      <c r="J22" s="1"/>
      <c r="K22" s="1"/>
      <c r="L22" s="1">
        <f t="shared" si="7"/>
        <v>7.0220689364393379E-2</v>
      </c>
      <c r="M22" s="1"/>
      <c r="N22" s="1"/>
      <c r="O22" s="1"/>
      <c r="P22" s="1"/>
      <c r="Q22" s="1"/>
    </row>
    <row r="23" spans="1:17" x14ac:dyDescent="0.2">
      <c r="A23" s="4"/>
      <c r="B23" s="4"/>
      <c r="C23" s="1" t="s">
        <v>19</v>
      </c>
      <c r="D23" s="1">
        <v>8.2010000000000005</v>
      </c>
      <c r="E23" s="1">
        <v>5452</v>
      </c>
      <c r="F23" s="1">
        <v>2467</v>
      </c>
      <c r="G23" s="1">
        <v>9.2690000000000001</v>
      </c>
      <c r="H23" s="1" t="s">
        <v>16</v>
      </c>
      <c r="I23" s="1"/>
      <c r="J23" s="1"/>
      <c r="K23" s="1"/>
      <c r="L23" s="1">
        <f t="shared" si="7"/>
        <v>1.2505871192157688E-3</v>
      </c>
      <c r="M23" s="1"/>
      <c r="N23" s="1"/>
      <c r="O23" s="1"/>
      <c r="P23" s="1"/>
      <c r="Q23" s="1"/>
    </row>
    <row r="24" spans="1:17" x14ac:dyDescent="0.2">
      <c r="A24" s="4"/>
      <c r="B24" s="4"/>
      <c r="C24" s="1" t="s">
        <v>20</v>
      </c>
      <c r="D24" s="1">
        <v>8.6300000000000008</v>
      </c>
      <c r="E24" s="1">
        <v>17571</v>
      </c>
      <c r="F24" s="1">
        <v>8489</v>
      </c>
      <c r="G24" s="1">
        <v>28.687999999999999</v>
      </c>
      <c r="H24" s="1" t="s">
        <v>16</v>
      </c>
      <c r="I24" s="1">
        <f>SUM(G20:G24)</f>
        <v>1020.033</v>
      </c>
      <c r="J24" s="1">
        <f t="shared" si="5"/>
        <v>5100.165</v>
      </c>
      <c r="K24" s="1"/>
      <c r="L24" s="1">
        <f t="shared" si="7"/>
        <v>3.8706271740276167E-3</v>
      </c>
      <c r="M24" s="1">
        <f>SUM(L20:L24)</f>
        <v>0.13762435332560344</v>
      </c>
      <c r="N24" s="1"/>
      <c r="O24" s="1"/>
      <c r="P24" s="1"/>
      <c r="Q24" s="1"/>
    </row>
    <row r="25" spans="1:17" x14ac:dyDescent="0.2">
      <c r="A25" s="4"/>
      <c r="B25" s="4" t="s">
        <v>24</v>
      </c>
      <c r="C25" s="1" t="s">
        <v>15</v>
      </c>
      <c r="D25" s="1">
        <v>6.0289999999999999</v>
      </c>
      <c r="E25" s="1">
        <v>135351</v>
      </c>
      <c r="F25" s="1">
        <v>50685</v>
      </c>
      <c r="G25" s="1">
        <v>458.53300000000002</v>
      </c>
      <c r="H25" s="1" t="s">
        <v>16</v>
      </c>
      <c r="I25" s="1"/>
      <c r="J25" s="1"/>
      <c r="K25" s="1"/>
      <c r="L25" s="1">
        <f>G25*5/10^6*256/9.487</f>
        <v>6.1865947085485408E-2</v>
      </c>
      <c r="M25" s="1"/>
      <c r="N25" s="1"/>
      <c r="O25" s="1"/>
      <c r="P25" s="1"/>
      <c r="Q25" s="1"/>
    </row>
    <row r="26" spans="1:17" x14ac:dyDescent="0.2">
      <c r="A26" s="4"/>
      <c r="B26" s="4"/>
      <c r="C26" s="1" t="s">
        <v>17</v>
      </c>
      <c r="D26" s="1">
        <v>6.6429999999999998</v>
      </c>
      <c r="E26" s="1">
        <v>37148</v>
      </c>
      <c r="F26" s="1">
        <v>16752</v>
      </c>
      <c r="G26" s="1">
        <v>83.332999999999998</v>
      </c>
      <c r="H26" s="1" t="s">
        <v>16</v>
      </c>
      <c r="I26" s="1"/>
      <c r="J26" s="1"/>
      <c r="K26" s="1"/>
      <c r="L26" s="1">
        <f t="shared" ref="L26:L29" si="8">G26*5/10^6*256/9.487</f>
        <v>1.1243410983451038E-2</v>
      </c>
      <c r="M26" s="1"/>
      <c r="N26" s="1"/>
      <c r="O26" s="1"/>
      <c r="P26" s="1"/>
      <c r="Q26" s="1"/>
    </row>
    <row r="27" spans="1:17" x14ac:dyDescent="0.2">
      <c r="A27" s="4"/>
      <c r="B27" s="4"/>
      <c r="C27" s="1" t="s">
        <v>18</v>
      </c>
      <c r="D27" s="1">
        <v>7.24</v>
      </c>
      <c r="E27" s="1">
        <v>293951</v>
      </c>
      <c r="F27" s="1">
        <v>146008</v>
      </c>
      <c r="G27" s="1">
        <v>535.39</v>
      </c>
      <c r="H27" s="1" t="s">
        <v>16</v>
      </c>
      <c r="I27" s="1"/>
      <c r="J27" s="1"/>
      <c r="K27" s="1"/>
      <c r="L27" s="1">
        <f t="shared" si="8"/>
        <v>7.2235606619584697E-2</v>
      </c>
      <c r="M27" s="1"/>
      <c r="N27" s="1"/>
      <c r="O27" s="1"/>
      <c r="P27" s="1"/>
      <c r="Q27" s="1"/>
    </row>
    <row r="28" spans="1:17" x14ac:dyDescent="0.2">
      <c r="A28" s="4"/>
      <c r="B28" s="4"/>
      <c r="C28" s="1" t="s">
        <v>19</v>
      </c>
      <c r="D28" s="1">
        <v>8.2010000000000005</v>
      </c>
      <c r="E28" s="1">
        <v>5480</v>
      </c>
      <c r="F28" s="1">
        <v>2472</v>
      </c>
      <c r="G28" s="1">
        <v>9.3160000000000007</v>
      </c>
      <c r="H28" s="1" t="s">
        <v>16</v>
      </c>
      <c r="I28" s="1"/>
      <c r="J28" s="1"/>
      <c r="K28" s="1"/>
      <c r="L28" s="1">
        <f t="shared" si="8"/>
        <v>1.256928428375672E-3</v>
      </c>
      <c r="M28" s="1"/>
      <c r="N28" s="1"/>
      <c r="O28" s="1"/>
      <c r="P28" s="1"/>
      <c r="Q28" s="1"/>
    </row>
    <row r="29" spans="1:17" x14ac:dyDescent="0.2">
      <c r="A29" s="4"/>
      <c r="B29" s="4"/>
      <c r="C29" s="1" t="s">
        <v>20</v>
      </c>
      <c r="D29" s="1">
        <v>8.6300000000000008</v>
      </c>
      <c r="E29" s="1">
        <v>20003</v>
      </c>
      <c r="F29" s="1">
        <v>9684</v>
      </c>
      <c r="G29" s="1">
        <v>32.658999999999999</v>
      </c>
      <c r="H29" s="1" t="s">
        <v>16</v>
      </c>
      <c r="I29" s="1">
        <f>SUM(G25:G29)</f>
        <v>1119.231</v>
      </c>
      <c r="J29" s="1">
        <f t="shared" si="5"/>
        <v>5596.1549999999997</v>
      </c>
      <c r="K29" s="1"/>
      <c r="L29" s="1">
        <f t="shared" si="8"/>
        <v>4.4064003373036785E-3</v>
      </c>
      <c r="M29" s="1">
        <f>SUM(L25:L29)</f>
        <v>0.1510082934542005</v>
      </c>
      <c r="N29" s="1"/>
      <c r="O29" s="1"/>
      <c r="P29" s="1"/>
      <c r="Q29" s="1"/>
    </row>
    <row r="30" spans="1:17" x14ac:dyDescent="0.2">
      <c r="A30" s="4"/>
      <c r="B30" s="4" t="s">
        <v>25</v>
      </c>
      <c r="C30" s="1" t="s">
        <v>15</v>
      </c>
      <c r="D30" s="1">
        <v>6.03</v>
      </c>
      <c r="E30" s="1">
        <v>136221</v>
      </c>
      <c r="F30" s="1">
        <v>50405</v>
      </c>
      <c r="G30" s="1">
        <v>461.48</v>
      </c>
      <c r="H30" s="1" t="s">
        <v>16</v>
      </c>
      <c r="I30" s="1"/>
      <c r="J30" s="1"/>
      <c r="K30" s="1"/>
      <c r="L30" s="1">
        <f>G30*5/10^6*256/9.487</f>
        <v>6.2263560661958477E-2</v>
      </c>
      <c r="M30" s="1"/>
      <c r="N30" s="1"/>
      <c r="O30" s="1"/>
      <c r="P30" s="1"/>
      <c r="Q30" s="1"/>
    </row>
    <row r="31" spans="1:17" x14ac:dyDescent="0.2">
      <c r="A31" s="4"/>
      <c r="B31" s="4"/>
      <c r="C31" s="1" t="s">
        <v>17</v>
      </c>
      <c r="D31" s="1">
        <v>6.6440000000000001</v>
      </c>
      <c r="E31" s="1">
        <v>37960</v>
      </c>
      <c r="F31" s="1">
        <v>16923</v>
      </c>
      <c r="G31" s="1">
        <v>85.155000000000001</v>
      </c>
      <c r="H31" s="1" t="s">
        <v>16</v>
      </c>
      <c r="I31" s="1"/>
      <c r="J31" s="1"/>
      <c r="K31" s="1"/>
      <c r="L31" s="1">
        <f t="shared" ref="L31:L34" si="9">G31*5/10^6*256/9.487</f>
        <v>1.1489237904500895E-2</v>
      </c>
      <c r="M31" s="1"/>
      <c r="N31" s="1"/>
      <c r="O31" s="1"/>
      <c r="P31" s="1"/>
      <c r="Q31" s="1"/>
    </row>
    <row r="32" spans="1:17" x14ac:dyDescent="0.2">
      <c r="A32" s="4"/>
      <c r="B32" s="4"/>
      <c r="C32" s="1" t="s">
        <v>18</v>
      </c>
      <c r="D32" s="1">
        <v>7.2409999999999997</v>
      </c>
      <c r="E32" s="1">
        <v>300327</v>
      </c>
      <c r="F32" s="1">
        <v>143821</v>
      </c>
      <c r="G32" s="1">
        <v>547.00199999999995</v>
      </c>
      <c r="H32" s="1" t="s">
        <v>16</v>
      </c>
      <c r="I32" s="1"/>
      <c r="J32" s="1"/>
      <c r="K32" s="1"/>
      <c r="L32" s="1">
        <f t="shared" si="9"/>
        <v>7.3802314746495207E-2</v>
      </c>
      <c r="M32" s="1"/>
      <c r="N32" s="1"/>
      <c r="O32" s="1"/>
      <c r="P32" s="1"/>
      <c r="Q32" s="1"/>
    </row>
    <row r="33" spans="1:17" x14ac:dyDescent="0.2">
      <c r="A33" s="4"/>
      <c r="B33" s="4"/>
      <c r="C33" s="1" t="s">
        <v>19</v>
      </c>
      <c r="D33" s="1">
        <v>8.2010000000000005</v>
      </c>
      <c r="E33" s="1">
        <v>5450</v>
      </c>
      <c r="F33" s="1">
        <v>2467</v>
      </c>
      <c r="G33" s="1">
        <v>9.2650000000000006</v>
      </c>
      <c r="H33" s="1" t="s">
        <v>16</v>
      </c>
      <c r="I33" s="1"/>
      <c r="J33" s="1"/>
      <c r="K33" s="1"/>
      <c r="L33" s="1">
        <f t="shared" si="9"/>
        <v>1.2500474333298197E-3</v>
      </c>
      <c r="M33" s="1"/>
      <c r="N33" s="1"/>
      <c r="O33" s="1"/>
      <c r="P33" s="1"/>
      <c r="Q33" s="1"/>
    </row>
    <row r="34" spans="1:17" x14ac:dyDescent="0.2">
      <c r="A34" s="4"/>
      <c r="B34" s="4"/>
      <c r="C34" s="1" t="s">
        <v>20</v>
      </c>
      <c r="D34" s="1">
        <v>8.6300000000000008</v>
      </c>
      <c r="E34" s="1">
        <v>20447</v>
      </c>
      <c r="F34" s="1">
        <v>9943</v>
      </c>
      <c r="G34" s="1">
        <v>33.384</v>
      </c>
      <c r="H34" s="1" t="s">
        <v>16</v>
      </c>
      <c r="I34" s="1">
        <f>SUM(G30:G34)</f>
        <v>1136.2860000000001</v>
      </c>
      <c r="J34" s="1">
        <f t="shared" si="5"/>
        <v>5681.43</v>
      </c>
      <c r="K34" s="1"/>
      <c r="L34" s="1">
        <f t="shared" si="9"/>
        <v>4.50421840413197E-3</v>
      </c>
      <c r="M34" s="1">
        <f>SUM(L30:L34)</f>
        <v>0.15330937915041637</v>
      </c>
      <c r="N34" s="1"/>
      <c r="O34" s="1"/>
      <c r="P34" s="1"/>
      <c r="Q34" s="1"/>
    </row>
    <row r="35" spans="1:17" x14ac:dyDescent="0.2">
      <c r="A35" s="4" t="s">
        <v>26</v>
      </c>
      <c r="B35" s="4" t="s">
        <v>27</v>
      </c>
      <c r="C35" s="1" t="s">
        <v>15</v>
      </c>
      <c r="D35" s="1">
        <v>6.0330000000000004</v>
      </c>
      <c r="E35" s="1">
        <v>49370</v>
      </c>
      <c r="F35" s="1">
        <v>18720</v>
      </c>
      <c r="G35" s="1">
        <v>167.25200000000001</v>
      </c>
      <c r="H35" s="1" t="s">
        <v>16</v>
      </c>
      <c r="I35" s="1"/>
      <c r="J35" s="1"/>
      <c r="K35" s="1"/>
      <c r="L35" s="1">
        <f>G35*5/10^6*218/7.976</f>
        <v>2.2856654964894682E-2</v>
      </c>
      <c r="M35" s="1"/>
      <c r="N35" s="1"/>
      <c r="O35" s="1">
        <f>AVERAGE(L35,L40,L45,L50,L55,L60)</f>
        <v>2.9005169675693748E-2</v>
      </c>
      <c r="P35" s="1">
        <f>STDEV(L35,L40,L45,L50,L55,L60)/6^0.5</f>
        <v>1.2759863166629446E-3</v>
      </c>
      <c r="Q35" s="1">
        <f>O35/N$49*100</f>
        <v>67.517801188689944</v>
      </c>
    </row>
    <row r="36" spans="1:17" x14ac:dyDescent="0.2">
      <c r="A36" s="4"/>
      <c r="B36" s="4"/>
      <c r="C36" s="1" t="s">
        <v>17</v>
      </c>
      <c r="D36" s="1">
        <v>6.6470000000000002</v>
      </c>
      <c r="E36" s="1">
        <v>9169</v>
      </c>
      <c r="F36" s="1">
        <v>3597</v>
      </c>
      <c r="G36" s="1">
        <v>20.568999999999999</v>
      </c>
      <c r="H36" s="1" t="s">
        <v>16</v>
      </c>
      <c r="I36" s="1"/>
      <c r="J36" s="1"/>
      <c r="K36" s="1"/>
      <c r="L36" s="1">
        <f t="shared" ref="L36:L64" si="10">G36*5/10^6*218/7.976</f>
        <v>2.8109591273821465E-3</v>
      </c>
      <c r="M36" s="1"/>
      <c r="N36" s="1"/>
      <c r="O36" s="1">
        <f t="shared" ref="O36:O39" si="11">AVERAGE(L36,L41,L46,L51,L56,L61)</f>
        <v>2.4804925192243397E-3</v>
      </c>
      <c r="P36" s="1">
        <f t="shared" ref="P36:P39" si="12">STDEV(L36,L41,L46,L51,L56,L61)/6^0.5</f>
        <v>1.8900996288424404E-4</v>
      </c>
      <c r="Q36" s="1">
        <f t="shared" ref="Q36:Q39" si="13">O36/N$49*100</f>
        <v>5.7740534751419581</v>
      </c>
    </row>
    <row r="37" spans="1:17" x14ac:dyDescent="0.2">
      <c r="A37" s="4"/>
      <c r="B37" s="4"/>
      <c r="C37" s="1" t="s">
        <v>18</v>
      </c>
      <c r="D37" s="1">
        <v>7.2450000000000001</v>
      </c>
      <c r="E37" s="1">
        <v>32920</v>
      </c>
      <c r="F37" s="1">
        <v>14928</v>
      </c>
      <c r="G37" s="1">
        <v>59.96</v>
      </c>
      <c r="H37" s="1" t="s">
        <v>16</v>
      </c>
      <c r="I37" s="1"/>
      <c r="J37" s="1"/>
      <c r="K37" s="1"/>
      <c r="L37" s="1">
        <f t="shared" si="10"/>
        <v>8.1941323971915763E-3</v>
      </c>
      <c r="M37" s="1"/>
      <c r="N37" s="1"/>
      <c r="O37" s="1">
        <f t="shared" si="11"/>
        <v>7.6830924022066212E-3</v>
      </c>
      <c r="P37" s="1">
        <f t="shared" si="12"/>
        <v>4.1636931914439964E-4</v>
      </c>
      <c r="Q37" s="1">
        <f t="shared" si="13"/>
        <v>17.884587855427309</v>
      </c>
    </row>
    <row r="38" spans="1:17" x14ac:dyDescent="0.2">
      <c r="A38" s="4"/>
      <c r="B38" s="4"/>
      <c r="C38" s="1" t="s">
        <v>19</v>
      </c>
      <c r="D38" s="1">
        <v>7.9359999999999999</v>
      </c>
      <c r="E38" s="1">
        <v>3357</v>
      </c>
      <c r="F38" s="1">
        <v>1747</v>
      </c>
      <c r="G38" s="1">
        <v>5.7080000000000002</v>
      </c>
      <c r="H38" s="1" t="s">
        <v>16</v>
      </c>
      <c r="I38" s="1"/>
      <c r="J38" s="1"/>
      <c r="K38" s="1"/>
      <c r="L38" s="1">
        <f t="shared" si="10"/>
        <v>7.8005516549648933E-4</v>
      </c>
      <c r="M38" s="1"/>
      <c r="N38" s="1"/>
      <c r="O38" s="1">
        <f t="shared" si="11"/>
        <v>6.7849402373788023E-4</v>
      </c>
      <c r="P38" s="1">
        <f t="shared" si="12"/>
        <v>6.0938179303102956E-5</v>
      </c>
      <c r="Q38" s="1">
        <f t="shared" si="13"/>
        <v>1.5793882647353545</v>
      </c>
    </row>
    <row r="39" spans="1:17" x14ac:dyDescent="0.2">
      <c r="A39" s="4"/>
      <c r="B39" s="4"/>
      <c r="C39" s="1" t="s">
        <v>20</v>
      </c>
      <c r="D39" s="1">
        <v>8.6329999999999991</v>
      </c>
      <c r="E39" s="1">
        <v>14880</v>
      </c>
      <c r="F39" s="1">
        <v>7011</v>
      </c>
      <c r="G39" s="1">
        <v>24.294</v>
      </c>
      <c r="H39" s="1" t="s">
        <v>16</v>
      </c>
      <c r="I39" s="1">
        <f>SUM(G35:G39)</f>
        <v>277.78300000000002</v>
      </c>
      <c r="J39" s="1">
        <f t="shared" si="5"/>
        <v>1388.915</v>
      </c>
      <c r="K39" s="1"/>
      <c r="L39" s="1">
        <f t="shared" si="10"/>
        <v>3.3200175526579738E-3</v>
      </c>
      <c r="M39" s="1">
        <f>SUM(L35:L39)</f>
        <v>3.7961819207622871E-2</v>
      </c>
      <c r="N39" s="1"/>
      <c r="O39" s="1">
        <f t="shared" si="11"/>
        <v>3.1120438398528922E-3</v>
      </c>
      <c r="P39" s="1">
        <f t="shared" si="12"/>
        <v>2.2992179998805912E-4</v>
      </c>
      <c r="Q39" s="1">
        <f t="shared" si="13"/>
        <v>7.244169216005429</v>
      </c>
    </row>
    <row r="40" spans="1:17" x14ac:dyDescent="0.2">
      <c r="A40" s="4"/>
      <c r="B40" s="4" t="s">
        <v>28</v>
      </c>
      <c r="C40" s="1" t="s">
        <v>15</v>
      </c>
      <c r="D40" s="1">
        <v>6.0339999999999998</v>
      </c>
      <c r="E40" s="1">
        <v>64701</v>
      </c>
      <c r="F40" s="1">
        <v>23037</v>
      </c>
      <c r="G40" s="1">
        <v>219.19</v>
      </c>
      <c r="H40" s="1" t="s">
        <v>16</v>
      </c>
      <c r="I40" s="1"/>
      <c r="J40" s="1"/>
      <c r="K40" s="1"/>
      <c r="L40" s="1">
        <f t="shared" si="10"/>
        <v>2.9954501003009028E-2</v>
      </c>
      <c r="M40" s="1"/>
      <c r="N40" s="1"/>
      <c r="O40" s="1"/>
      <c r="P40" s="1"/>
      <c r="Q40" s="1"/>
    </row>
    <row r="41" spans="1:17" x14ac:dyDescent="0.2">
      <c r="A41" s="4"/>
      <c r="B41" s="4"/>
      <c r="C41" s="1" t="s">
        <v>17</v>
      </c>
      <c r="D41" s="1">
        <v>6.6470000000000002</v>
      </c>
      <c r="E41" s="1">
        <v>10355</v>
      </c>
      <c r="F41" s="1">
        <v>3980</v>
      </c>
      <c r="G41" s="1">
        <v>23.228999999999999</v>
      </c>
      <c r="H41" s="1" t="s">
        <v>16</v>
      </c>
      <c r="I41" s="1"/>
      <c r="J41" s="1"/>
      <c r="K41" s="1"/>
      <c r="L41" s="1">
        <f t="shared" si="10"/>
        <v>3.1744746740220661E-3</v>
      </c>
      <c r="M41" s="1"/>
      <c r="N41" s="1"/>
      <c r="O41" s="1"/>
      <c r="P41" s="1"/>
      <c r="Q41" s="1"/>
    </row>
    <row r="42" spans="1:17" x14ac:dyDescent="0.2">
      <c r="A42" s="4"/>
      <c r="B42" s="4"/>
      <c r="C42" s="1" t="s">
        <v>18</v>
      </c>
      <c r="D42" s="1">
        <v>7.2450000000000001</v>
      </c>
      <c r="E42" s="1">
        <v>37565</v>
      </c>
      <c r="F42" s="1">
        <v>16897</v>
      </c>
      <c r="G42" s="1">
        <v>68.418999999999997</v>
      </c>
      <c r="H42" s="1" t="s">
        <v>16</v>
      </c>
      <c r="I42" s="1"/>
      <c r="J42" s="1"/>
      <c r="K42" s="1"/>
      <c r="L42" s="1">
        <f t="shared" si="10"/>
        <v>9.3501391675025088E-3</v>
      </c>
      <c r="M42" s="1"/>
      <c r="N42" s="1"/>
      <c r="O42" s="1"/>
      <c r="P42" s="1"/>
      <c r="Q42" s="1"/>
    </row>
    <row r="43" spans="1:17" x14ac:dyDescent="0.2">
      <c r="A43" s="4"/>
      <c r="B43" s="4"/>
      <c r="C43" s="1" t="s">
        <v>19</v>
      </c>
      <c r="D43" s="1">
        <v>7.9359999999999999</v>
      </c>
      <c r="E43" s="1">
        <v>3753</v>
      </c>
      <c r="F43" s="1">
        <v>1910</v>
      </c>
      <c r="G43" s="1">
        <v>6.38</v>
      </c>
      <c r="H43" s="1" t="s">
        <v>16</v>
      </c>
      <c r="I43" s="1"/>
      <c r="J43" s="1"/>
      <c r="K43" s="1"/>
      <c r="L43" s="1">
        <f t="shared" si="10"/>
        <v>8.7189067201604801E-4</v>
      </c>
      <c r="M43" s="1"/>
      <c r="N43" s="1"/>
      <c r="O43" s="1"/>
      <c r="P43" s="1"/>
      <c r="Q43" s="1"/>
    </row>
    <row r="44" spans="1:17" x14ac:dyDescent="0.2">
      <c r="A44" s="4"/>
      <c r="B44" s="4"/>
      <c r="C44" s="1" t="s">
        <v>20</v>
      </c>
      <c r="D44" s="1">
        <v>8.6329999999999991</v>
      </c>
      <c r="E44" s="1">
        <v>17332</v>
      </c>
      <c r="F44" s="1">
        <v>7910</v>
      </c>
      <c r="G44" s="1">
        <v>28.297000000000001</v>
      </c>
      <c r="H44" s="1" t="s">
        <v>16</v>
      </c>
      <c r="I44" s="1">
        <f>SUM(G40:G44)</f>
        <v>345.51499999999999</v>
      </c>
      <c r="J44" s="1">
        <f t="shared" si="5"/>
        <v>1727.5749999999998</v>
      </c>
      <c r="K44" s="1"/>
      <c r="L44" s="1">
        <f t="shared" si="10"/>
        <v>3.8670674523570711E-3</v>
      </c>
      <c r="M44" s="1">
        <f>SUM(L40:L44)</f>
        <v>4.7218072968906726E-2</v>
      </c>
      <c r="N44" s="1"/>
      <c r="O44" s="1"/>
      <c r="P44" s="1"/>
      <c r="Q44" s="1"/>
    </row>
    <row r="45" spans="1:17" x14ac:dyDescent="0.2">
      <c r="A45" s="4"/>
      <c r="B45" s="4" t="s">
        <v>29</v>
      </c>
      <c r="C45" s="1" t="s">
        <v>15</v>
      </c>
      <c r="D45" s="1">
        <v>6.0339999999999998</v>
      </c>
      <c r="E45" s="1">
        <v>64914</v>
      </c>
      <c r="F45" s="1">
        <v>21921</v>
      </c>
      <c r="G45" s="1">
        <v>219.91200000000001</v>
      </c>
      <c r="H45" s="1" t="s">
        <v>16</v>
      </c>
      <c r="I45" s="1"/>
      <c r="J45" s="1"/>
      <c r="K45" s="1"/>
      <c r="L45" s="1">
        <f t="shared" si="10"/>
        <v>3.005316950852557E-2</v>
      </c>
      <c r="M45" s="1"/>
      <c r="N45" s="1"/>
      <c r="O45" s="1"/>
      <c r="P45" s="1"/>
      <c r="Q45" s="1"/>
    </row>
    <row r="46" spans="1:17" x14ac:dyDescent="0.2">
      <c r="A46" s="4"/>
      <c r="B46" s="4"/>
      <c r="C46" s="1" t="s">
        <v>17</v>
      </c>
      <c r="D46" s="1">
        <v>6.6479999999999997</v>
      </c>
      <c r="E46" s="1">
        <v>8341</v>
      </c>
      <c r="F46" s="1">
        <v>3471</v>
      </c>
      <c r="G46" s="1">
        <v>18.712</v>
      </c>
      <c r="H46" s="1" t="s">
        <v>16</v>
      </c>
      <c r="I46" s="1"/>
      <c r="J46" s="1"/>
      <c r="K46" s="1"/>
      <c r="L46" s="1">
        <f t="shared" si="10"/>
        <v>2.5571815446339017E-3</v>
      </c>
      <c r="M46" s="1"/>
      <c r="N46" s="1"/>
      <c r="O46" s="1"/>
      <c r="P46" s="1"/>
      <c r="Q46" s="1"/>
    </row>
    <row r="47" spans="1:17" x14ac:dyDescent="0.2">
      <c r="A47" s="4"/>
      <c r="B47" s="4"/>
      <c r="C47" s="1" t="s">
        <v>18</v>
      </c>
      <c r="D47" s="1">
        <v>7.2450000000000001</v>
      </c>
      <c r="E47" s="1">
        <v>31435</v>
      </c>
      <c r="F47" s="1">
        <v>13806</v>
      </c>
      <c r="G47" s="1">
        <v>57.255000000000003</v>
      </c>
      <c r="H47" s="1" t="s">
        <v>16</v>
      </c>
      <c r="I47" s="1"/>
      <c r="J47" s="1"/>
      <c r="K47" s="1"/>
      <c r="L47" s="1">
        <f t="shared" si="10"/>
        <v>7.8244671514543646E-3</v>
      </c>
      <c r="M47" s="1"/>
      <c r="N47" s="1"/>
      <c r="O47" s="1"/>
      <c r="P47" s="1"/>
      <c r="Q47" s="1"/>
    </row>
    <row r="48" spans="1:17" x14ac:dyDescent="0.2">
      <c r="A48" s="4"/>
      <c r="B48" s="4"/>
      <c r="C48" s="1" t="s">
        <v>19</v>
      </c>
      <c r="D48" s="1">
        <v>7.9359999999999999</v>
      </c>
      <c r="E48" s="1">
        <v>3241</v>
      </c>
      <c r="F48" s="1">
        <v>1684</v>
      </c>
      <c r="G48" s="1">
        <v>5.51</v>
      </c>
      <c r="H48" s="1" t="s">
        <v>16</v>
      </c>
      <c r="I48" s="1"/>
      <c r="J48" s="1"/>
      <c r="K48" s="1"/>
      <c r="L48" s="1">
        <f t="shared" si="10"/>
        <v>7.5299648946840518E-4</v>
      </c>
      <c r="M48" s="1"/>
      <c r="N48" s="1"/>
      <c r="O48" s="1"/>
      <c r="P48" s="1"/>
      <c r="Q48" s="1"/>
    </row>
    <row r="49" spans="1:17" x14ac:dyDescent="0.2">
      <c r="A49" s="4"/>
      <c r="B49" s="4"/>
      <c r="C49" s="1" t="s">
        <v>20</v>
      </c>
      <c r="D49" s="1">
        <v>8.6329999999999991</v>
      </c>
      <c r="E49" s="1">
        <v>15788</v>
      </c>
      <c r="F49" s="1">
        <v>7156</v>
      </c>
      <c r="G49" s="1">
        <v>25.777000000000001</v>
      </c>
      <c r="H49" s="1" t="s">
        <v>16</v>
      </c>
      <c r="I49" s="1">
        <f>SUM(G45:G49)</f>
        <v>327.166</v>
      </c>
      <c r="J49" s="1">
        <f t="shared" si="5"/>
        <v>1635.83</v>
      </c>
      <c r="K49" s="3">
        <f>AVERAGE(J39,J44,J49,J54,J59,J64)</f>
        <v>1571.7583333333332</v>
      </c>
      <c r="L49" s="1">
        <f t="shared" si="10"/>
        <v>3.5226843029087262E-3</v>
      </c>
      <c r="M49" s="1">
        <f>SUM(L45:L49)</f>
        <v>4.4710498996990963E-2</v>
      </c>
      <c r="N49" s="3">
        <f>AVERAGE(M39,M44,M49,M54,M59,M64)</f>
        <v>4.2959292460715483E-2</v>
      </c>
      <c r="O49" s="1"/>
      <c r="P49" s="1"/>
      <c r="Q49" s="1"/>
    </row>
    <row r="50" spans="1:17" x14ac:dyDescent="0.2">
      <c r="A50" s="4"/>
      <c r="B50" s="4" t="s">
        <v>30</v>
      </c>
      <c r="C50" s="1" t="s">
        <v>15</v>
      </c>
      <c r="D50" s="1">
        <v>6.0339999999999998</v>
      </c>
      <c r="E50" s="1">
        <v>62601</v>
      </c>
      <c r="F50" s="1">
        <v>20813</v>
      </c>
      <c r="G50" s="1">
        <v>212.07599999999999</v>
      </c>
      <c r="H50" s="1" t="s">
        <v>16</v>
      </c>
      <c r="I50" s="1"/>
      <c r="J50" s="1"/>
      <c r="K50" s="1"/>
      <c r="L50" s="1">
        <f t="shared" si="10"/>
        <v>2.8982301905717149E-2</v>
      </c>
      <c r="M50" s="1"/>
      <c r="N50" s="3">
        <f>STDEV(M39,M44,M49,M54,M59,M64)/6^0.5</f>
        <v>1.3066982525108521E-3</v>
      </c>
      <c r="O50" s="1"/>
      <c r="P50" s="1"/>
      <c r="Q50" s="1"/>
    </row>
    <row r="51" spans="1:17" x14ac:dyDescent="0.2">
      <c r="A51" s="4"/>
      <c r="B51" s="4"/>
      <c r="C51" s="1" t="s">
        <v>17</v>
      </c>
      <c r="D51" s="1">
        <v>6.6479999999999997</v>
      </c>
      <c r="E51" s="1">
        <v>7221</v>
      </c>
      <c r="F51" s="1">
        <v>2974</v>
      </c>
      <c r="G51" s="1">
        <v>16.198</v>
      </c>
      <c r="H51" s="1" t="s">
        <v>16</v>
      </c>
      <c r="I51" s="1"/>
      <c r="J51" s="1"/>
      <c r="K51" s="1"/>
      <c r="L51" s="1">
        <f t="shared" si="10"/>
        <v>2.2136183550651961E-3</v>
      </c>
      <c r="M51" s="1"/>
      <c r="N51" s="1"/>
      <c r="O51" s="1"/>
      <c r="P51" s="1"/>
      <c r="Q51" s="1"/>
    </row>
    <row r="52" spans="1:17" x14ac:dyDescent="0.2">
      <c r="A52" s="4"/>
      <c r="B52" s="4"/>
      <c r="C52" s="1" t="s">
        <v>18</v>
      </c>
      <c r="D52" s="1">
        <v>7.2450000000000001</v>
      </c>
      <c r="E52" s="1">
        <v>25989</v>
      </c>
      <c r="F52" s="1">
        <v>11438</v>
      </c>
      <c r="G52" s="1">
        <v>47.335000000000001</v>
      </c>
      <c r="H52" s="1" t="s">
        <v>16</v>
      </c>
      <c r="I52" s="1"/>
      <c r="J52" s="1"/>
      <c r="K52" s="1"/>
      <c r="L52" s="1">
        <f t="shared" si="10"/>
        <v>6.4688001504513547E-3</v>
      </c>
      <c r="M52" s="1"/>
      <c r="N52" s="1"/>
      <c r="O52" s="1"/>
      <c r="P52" s="1"/>
      <c r="Q52" s="1"/>
    </row>
    <row r="53" spans="1:17" x14ac:dyDescent="0.2">
      <c r="A53" s="4"/>
      <c r="B53" s="4"/>
      <c r="C53" s="1" t="s">
        <v>19</v>
      </c>
      <c r="D53" s="1">
        <v>7.9349999999999996</v>
      </c>
      <c r="E53" s="1">
        <v>2728</v>
      </c>
      <c r="F53" s="1">
        <v>1386</v>
      </c>
      <c r="G53" s="1">
        <v>4.6379999999999999</v>
      </c>
      <c r="H53" s="1" t="s">
        <v>16</v>
      </c>
      <c r="I53" s="1"/>
      <c r="J53" s="1"/>
      <c r="K53" s="1"/>
      <c r="L53" s="1">
        <f t="shared" si="10"/>
        <v>6.338289869608825E-4</v>
      </c>
      <c r="M53" s="1"/>
      <c r="N53" s="1"/>
      <c r="O53" s="1"/>
      <c r="P53" s="1"/>
      <c r="Q53" s="1"/>
    </row>
    <row r="54" spans="1:17" x14ac:dyDescent="0.2">
      <c r="A54" s="4"/>
      <c r="B54" s="4"/>
      <c r="C54" s="1" t="s">
        <v>20</v>
      </c>
      <c r="D54" s="1">
        <v>8.6319999999999997</v>
      </c>
      <c r="E54" s="1">
        <v>13148</v>
      </c>
      <c r="F54" s="1">
        <v>6017</v>
      </c>
      <c r="G54" s="1">
        <v>21.466000000000001</v>
      </c>
      <c r="H54" s="1" t="s">
        <v>16</v>
      </c>
      <c r="I54" s="1">
        <f>SUM(G50:G54)</f>
        <v>301.71299999999997</v>
      </c>
      <c r="J54" s="1">
        <f t="shared" si="5"/>
        <v>1508.5649999999998</v>
      </c>
      <c r="K54" s="1"/>
      <c r="L54" s="1">
        <f t="shared" si="10"/>
        <v>2.9335431293881649E-3</v>
      </c>
      <c r="M54" s="1">
        <f>SUM(L50:L54)</f>
        <v>4.1232092527582746E-2</v>
      </c>
      <c r="N54" s="1"/>
      <c r="O54" s="1"/>
      <c r="P54" s="1"/>
      <c r="Q54" s="1"/>
    </row>
    <row r="55" spans="1:17" x14ac:dyDescent="0.2">
      <c r="A55" s="4"/>
      <c r="B55" s="4" t="s">
        <v>31</v>
      </c>
      <c r="C55" s="1" t="s">
        <v>15</v>
      </c>
      <c r="D55" s="1">
        <v>6.0339999999999998</v>
      </c>
      <c r="E55" s="1">
        <v>68034</v>
      </c>
      <c r="F55" s="1">
        <v>23021</v>
      </c>
      <c r="G55" s="1">
        <v>230.48099999999999</v>
      </c>
      <c r="H55" s="1" t="s">
        <v>16</v>
      </c>
      <c r="I55" s="1"/>
      <c r="J55" s="1"/>
      <c r="K55" s="1"/>
      <c r="L55" s="1">
        <f t="shared" si="10"/>
        <v>3.1497528836509532E-2</v>
      </c>
      <c r="M55" s="1"/>
      <c r="N55" s="1"/>
      <c r="O55" s="1"/>
      <c r="P55" s="1"/>
      <c r="Q55" s="1"/>
    </row>
    <row r="56" spans="1:17" x14ac:dyDescent="0.2">
      <c r="A56" s="4"/>
      <c r="B56" s="4"/>
      <c r="C56" s="1" t="s">
        <v>17</v>
      </c>
      <c r="D56" s="1">
        <v>6.6479999999999997</v>
      </c>
      <c r="E56" s="1">
        <v>7276</v>
      </c>
      <c r="F56" s="1">
        <v>2896</v>
      </c>
      <c r="G56" s="1">
        <v>16.321000000000002</v>
      </c>
      <c r="H56" s="1" t="s">
        <v>16</v>
      </c>
      <c r="I56" s="1"/>
      <c r="J56" s="1"/>
      <c r="K56" s="1"/>
      <c r="L56" s="1">
        <f t="shared" si="10"/>
        <v>2.2304275325977932E-3</v>
      </c>
      <c r="M56" s="1"/>
      <c r="N56" s="1"/>
      <c r="O56" s="1"/>
      <c r="P56" s="1"/>
      <c r="Q56" s="1"/>
    </row>
    <row r="57" spans="1:17" x14ac:dyDescent="0.2">
      <c r="A57" s="4"/>
      <c r="B57" s="4"/>
      <c r="C57" s="1" t="s">
        <v>18</v>
      </c>
      <c r="D57" s="1">
        <v>7.2439999999999998</v>
      </c>
      <c r="E57" s="1">
        <v>29317</v>
      </c>
      <c r="F57" s="1">
        <v>13178</v>
      </c>
      <c r="G57" s="1">
        <v>53.396000000000001</v>
      </c>
      <c r="H57" s="1" t="s">
        <v>16</v>
      </c>
      <c r="I57" s="1"/>
      <c r="J57" s="1"/>
      <c r="K57" s="1"/>
      <c r="L57" s="1">
        <f t="shared" si="10"/>
        <v>7.2970962888665994E-3</v>
      </c>
      <c r="M57" s="1"/>
      <c r="N57" s="1"/>
      <c r="O57" s="1"/>
      <c r="P57" s="1"/>
      <c r="Q57" s="1"/>
    </row>
    <row r="58" spans="1:17" x14ac:dyDescent="0.2">
      <c r="A58" s="4"/>
      <c r="B58" s="4"/>
      <c r="C58" s="1" t="s">
        <v>19</v>
      </c>
      <c r="D58" s="1">
        <v>7.9359999999999999</v>
      </c>
      <c r="E58" s="1">
        <v>2399</v>
      </c>
      <c r="F58" s="1">
        <v>1234</v>
      </c>
      <c r="G58" s="1">
        <v>4.0780000000000003</v>
      </c>
      <c r="H58" s="1" t="s">
        <v>16</v>
      </c>
      <c r="I58" s="1"/>
      <c r="J58" s="1"/>
      <c r="K58" s="1"/>
      <c r="L58" s="1">
        <f t="shared" si="10"/>
        <v>5.5729939819458378E-4</v>
      </c>
      <c r="M58" s="1"/>
      <c r="N58" s="1"/>
      <c r="O58" s="1"/>
      <c r="P58" s="1"/>
      <c r="Q58" s="1"/>
    </row>
    <row r="59" spans="1:17" x14ac:dyDescent="0.2">
      <c r="A59" s="4"/>
      <c r="B59" s="4"/>
      <c r="C59" s="1" t="s">
        <v>20</v>
      </c>
      <c r="D59" s="1">
        <v>8.6319999999999997</v>
      </c>
      <c r="E59" s="1">
        <v>12032</v>
      </c>
      <c r="F59" s="1">
        <v>5461</v>
      </c>
      <c r="G59" s="1">
        <v>19.645</v>
      </c>
      <c r="H59" s="1" t="s">
        <v>16</v>
      </c>
      <c r="I59" s="1">
        <f>SUM(G55:G59)</f>
        <v>323.92099999999994</v>
      </c>
      <c r="J59" s="1">
        <f t="shared" si="5"/>
        <v>1619.6049999999996</v>
      </c>
      <c r="K59" s="1"/>
      <c r="L59" s="1">
        <f t="shared" si="10"/>
        <v>2.684685305917753E-3</v>
      </c>
      <c r="M59" s="1">
        <f>SUM(L55:L59)</f>
        <v>4.4267037362086266E-2</v>
      </c>
      <c r="N59" s="1"/>
      <c r="O59" s="1"/>
      <c r="P59" s="1"/>
      <c r="Q59" s="1"/>
    </row>
    <row r="60" spans="1:17" x14ac:dyDescent="0.2">
      <c r="A60" s="4"/>
      <c r="B60" s="4" t="s">
        <v>32</v>
      </c>
      <c r="C60" s="1" t="s">
        <v>15</v>
      </c>
      <c r="D60" s="1">
        <v>6.0339999999999998</v>
      </c>
      <c r="E60" s="1">
        <v>66283</v>
      </c>
      <c r="F60" s="1">
        <v>22219</v>
      </c>
      <c r="G60" s="1">
        <v>224.54900000000001</v>
      </c>
      <c r="H60" s="1" t="s">
        <v>16</v>
      </c>
      <c r="I60" s="1"/>
      <c r="J60" s="1"/>
      <c r="K60" s="1"/>
      <c r="L60" s="1">
        <f t="shared" si="10"/>
        <v>3.0686861835506521E-2</v>
      </c>
      <c r="M60" s="1"/>
      <c r="N60" s="1"/>
      <c r="O60" s="1"/>
      <c r="P60" s="1"/>
      <c r="Q60" s="1"/>
    </row>
    <row r="61" spans="1:17" x14ac:dyDescent="0.2">
      <c r="A61" s="4"/>
      <c r="B61" s="4"/>
      <c r="C61" s="1" t="s">
        <v>17</v>
      </c>
      <c r="D61" s="1">
        <v>6.6479999999999997</v>
      </c>
      <c r="E61" s="1">
        <v>6185</v>
      </c>
      <c r="F61" s="1">
        <v>2466</v>
      </c>
      <c r="G61" s="1">
        <v>13.875999999999999</v>
      </c>
      <c r="H61" s="1" t="s">
        <v>16</v>
      </c>
      <c r="I61" s="1"/>
      <c r="J61" s="1"/>
      <c r="K61" s="1"/>
      <c r="L61" s="1">
        <f t="shared" si="10"/>
        <v>1.8962938816449344E-3</v>
      </c>
      <c r="M61" s="1"/>
      <c r="N61" s="1"/>
      <c r="O61" s="1"/>
      <c r="P61" s="1"/>
      <c r="Q61" s="1"/>
    </row>
    <row r="62" spans="1:17" x14ac:dyDescent="0.2">
      <c r="A62" s="4"/>
      <c r="B62" s="4"/>
      <c r="C62" s="1" t="s">
        <v>18</v>
      </c>
      <c r="D62" s="1">
        <v>7.2439999999999998</v>
      </c>
      <c r="E62" s="1">
        <v>27978</v>
      </c>
      <c r="F62" s="1">
        <v>12814</v>
      </c>
      <c r="G62" s="1">
        <v>50.957999999999998</v>
      </c>
      <c r="H62" s="1" t="s">
        <v>16</v>
      </c>
      <c r="I62" s="1"/>
      <c r="J62" s="1"/>
      <c r="K62" s="1"/>
      <c r="L62" s="1">
        <f t="shared" si="10"/>
        <v>6.9639192577733208E-3</v>
      </c>
      <c r="M62" s="1"/>
      <c r="N62" s="1"/>
      <c r="O62" s="1"/>
      <c r="P62" s="1"/>
      <c r="Q62" s="1"/>
    </row>
    <row r="63" spans="1:17" x14ac:dyDescent="0.2">
      <c r="A63" s="4"/>
      <c r="B63" s="4"/>
      <c r="C63" s="1" t="s">
        <v>19</v>
      </c>
      <c r="D63" s="1">
        <v>7.9359999999999999</v>
      </c>
      <c r="E63" s="1">
        <v>2044</v>
      </c>
      <c r="F63" s="1">
        <v>1052</v>
      </c>
      <c r="G63" s="1">
        <v>3.4750000000000001</v>
      </c>
      <c r="H63" s="1" t="s">
        <v>16</v>
      </c>
      <c r="I63" s="1"/>
      <c r="J63" s="1"/>
      <c r="K63" s="1"/>
      <c r="L63" s="1">
        <f t="shared" si="10"/>
        <v>4.7489343029087259E-4</v>
      </c>
      <c r="M63" s="1"/>
      <c r="N63" s="1"/>
      <c r="O63" s="1"/>
      <c r="P63" s="1"/>
      <c r="Q63" s="1"/>
    </row>
    <row r="64" spans="1:17" x14ac:dyDescent="0.2">
      <c r="A64" s="4"/>
      <c r="B64" s="4"/>
      <c r="C64" s="1" t="s">
        <v>20</v>
      </c>
      <c r="D64" s="1">
        <v>8.6329999999999991</v>
      </c>
      <c r="E64" s="1">
        <v>10506</v>
      </c>
      <c r="F64" s="1">
        <v>4699</v>
      </c>
      <c r="G64" s="1">
        <v>17.154</v>
      </c>
      <c r="H64" s="1" t="s">
        <v>16</v>
      </c>
      <c r="I64" s="1">
        <f>SUM(G60:G64)</f>
        <v>310.01200000000006</v>
      </c>
      <c r="J64" s="1">
        <f t="shared" si="5"/>
        <v>1550.0600000000004</v>
      </c>
      <c r="K64" s="1"/>
      <c r="L64" s="1">
        <f t="shared" si="10"/>
        <v>2.3442652958876632E-3</v>
      </c>
      <c r="M64" s="1">
        <f>SUM(L60:L64)</f>
        <v>4.2366233701103304E-2</v>
      </c>
      <c r="N64" s="1"/>
      <c r="O64" s="1"/>
      <c r="P64" s="1"/>
      <c r="Q64" s="1"/>
    </row>
    <row r="65" spans="1:17" x14ac:dyDescent="0.2">
      <c r="A65" s="4" t="s">
        <v>33</v>
      </c>
      <c r="B65" s="4" t="s">
        <v>34</v>
      </c>
      <c r="C65" s="1" t="s">
        <v>15</v>
      </c>
      <c r="D65" s="1">
        <v>6.032</v>
      </c>
      <c r="E65" s="1">
        <v>80780</v>
      </c>
      <c r="F65" s="1">
        <v>29128</v>
      </c>
      <c r="G65" s="1">
        <v>273.66199999999998</v>
      </c>
      <c r="H65" s="1" t="s">
        <v>16</v>
      </c>
      <c r="I65" s="1"/>
      <c r="J65" s="1"/>
      <c r="K65" s="1"/>
      <c r="L65" s="1">
        <f>G65*5/10^6*240/8.854</f>
        <v>3.7089948046080866E-2</v>
      </c>
      <c r="M65" s="1"/>
      <c r="N65" s="1"/>
      <c r="O65" s="1">
        <f>AVERAGE(L65,L70,L75,L80,L85,L90)</f>
        <v>3.9392184323469616E-2</v>
      </c>
      <c r="P65" s="1">
        <f>STDEV(L65,L70,L75,L80,L85,L90)/6^0.5</f>
        <v>1.5752480848721438E-3</v>
      </c>
      <c r="Q65" s="1">
        <f>O65/N$79*100</f>
        <v>55.338707189971394</v>
      </c>
    </row>
    <row r="66" spans="1:17" x14ac:dyDescent="0.2">
      <c r="A66" s="4"/>
      <c r="B66" s="4"/>
      <c r="C66" s="1" t="s">
        <v>17</v>
      </c>
      <c r="D66" s="1">
        <v>6.6459999999999999</v>
      </c>
      <c r="E66" s="1">
        <v>6189</v>
      </c>
      <c r="F66" s="1">
        <v>2603</v>
      </c>
      <c r="G66" s="1">
        <v>13.884</v>
      </c>
      <c r="H66" s="1" t="s">
        <v>16</v>
      </c>
      <c r="I66" s="1"/>
      <c r="J66" s="1"/>
      <c r="K66" s="1"/>
      <c r="L66" s="1">
        <f t="shared" ref="L66:L94" si="14">G66*5/10^6*240/8.854</f>
        <v>1.8817257736616221E-3</v>
      </c>
      <c r="M66" s="1"/>
      <c r="N66" s="1"/>
      <c r="O66" s="1">
        <f t="shared" ref="O66:O69" si="15">AVERAGE(L66,L71,L76,L81,L86,L91)</f>
        <v>1.4052631578947369E-3</v>
      </c>
      <c r="P66" s="1">
        <f t="shared" ref="P66:P69" si="16">STDEV(L66,L71,L76,L81,L86,L91)/6^0.5</f>
        <v>1.4439748065223594E-4</v>
      </c>
      <c r="Q66" s="1">
        <f t="shared" ref="Q66:Q69" si="17">O66/N$79*100</f>
        <v>1.974133898770859</v>
      </c>
    </row>
    <row r="67" spans="1:17" x14ac:dyDescent="0.2">
      <c r="A67" s="4"/>
      <c r="B67" s="4"/>
      <c r="C67" s="1" t="s">
        <v>18</v>
      </c>
      <c r="D67" s="1">
        <v>7.242</v>
      </c>
      <c r="E67" s="1">
        <v>51686</v>
      </c>
      <c r="F67" s="1">
        <v>25676</v>
      </c>
      <c r="G67" s="1">
        <v>94.138999999999996</v>
      </c>
      <c r="H67" s="1" t="s">
        <v>16</v>
      </c>
      <c r="I67" s="1"/>
      <c r="J67" s="1"/>
      <c r="K67" s="1"/>
      <c r="L67" s="1">
        <f t="shared" si="14"/>
        <v>1.2758843460582788E-2</v>
      </c>
      <c r="M67" s="1"/>
      <c r="N67" s="1"/>
      <c r="O67" s="1">
        <f t="shared" si="15"/>
        <v>2.7555816580076803E-2</v>
      </c>
      <c r="P67" s="1">
        <f t="shared" si="16"/>
        <v>6.0277517388783713E-3</v>
      </c>
      <c r="Q67" s="1">
        <f t="shared" si="17"/>
        <v>38.710807519168242</v>
      </c>
    </row>
    <row r="68" spans="1:17" x14ac:dyDescent="0.2">
      <c r="A68" s="4"/>
      <c r="B68" s="4"/>
      <c r="C68" s="1" t="s">
        <v>19</v>
      </c>
      <c r="D68" s="1">
        <v>8.2010000000000005</v>
      </c>
      <c r="E68" s="1">
        <v>3388</v>
      </c>
      <c r="F68" s="1">
        <v>1723</v>
      </c>
      <c r="G68" s="1">
        <v>5.76</v>
      </c>
      <c r="H68" s="1" t="s">
        <v>16</v>
      </c>
      <c r="I68" s="1"/>
      <c r="J68" s="1"/>
      <c r="K68" s="1"/>
      <c r="L68" s="1">
        <f t="shared" si="14"/>
        <v>7.8066410661847753E-4</v>
      </c>
      <c r="M68" s="1"/>
      <c r="N68" s="1"/>
      <c r="O68" s="1">
        <f t="shared" si="15"/>
        <v>9.7440704766207367E-4</v>
      </c>
      <c r="P68" s="1">
        <f t="shared" si="16"/>
        <v>6.1885906255915114E-5</v>
      </c>
      <c r="Q68" s="1">
        <f t="shared" si="17"/>
        <v>1.3688610372969174</v>
      </c>
    </row>
    <row r="69" spans="1:17" x14ac:dyDescent="0.2">
      <c r="A69" s="4"/>
      <c r="B69" s="4"/>
      <c r="C69" s="1" t="s">
        <v>20</v>
      </c>
      <c r="D69" s="1">
        <v>8.6319999999999997</v>
      </c>
      <c r="E69" s="1">
        <v>9435</v>
      </c>
      <c r="F69" s="1">
        <v>4270</v>
      </c>
      <c r="G69" s="1">
        <v>15.404999999999999</v>
      </c>
      <c r="H69" s="1" t="s">
        <v>16</v>
      </c>
      <c r="I69" s="1">
        <f>SUM(G65:G69)</f>
        <v>402.84999999999997</v>
      </c>
      <c r="J69" s="1">
        <f t="shared" si="5"/>
        <v>2014.2499999999998</v>
      </c>
      <c r="K69" s="1"/>
      <c r="L69" s="1">
        <f t="shared" si="14"/>
        <v>2.0878698893155635E-3</v>
      </c>
      <c r="M69" s="1">
        <f>SUM(L65:L69)</f>
        <v>5.4599051276259317E-2</v>
      </c>
      <c r="N69" s="1"/>
      <c r="O69" s="1">
        <f t="shared" si="15"/>
        <v>1.8561102326632032E-3</v>
      </c>
      <c r="P69" s="1">
        <f t="shared" si="16"/>
        <v>2.8214494006798961E-4</v>
      </c>
      <c r="Q69" s="1">
        <f t="shared" si="17"/>
        <v>2.6074903547925845</v>
      </c>
    </row>
    <row r="70" spans="1:17" x14ac:dyDescent="0.2">
      <c r="A70" s="4"/>
      <c r="B70" s="4" t="s">
        <v>35</v>
      </c>
      <c r="C70" s="1" t="s">
        <v>15</v>
      </c>
      <c r="D70" s="1">
        <v>6.0309999999999997</v>
      </c>
      <c r="E70" s="1">
        <v>76983</v>
      </c>
      <c r="F70" s="1">
        <v>28113</v>
      </c>
      <c r="G70" s="1">
        <v>260.79700000000003</v>
      </c>
      <c r="H70" s="1" t="s">
        <v>16</v>
      </c>
      <c r="I70" s="1"/>
      <c r="J70" s="1"/>
      <c r="K70" s="1"/>
      <c r="L70" s="1">
        <f t="shared" si="14"/>
        <v>3.5346329342669985E-2</v>
      </c>
      <c r="M70" s="1"/>
      <c r="N70" s="1"/>
      <c r="O70" s="1"/>
      <c r="P70" s="1"/>
      <c r="Q70" s="1"/>
    </row>
    <row r="71" spans="1:17" x14ac:dyDescent="0.2">
      <c r="A71" s="4"/>
      <c r="B71" s="4"/>
      <c r="C71" s="1" t="s">
        <v>17</v>
      </c>
      <c r="D71" s="1">
        <v>6.6459999999999999</v>
      </c>
      <c r="E71" s="1">
        <v>5530</v>
      </c>
      <c r="F71" s="1">
        <v>2296</v>
      </c>
      <c r="G71" s="1">
        <v>12.404999999999999</v>
      </c>
      <c r="H71" s="1" t="s">
        <v>16</v>
      </c>
      <c r="I71" s="1"/>
      <c r="J71" s="1"/>
      <c r="K71" s="1"/>
      <c r="L71" s="1">
        <f t="shared" si="14"/>
        <v>1.6812740004517733E-3</v>
      </c>
      <c r="M71" s="1"/>
      <c r="N71" s="1"/>
      <c r="O71" s="1"/>
      <c r="P71" s="1"/>
      <c r="Q71" s="1"/>
    </row>
    <row r="72" spans="1:17" x14ac:dyDescent="0.2">
      <c r="A72" s="4"/>
      <c r="B72" s="4"/>
      <c r="C72" s="1" t="s">
        <v>18</v>
      </c>
      <c r="D72" s="1">
        <v>7.242</v>
      </c>
      <c r="E72" s="1">
        <v>55732</v>
      </c>
      <c r="F72" s="1">
        <v>27874</v>
      </c>
      <c r="G72" s="1">
        <v>101.50700000000001</v>
      </c>
      <c r="H72" s="1" t="s">
        <v>16</v>
      </c>
      <c r="I72" s="1"/>
      <c r="J72" s="1"/>
      <c r="K72" s="1"/>
      <c r="L72" s="1">
        <f t="shared" si="14"/>
        <v>1.3757442963632259E-2</v>
      </c>
      <c r="M72" s="1"/>
      <c r="N72" s="1"/>
      <c r="O72" s="1"/>
      <c r="P72" s="1"/>
      <c r="Q72" s="1"/>
    </row>
    <row r="73" spans="1:17" x14ac:dyDescent="0.2">
      <c r="A73" s="4"/>
      <c r="B73" s="4"/>
      <c r="C73" s="1" t="s">
        <v>19</v>
      </c>
      <c r="D73" s="1">
        <v>8.2010000000000005</v>
      </c>
      <c r="E73" s="1">
        <v>3509</v>
      </c>
      <c r="F73" s="1">
        <v>1808</v>
      </c>
      <c r="G73" s="1">
        <v>5.9649999999999999</v>
      </c>
      <c r="H73" s="1" t="s">
        <v>16</v>
      </c>
      <c r="I73" s="1"/>
      <c r="J73" s="1"/>
      <c r="K73" s="1"/>
      <c r="L73" s="1">
        <f t="shared" si="14"/>
        <v>8.0844815902416994E-4</v>
      </c>
      <c r="M73" s="1"/>
      <c r="N73" s="1"/>
      <c r="O73" s="1"/>
      <c r="P73" s="1"/>
      <c r="Q73" s="1"/>
    </row>
    <row r="74" spans="1:17" x14ac:dyDescent="0.2">
      <c r="A74" s="4"/>
      <c r="B74" s="4"/>
      <c r="C74" s="1" t="s">
        <v>20</v>
      </c>
      <c r="D74" s="1">
        <v>8.6319999999999997</v>
      </c>
      <c r="E74" s="1">
        <v>8004</v>
      </c>
      <c r="F74" s="1">
        <v>3547</v>
      </c>
      <c r="G74" s="1">
        <v>13.068</v>
      </c>
      <c r="H74" s="1" t="s">
        <v>16</v>
      </c>
      <c r="I74" s="1">
        <f>SUM(G70:G74)</f>
        <v>393.74199999999996</v>
      </c>
      <c r="J74" s="1">
        <f t="shared" ref="J74:J94" si="18">I74*5</f>
        <v>1968.7099999999998</v>
      </c>
      <c r="K74" s="1"/>
      <c r="L74" s="1">
        <f t="shared" si="14"/>
        <v>1.7711316918906711E-3</v>
      </c>
      <c r="M74" s="1">
        <f>SUM(L70:L74)</f>
        <v>5.3364626157668862E-2</v>
      </c>
      <c r="N74" s="1"/>
      <c r="O74" s="1"/>
      <c r="P74" s="1"/>
      <c r="Q74" s="1"/>
    </row>
    <row r="75" spans="1:17" x14ac:dyDescent="0.2">
      <c r="A75" s="4"/>
      <c r="B75" s="4" t="s">
        <v>36</v>
      </c>
      <c r="C75" s="1" t="s">
        <v>15</v>
      </c>
      <c r="D75" s="1">
        <v>6.0309999999999997</v>
      </c>
      <c r="E75" s="1">
        <v>84648</v>
      </c>
      <c r="F75" s="1">
        <v>31861</v>
      </c>
      <c r="G75" s="1">
        <v>286.76499999999999</v>
      </c>
      <c r="H75" s="1" t="s">
        <v>16</v>
      </c>
      <c r="I75" s="1"/>
      <c r="J75" s="1"/>
      <c r="K75" s="1"/>
      <c r="L75" s="1">
        <f t="shared" si="14"/>
        <v>3.8865823356674947E-2</v>
      </c>
      <c r="M75" s="1"/>
      <c r="N75" s="1"/>
      <c r="O75" s="1"/>
      <c r="P75" s="1"/>
      <c r="Q75" s="1"/>
    </row>
    <row r="76" spans="1:17" x14ac:dyDescent="0.2">
      <c r="A76" s="4"/>
      <c r="B76" s="4"/>
      <c r="C76" s="1" t="s">
        <v>17</v>
      </c>
      <c r="D76" s="1">
        <v>6.6459999999999999</v>
      </c>
      <c r="E76" s="1">
        <v>4831</v>
      </c>
      <c r="F76" s="1">
        <v>2047</v>
      </c>
      <c r="G76" s="1">
        <v>10.837</v>
      </c>
      <c r="H76" s="1" t="s">
        <v>16</v>
      </c>
      <c r="I76" s="1"/>
      <c r="J76" s="1"/>
      <c r="K76" s="1"/>
      <c r="L76" s="1">
        <f t="shared" si="14"/>
        <v>1.4687598825389658E-3</v>
      </c>
      <c r="M76" s="1"/>
      <c r="N76" s="1"/>
      <c r="O76" s="1"/>
      <c r="P76" s="1"/>
      <c r="Q76" s="1"/>
    </row>
    <row r="77" spans="1:17" x14ac:dyDescent="0.2">
      <c r="A77" s="4"/>
      <c r="B77" s="4"/>
      <c r="C77" s="1" t="s">
        <v>18</v>
      </c>
      <c r="D77" s="1">
        <v>7.242</v>
      </c>
      <c r="E77" s="1">
        <v>92432</v>
      </c>
      <c r="F77" s="1">
        <v>47663</v>
      </c>
      <c r="G77" s="1">
        <v>168.351</v>
      </c>
      <c r="H77" s="1" t="s">
        <v>16</v>
      </c>
      <c r="I77" s="1"/>
      <c r="J77" s="1"/>
      <c r="K77" s="1"/>
      <c r="L77" s="1">
        <f t="shared" si="14"/>
        <v>2.2816941495369329E-2</v>
      </c>
      <c r="M77" s="1"/>
      <c r="N77" s="1"/>
      <c r="O77" s="1"/>
      <c r="P77" s="1"/>
      <c r="Q77" s="1"/>
    </row>
    <row r="78" spans="1:17" x14ac:dyDescent="0.2">
      <c r="A78" s="4"/>
      <c r="B78" s="4"/>
      <c r="C78" s="1" t="s">
        <v>19</v>
      </c>
      <c r="D78" s="1">
        <v>8.2010000000000005</v>
      </c>
      <c r="E78" s="1">
        <v>4428</v>
      </c>
      <c r="F78" s="1">
        <v>2277</v>
      </c>
      <c r="G78" s="1">
        <v>7.5279999999999996</v>
      </c>
      <c r="H78" s="1" t="s">
        <v>16</v>
      </c>
      <c r="I78" s="1"/>
      <c r="J78" s="1"/>
      <c r="K78" s="1"/>
      <c r="L78" s="1">
        <f t="shared" si="14"/>
        <v>1.0202846171222047E-3</v>
      </c>
      <c r="M78" s="1"/>
      <c r="N78" s="1"/>
      <c r="O78" s="1"/>
      <c r="P78" s="1"/>
      <c r="Q78" s="1"/>
    </row>
    <row r="79" spans="1:17" x14ac:dyDescent="0.2">
      <c r="A79" s="4"/>
      <c r="B79" s="4"/>
      <c r="C79" s="1" t="s">
        <v>20</v>
      </c>
      <c r="D79" s="1">
        <v>8.3740000000000006</v>
      </c>
      <c r="E79" s="1">
        <v>13865</v>
      </c>
      <c r="F79" s="1">
        <v>2009</v>
      </c>
      <c r="G79" s="1">
        <v>22.635999999999999</v>
      </c>
      <c r="H79" s="1" t="s">
        <v>16</v>
      </c>
      <c r="I79" s="1">
        <f>SUM(G75:G79)</f>
        <v>496.11700000000002</v>
      </c>
      <c r="J79" s="1">
        <f t="shared" si="18"/>
        <v>2480.585</v>
      </c>
      <c r="K79" s="3">
        <f>AVERAGE(J69,J74,J79,J84,J89,J94)</f>
        <v>2626.0883333333336</v>
      </c>
      <c r="L79" s="1">
        <f t="shared" si="14"/>
        <v>3.067901513440253E-3</v>
      </c>
      <c r="M79" s="1">
        <f>SUM(L75:L79)</f>
        <v>6.7239710865145699E-2</v>
      </c>
      <c r="N79" s="3">
        <f>AVERAGE(M69,M74,M79,M84,M89,M94)</f>
        <v>7.1183781341766436E-2</v>
      </c>
      <c r="O79" s="1"/>
      <c r="P79" s="1"/>
      <c r="Q79" s="1"/>
    </row>
    <row r="80" spans="1:17" x14ac:dyDescent="0.2">
      <c r="A80" s="4"/>
      <c r="B80" s="4" t="s">
        <v>37</v>
      </c>
      <c r="C80" s="1" t="s">
        <v>15</v>
      </c>
      <c r="D80" s="1">
        <v>6.03</v>
      </c>
      <c r="E80" s="1">
        <v>83140</v>
      </c>
      <c r="F80" s="1">
        <v>30830</v>
      </c>
      <c r="G80" s="1">
        <v>281.65499999999997</v>
      </c>
      <c r="H80" s="1" t="s">
        <v>16</v>
      </c>
      <c r="I80" s="1"/>
      <c r="J80" s="1"/>
      <c r="K80" s="1"/>
      <c r="L80" s="1">
        <f t="shared" si="14"/>
        <v>3.817325502597696E-2</v>
      </c>
      <c r="M80" s="1"/>
      <c r="N80" s="3">
        <f>STDEV(M69,M74,M79,M84,M89,M94)/6^0.5</f>
        <v>7.2574205451428489E-3</v>
      </c>
      <c r="O80" s="1"/>
      <c r="P80" s="1"/>
      <c r="Q80" s="1"/>
    </row>
    <row r="81" spans="1:17" x14ac:dyDescent="0.2">
      <c r="A81" s="4"/>
      <c r="B81" s="4"/>
      <c r="C81" s="1" t="s">
        <v>17</v>
      </c>
      <c r="D81" s="1">
        <v>6.6449999999999996</v>
      </c>
      <c r="E81" s="1">
        <v>4248</v>
      </c>
      <c r="F81" s="1">
        <v>1842</v>
      </c>
      <c r="G81" s="1">
        <v>9.5299999999999994</v>
      </c>
      <c r="H81" s="1" t="s">
        <v>16</v>
      </c>
      <c r="I81" s="1"/>
      <c r="J81" s="1"/>
      <c r="K81" s="1"/>
      <c r="L81" s="1">
        <f t="shared" si="14"/>
        <v>1.2916196069573075E-3</v>
      </c>
      <c r="M81" s="1"/>
      <c r="N81" s="1"/>
      <c r="O81" s="1"/>
      <c r="P81" s="1"/>
      <c r="Q81" s="1"/>
    </row>
    <row r="82" spans="1:17" x14ac:dyDescent="0.2">
      <c r="A82" s="4"/>
      <c r="B82" s="4"/>
      <c r="C82" s="1" t="s">
        <v>18</v>
      </c>
      <c r="D82" s="1">
        <v>7.2409999999999997</v>
      </c>
      <c r="E82" s="1">
        <v>100741</v>
      </c>
      <c r="F82" s="1">
        <v>51840</v>
      </c>
      <c r="G82" s="1">
        <v>183.48599999999999</v>
      </c>
      <c r="H82" s="1" t="s">
        <v>16</v>
      </c>
      <c r="I82" s="1"/>
      <c r="J82" s="1"/>
      <c r="K82" s="1"/>
      <c r="L82" s="1">
        <f t="shared" si="14"/>
        <v>2.4868217754687148E-2</v>
      </c>
      <c r="M82" s="1"/>
      <c r="N82" s="1"/>
      <c r="O82" s="1"/>
      <c r="P82" s="1"/>
      <c r="Q82" s="1"/>
    </row>
    <row r="83" spans="1:17" x14ac:dyDescent="0.2">
      <c r="A83" s="4"/>
      <c r="B83" s="4"/>
      <c r="C83" s="1" t="s">
        <v>19</v>
      </c>
      <c r="D83" s="1">
        <v>8.2010000000000005</v>
      </c>
      <c r="E83" s="1">
        <v>4634</v>
      </c>
      <c r="F83" s="1">
        <v>2324</v>
      </c>
      <c r="G83" s="1">
        <v>7.8789999999999996</v>
      </c>
      <c r="H83" s="1" t="s">
        <v>16</v>
      </c>
      <c r="I83" s="1"/>
      <c r="J83" s="1"/>
      <c r="K83" s="1"/>
      <c r="L83" s="1">
        <f t="shared" si="14"/>
        <v>1.0678563361192681E-3</v>
      </c>
      <c r="M83" s="1"/>
      <c r="N83" s="1"/>
      <c r="O83" s="1"/>
      <c r="P83" s="1"/>
      <c r="Q83" s="1"/>
    </row>
    <row r="84" spans="1:17" x14ac:dyDescent="0.2">
      <c r="A84" s="4"/>
      <c r="B84" s="4"/>
      <c r="C84" s="1" t="s">
        <v>20</v>
      </c>
      <c r="D84" s="1">
        <v>8.3759999999999994</v>
      </c>
      <c r="E84" s="1">
        <v>6664</v>
      </c>
      <c r="F84" s="1">
        <v>1255</v>
      </c>
      <c r="G84" s="1">
        <v>10.881</v>
      </c>
      <c r="H84" s="1" t="s">
        <v>16</v>
      </c>
      <c r="I84" s="1">
        <f>SUM(G80:G84)</f>
        <v>493.43099999999993</v>
      </c>
      <c r="J84" s="1">
        <f t="shared" si="18"/>
        <v>2467.1549999999997</v>
      </c>
      <c r="K84" s="1"/>
      <c r="L84" s="1">
        <f t="shared" si="14"/>
        <v>1.4747232889089678E-3</v>
      </c>
      <c r="M84" s="1">
        <f>SUM(L80:L84)</f>
        <v>6.6875672012649642E-2</v>
      </c>
      <c r="N84" s="1"/>
      <c r="O84" s="1"/>
      <c r="P84" s="1"/>
      <c r="Q84" s="1"/>
    </row>
    <row r="85" spans="1:17" x14ac:dyDescent="0.2">
      <c r="A85" s="4"/>
      <c r="B85" s="4" t="s">
        <v>38</v>
      </c>
      <c r="C85" s="1" t="s">
        <v>15</v>
      </c>
      <c r="D85" s="1">
        <v>6.0289999999999999</v>
      </c>
      <c r="E85" s="1">
        <v>101189</v>
      </c>
      <c r="F85" s="1">
        <v>39039</v>
      </c>
      <c r="G85" s="1">
        <v>342.8</v>
      </c>
      <c r="H85" s="1" t="s">
        <v>16</v>
      </c>
      <c r="I85" s="1"/>
      <c r="J85" s="1"/>
      <c r="K85" s="1"/>
      <c r="L85" s="1">
        <f t="shared" si="14"/>
        <v>4.6460356900835782E-2</v>
      </c>
      <c r="M85" s="1"/>
      <c r="N85" s="1"/>
      <c r="O85" s="1"/>
      <c r="P85" s="1"/>
      <c r="Q85" s="1"/>
    </row>
    <row r="86" spans="1:17" x14ac:dyDescent="0.2">
      <c r="A86" s="4"/>
      <c r="B86" s="4"/>
      <c r="C86" s="1" t="s">
        <v>17</v>
      </c>
      <c r="D86" s="1">
        <v>6.6440000000000001</v>
      </c>
      <c r="E86" s="1">
        <v>4031</v>
      </c>
      <c r="F86" s="1">
        <v>1777</v>
      </c>
      <c r="G86" s="1">
        <v>9.0419999999999998</v>
      </c>
      <c r="H86" s="1" t="s">
        <v>16</v>
      </c>
      <c r="I86" s="1"/>
      <c r="J86" s="1"/>
      <c r="K86" s="1"/>
      <c r="L86" s="1">
        <f t="shared" si="14"/>
        <v>1.2254800090354644E-3</v>
      </c>
      <c r="M86" s="1"/>
      <c r="N86" s="1"/>
      <c r="O86" s="1"/>
      <c r="P86" s="1"/>
      <c r="Q86" s="1"/>
    </row>
    <row r="87" spans="1:17" x14ac:dyDescent="0.2">
      <c r="A87" s="4"/>
      <c r="B87" s="4"/>
      <c r="C87" s="1" t="s">
        <v>18</v>
      </c>
      <c r="D87" s="1">
        <v>7.24</v>
      </c>
      <c r="E87" s="1">
        <v>188842</v>
      </c>
      <c r="F87" s="1">
        <v>99223</v>
      </c>
      <c r="G87" s="1">
        <v>343.94900000000001</v>
      </c>
      <c r="H87" s="1" t="s">
        <v>16</v>
      </c>
      <c r="I87" s="1"/>
      <c r="J87" s="1"/>
      <c r="K87" s="1"/>
      <c r="L87" s="1">
        <f t="shared" si="14"/>
        <v>4.6616083126270622E-2</v>
      </c>
      <c r="M87" s="1"/>
      <c r="N87" s="1"/>
      <c r="O87" s="1"/>
      <c r="P87" s="1"/>
      <c r="Q87" s="1"/>
    </row>
    <row r="88" spans="1:17" x14ac:dyDescent="0.2">
      <c r="A88" s="4"/>
      <c r="B88" s="4"/>
      <c r="C88" s="1" t="s">
        <v>19</v>
      </c>
      <c r="D88" s="1">
        <v>8.2010000000000005</v>
      </c>
      <c r="E88" s="1">
        <v>5079</v>
      </c>
      <c r="F88" s="1">
        <v>2558</v>
      </c>
      <c r="G88" s="1">
        <v>8.6349999999999998</v>
      </c>
      <c r="H88" s="1" t="s">
        <v>16</v>
      </c>
      <c r="I88" s="1"/>
      <c r="J88" s="1"/>
      <c r="K88" s="1"/>
      <c r="L88" s="1">
        <f t="shared" si="14"/>
        <v>1.1703185001129433E-3</v>
      </c>
      <c r="M88" s="1"/>
      <c r="N88" s="1"/>
      <c r="O88" s="1"/>
      <c r="P88" s="1"/>
      <c r="Q88" s="1"/>
    </row>
    <row r="89" spans="1:17" x14ac:dyDescent="0.2">
      <c r="A89" s="4"/>
      <c r="B89" s="4"/>
      <c r="C89" s="1" t="s">
        <v>20</v>
      </c>
      <c r="D89" s="1">
        <v>8.3729999999999993</v>
      </c>
      <c r="E89" s="1">
        <v>7732</v>
      </c>
      <c r="F89" s="1">
        <v>1406</v>
      </c>
      <c r="G89" s="1">
        <v>12.624000000000001</v>
      </c>
      <c r="H89" s="1" t="s">
        <v>16</v>
      </c>
      <c r="I89" s="1">
        <f>SUM(G85:G89)</f>
        <v>717.05</v>
      </c>
      <c r="J89" s="1">
        <f t="shared" si="18"/>
        <v>3585.25</v>
      </c>
      <c r="K89" s="1"/>
      <c r="L89" s="1">
        <f t="shared" si="14"/>
        <v>1.7109555003388302E-3</v>
      </c>
      <c r="M89" s="1">
        <f>SUM(L85:L89)</f>
        <v>9.7183194036593631E-2</v>
      </c>
      <c r="N89" s="1"/>
      <c r="O89" s="1"/>
      <c r="P89" s="1"/>
      <c r="Q89" s="1"/>
    </row>
    <row r="90" spans="1:17" x14ac:dyDescent="0.2">
      <c r="A90" s="4"/>
      <c r="B90" s="4" t="s">
        <v>39</v>
      </c>
      <c r="C90" s="1" t="s">
        <v>15</v>
      </c>
      <c r="D90" s="1">
        <v>6.0289999999999999</v>
      </c>
      <c r="E90" s="1">
        <v>88027</v>
      </c>
      <c r="F90" s="1">
        <v>34754</v>
      </c>
      <c r="G90" s="1">
        <v>298.21300000000002</v>
      </c>
      <c r="H90" s="1" t="s">
        <v>16</v>
      </c>
      <c r="I90" s="1"/>
      <c r="J90" s="1"/>
      <c r="K90" s="1"/>
      <c r="L90" s="1">
        <f t="shared" si="14"/>
        <v>4.0417393268579176E-2</v>
      </c>
      <c r="M90" s="1"/>
      <c r="N90" s="1"/>
      <c r="O90" s="1"/>
      <c r="P90" s="1"/>
      <c r="Q90" s="1"/>
    </row>
    <row r="91" spans="1:17" x14ac:dyDescent="0.2">
      <c r="A91" s="4"/>
      <c r="B91" s="4"/>
      <c r="C91" s="1" t="s">
        <v>17</v>
      </c>
      <c r="D91" s="1">
        <v>6.6449999999999996</v>
      </c>
      <c r="E91" s="1">
        <v>2903</v>
      </c>
      <c r="F91" s="1">
        <v>1393</v>
      </c>
      <c r="G91" s="1">
        <v>6.5129999999999999</v>
      </c>
      <c r="H91" s="1" t="s">
        <v>16</v>
      </c>
      <c r="I91" s="1"/>
      <c r="J91" s="1"/>
      <c r="K91" s="1"/>
      <c r="L91" s="1">
        <f t="shared" si="14"/>
        <v>8.8271967472328887E-4</v>
      </c>
      <c r="M91" s="1"/>
      <c r="N91" s="1"/>
      <c r="O91" s="1"/>
      <c r="P91" s="1"/>
      <c r="Q91" s="1"/>
    </row>
    <row r="92" spans="1:17" x14ac:dyDescent="0.2">
      <c r="A92" s="4"/>
      <c r="B92" s="4"/>
      <c r="C92" s="1" t="s">
        <v>18</v>
      </c>
      <c r="D92" s="1">
        <v>7.24</v>
      </c>
      <c r="E92" s="1">
        <v>180340</v>
      </c>
      <c r="F92" s="1">
        <v>93904</v>
      </c>
      <c r="G92" s="1">
        <v>328.464</v>
      </c>
      <c r="H92" s="1" t="s">
        <v>16</v>
      </c>
      <c r="I92" s="1"/>
      <c r="J92" s="1"/>
      <c r="K92" s="1"/>
      <c r="L92" s="1">
        <f t="shared" si="14"/>
        <v>4.4517370679918684E-2</v>
      </c>
      <c r="M92" s="1"/>
      <c r="N92" s="1"/>
      <c r="O92" s="1"/>
      <c r="P92" s="1"/>
      <c r="Q92" s="1"/>
    </row>
    <row r="93" spans="1:17" x14ac:dyDescent="0.2">
      <c r="A93" s="4"/>
      <c r="B93" s="4"/>
      <c r="C93" s="1" t="s">
        <v>19</v>
      </c>
      <c r="D93" s="1">
        <v>8.2010000000000005</v>
      </c>
      <c r="E93" s="1">
        <v>4335</v>
      </c>
      <c r="F93" s="1">
        <v>2190</v>
      </c>
      <c r="G93" s="1">
        <v>7.37</v>
      </c>
      <c r="H93" s="1" t="s">
        <v>16</v>
      </c>
      <c r="I93" s="1"/>
      <c r="J93" s="1"/>
      <c r="K93" s="1"/>
      <c r="L93" s="1">
        <f t="shared" si="14"/>
        <v>9.9887056697537855E-4</v>
      </c>
      <c r="M93" s="1"/>
      <c r="N93" s="1"/>
      <c r="O93" s="1"/>
      <c r="P93" s="1"/>
      <c r="Q93" s="1"/>
    </row>
    <row r="94" spans="1:17" x14ac:dyDescent="0.2">
      <c r="A94" s="4"/>
      <c r="B94" s="4"/>
      <c r="C94" s="1" t="s">
        <v>20</v>
      </c>
      <c r="D94" s="1">
        <v>8.6319999999999997</v>
      </c>
      <c r="E94" s="1">
        <v>4628</v>
      </c>
      <c r="F94" s="1">
        <v>2171</v>
      </c>
      <c r="G94" s="1">
        <v>7.556</v>
      </c>
      <c r="H94" s="1" t="s">
        <v>16</v>
      </c>
      <c r="I94" s="1">
        <f>SUM(G90:G94)</f>
        <v>648.1160000000001</v>
      </c>
      <c r="J94" s="1">
        <f t="shared" si="18"/>
        <v>3240.5800000000004</v>
      </c>
      <c r="K94" s="1"/>
      <c r="L94" s="1">
        <f t="shared" si="14"/>
        <v>1.0240795120849335E-3</v>
      </c>
      <c r="M94" s="1">
        <f>SUM(L90:L94)</f>
        <v>8.7840433702281451E-2</v>
      </c>
      <c r="N94" s="1"/>
      <c r="O94" s="1"/>
      <c r="P94" s="1"/>
      <c r="Q94" s="1"/>
    </row>
  </sheetData>
  <mergeCells count="22">
    <mergeCell ref="A65:A94"/>
    <mergeCell ref="B65:B69"/>
    <mergeCell ref="B70:B74"/>
    <mergeCell ref="A5:A34"/>
    <mergeCell ref="B5:B9"/>
    <mergeCell ref="B10:B14"/>
    <mergeCell ref="B15:B19"/>
    <mergeCell ref="B20:B24"/>
    <mergeCell ref="B25:B29"/>
    <mergeCell ref="A35:A64"/>
    <mergeCell ref="B35:B39"/>
    <mergeCell ref="B40:B44"/>
    <mergeCell ref="B45:B49"/>
    <mergeCell ref="B50:B54"/>
    <mergeCell ref="B55:B59"/>
    <mergeCell ref="B60:B64"/>
    <mergeCell ref="B75:B79"/>
    <mergeCell ref="B80:B84"/>
    <mergeCell ref="B85:B89"/>
    <mergeCell ref="B90:B94"/>
    <mergeCell ref="O3:Q3"/>
    <mergeCell ref="B30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29A6-CFA7-4F7C-A82A-0427B4494A4E}">
  <dimension ref="A2:B8"/>
  <sheetViews>
    <sheetView workbookViewId="0">
      <selection activeCell="A8" sqref="A8"/>
    </sheetView>
  </sheetViews>
  <sheetFormatPr baseColWidth="10" defaultColWidth="8.83203125" defaultRowHeight="15" x14ac:dyDescent="0.2"/>
  <cols>
    <col min="2" max="2" width="24.5" customWidth="1"/>
  </cols>
  <sheetData>
    <row r="2" spans="1:2" x14ac:dyDescent="0.2">
      <c r="A2" t="s">
        <v>13</v>
      </c>
      <c r="B2" t="s">
        <v>42</v>
      </c>
    </row>
    <row r="3" spans="1:2" x14ac:dyDescent="0.2">
      <c r="A3" t="s">
        <v>26</v>
      </c>
      <c r="B3" t="s">
        <v>43</v>
      </c>
    </row>
    <row r="4" spans="1:2" x14ac:dyDescent="0.2">
      <c r="A4" t="s">
        <v>33</v>
      </c>
      <c r="B4" t="s">
        <v>44</v>
      </c>
    </row>
    <row r="5" spans="1:2" x14ac:dyDescent="0.2">
      <c r="A5" t="s">
        <v>47</v>
      </c>
      <c r="B5" t="s">
        <v>48</v>
      </c>
    </row>
    <row r="6" spans="1:2" x14ac:dyDescent="0.2">
      <c r="A6" t="s">
        <v>1</v>
      </c>
      <c r="B6" t="s">
        <v>45</v>
      </c>
    </row>
    <row r="7" spans="1:2" x14ac:dyDescent="0.2">
      <c r="A7" t="s">
        <v>6</v>
      </c>
      <c r="B7" t="s">
        <v>49</v>
      </c>
    </row>
    <row r="8" spans="1:2" x14ac:dyDescent="0.2">
      <c r="A8" t="s">
        <v>4</v>
      </c>
      <c r="B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Lubna, Tuba Yasmin</dc:creator>
  <cp:lastModifiedBy>Perry, Bill</cp:lastModifiedBy>
  <dcterms:created xsi:type="dcterms:W3CDTF">2015-06-05T18:17:20Z</dcterms:created>
  <dcterms:modified xsi:type="dcterms:W3CDTF">2024-09-30T15:53:02Z</dcterms:modified>
</cp:coreProperties>
</file>