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ponses au formulaire 1" sheetId="1" r:id="rId4"/>
    <sheet state="visible" name="Feuille 2" sheetId="2" r:id="rId5"/>
  </sheets>
  <definedNames/>
  <calcPr/>
</workbook>
</file>

<file path=xl/sharedStrings.xml><?xml version="1.0" encoding="utf-8"?>
<sst xmlns="http://schemas.openxmlformats.org/spreadsheetml/2006/main" count="496" uniqueCount="162">
  <si>
    <t>Horodateur</t>
  </si>
  <si>
    <t xml:space="preserve">Prénom NOM </t>
  </si>
  <si>
    <t>Que vois-tu sur cette photo ?</t>
  </si>
  <si>
    <t>Tu veux lister ?</t>
  </si>
  <si>
    <t>Tu comptes t'investir dans l'associatif ?</t>
  </si>
  <si>
    <t>Goûts musicaux ?</t>
  </si>
  <si>
    <t>Amateur d'art (artiste ou spectateur) ?</t>
  </si>
  <si>
    <t>Tu joues ou comptes jouer aux jeux vidéo ?</t>
  </si>
  <si>
    <t>Tu fais ou comptes faire du sport ?</t>
  </si>
  <si>
    <t>Le sport c'est .....</t>
  </si>
  <si>
    <t>Quel sport (pratique ou amateur) ?</t>
  </si>
  <si>
    <t>Tu aimes te faire des bons petits plats et bien manger  ?</t>
  </si>
  <si>
    <t xml:space="preserve">Maintenant on passe aux choses sérieuses, tu comptes boire ? </t>
  </si>
  <si>
    <t>Tu comptes sortir souvent ?</t>
  </si>
  <si>
    <t>En soirée ......</t>
  </si>
  <si>
    <t>Tu fumes des gros ter ?</t>
  </si>
  <si>
    <t>Laura RELET</t>
  </si>
  <si>
    <t>Le président et un inconnu</t>
  </si>
  <si>
    <t>Pas de liste</t>
  </si>
  <si>
    <t>Electro posée, Pop, Musique fançaise, Jazz</t>
  </si>
  <si>
    <t>Danse, Musique, Cinéma</t>
  </si>
  <si>
    <t>Seulement les soirs de pleine lune</t>
  </si>
  <si>
    <t>Plusieurs fois par semaine</t>
  </si>
  <si>
    <t>Pour le développement perso et se dépasser</t>
  </si>
  <si>
    <t>Sports collectifs</t>
  </si>
  <si>
    <t>Je fais toujours attention à bien manger</t>
  </si>
  <si>
    <t>Une fois par semaine</t>
  </si>
  <si>
    <t>T'enflammes le dancefloor</t>
  </si>
  <si>
    <t>LE GAC Justine</t>
  </si>
  <si>
    <t>BDE, BDS</t>
  </si>
  <si>
    <t>Rock, Electro posée, Electro hard, Rap, Pop, Autre</t>
  </si>
  <si>
    <t>Peinture, Littérature, Cinéma</t>
  </si>
  <si>
    <t>Une fois par jour</t>
  </si>
  <si>
    <t>Athlétisme, Sports aquatiques, Autre</t>
  </si>
  <si>
    <t xml:space="preserve">Tangui PLANTEC </t>
  </si>
  <si>
    <t>Rap, Pop, Musique fançaise</t>
  </si>
  <si>
    <t>Pas du tout</t>
  </si>
  <si>
    <t>Sports collectifs, Sports de raquette, Athlétisme</t>
  </si>
  <si>
    <t>Oh oui, et les trucs bien gras ça me connait !</t>
  </si>
  <si>
    <t>Florentine Marcelin</t>
  </si>
  <si>
    <t>Deux inconnus</t>
  </si>
  <si>
    <t>BDE</t>
  </si>
  <si>
    <t>Rock, Electro posée, Pop, Jazz</t>
  </si>
  <si>
    <t>Musique, Cinéma</t>
  </si>
  <si>
    <t>Sports de combat</t>
  </si>
  <si>
    <t>Alterner entre grec et coquillettes ça compte ?</t>
  </si>
  <si>
    <t>Une fois par jour (voire plus)</t>
  </si>
  <si>
    <t>Rémi CHAUVINEAU</t>
  </si>
  <si>
    <t>L'homme le plus influent de France, leader charismatique récemment élu malgré son opposition passée avec certains membres du gouvernement, et Macron à ses côtés</t>
  </si>
  <si>
    <t>BDS</t>
  </si>
  <si>
    <t>Rock, Electro posée, Rap</t>
  </si>
  <si>
    <t>Pour la compet</t>
  </si>
  <si>
    <t>Sports collectifs, Athlétisme</t>
  </si>
  <si>
    <t>Pierre HELIAS</t>
  </si>
  <si>
    <t>Electro hard, Rap</t>
  </si>
  <si>
    <t>Danse</t>
  </si>
  <si>
    <t>Une fois de temps en temps</t>
  </si>
  <si>
    <t>Pour le fun</t>
  </si>
  <si>
    <t>J'aime cuisiner le WE ou quand j'ai le temps</t>
  </si>
  <si>
    <t>Objectif grosse défonce</t>
  </si>
  <si>
    <t xml:space="preserve">Theo Foucher </t>
  </si>
  <si>
    <t>Electro posée, Rap, Pop, Musique fançaise</t>
  </si>
  <si>
    <t>Sports collectifs, Voile, Sports de rames, Sports aquatiques, Escalade, Autre</t>
  </si>
  <si>
    <t xml:space="preserve">Patrycja Dworznikowska </t>
  </si>
  <si>
    <t>BDA, BDE, BDS</t>
  </si>
  <si>
    <t>Pop, Autre</t>
  </si>
  <si>
    <t>Musique</t>
  </si>
  <si>
    <t>Autre</t>
  </si>
  <si>
    <t>Tu te poses dans un coin, chill !!</t>
  </si>
  <si>
    <t>Quentin GERBEAUX</t>
  </si>
  <si>
    <t>Rock, Electro posée, Pop, Musique fançaise, Jazz, Musique classique</t>
  </si>
  <si>
    <t>Littérature, Cinéma, Graphisme</t>
  </si>
  <si>
    <t>Quelques fois par semaine</t>
  </si>
  <si>
    <t>Sports aquatiques</t>
  </si>
  <si>
    <t xml:space="preserve">Augustin ADAM </t>
  </si>
  <si>
    <t>Electro posée, Electro hard, Rap, Musique fançaise, Musique classique</t>
  </si>
  <si>
    <t>Sports collectifs, Voile, Sports de combat</t>
  </si>
  <si>
    <t>Paul MILLASSEAU</t>
  </si>
  <si>
    <t>Rock, Electro posée, Rap, Pop</t>
  </si>
  <si>
    <t>Patrycja DWORZNIKOWSKA</t>
  </si>
  <si>
    <t>Pop</t>
  </si>
  <si>
    <t>Danse, Musique, Autre</t>
  </si>
  <si>
    <t>Mathis CHRETIEN</t>
  </si>
  <si>
    <t>Sports collectifs, Sports de combat</t>
  </si>
  <si>
    <t>Benjamin GASCOU</t>
  </si>
  <si>
    <t>Rock, Electro posée, Rap, Musique fançaise</t>
  </si>
  <si>
    <t>Cinéma</t>
  </si>
  <si>
    <t>Sports collectifs, Autre</t>
  </si>
  <si>
    <t>Une fois par mois</t>
  </si>
  <si>
    <t xml:space="preserve">Romane VILLECOURT </t>
  </si>
  <si>
    <t>Rock, Musique fançaise, Autre</t>
  </si>
  <si>
    <t>Eve LEONARDI</t>
  </si>
  <si>
    <t>Electro posée, Electro hard</t>
  </si>
  <si>
    <t>Sports aquatiques, Autre</t>
  </si>
  <si>
    <t xml:space="preserve">Julien TERRIER </t>
  </si>
  <si>
    <t>Rock, Metal, Rap, Pop, Musique fançaise, Jazz, Musique classique, Autre</t>
  </si>
  <si>
    <t>Sports collectifs, Sports de raquette, Escalade</t>
  </si>
  <si>
    <t>Bruno CHERROUGUI</t>
  </si>
  <si>
    <t>Je suis aigri et j'aime pas la musique</t>
  </si>
  <si>
    <t>Danse, Musique, Théâtre, Cinéma</t>
  </si>
  <si>
    <t>Sports collectifs, Sports de raquette, Escalade, Autre</t>
  </si>
  <si>
    <t>yassin AICHI</t>
  </si>
  <si>
    <t>Rap</t>
  </si>
  <si>
    <t xml:space="preserve">Colin POIGNONEC </t>
  </si>
  <si>
    <t>LHEUREUX</t>
  </si>
  <si>
    <t>Electro posée, Pop, Autre</t>
  </si>
  <si>
    <t>Littérature, Musique</t>
  </si>
  <si>
    <t>Sports collectifs, Sports de raquette, Sports aquatiques, Autre</t>
  </si>
  <si>
    <t>Agathe FRASLIN</t>
  </si>
  <si>
    <t>Rock, Rap, Jazz</t>
  </si>
  <si>
    <t>Peinture, Sculpture, Danse</t>
  </si>
  <si>
    <t>Athlétisme, Sports aquatiques, Sports de combat</t>
  </si>
  <si>
    <t>Maxime BATY</t>
  </si>
  <si>
    <t>Rock, Electro posée, Electro hard, Rap, Musique fançaise, Autre</t>
  </si>
  <si>
    <t>Athlétisme, Voile, Sports aquatiques, Autre</t>
  </si>
  <si>
    <t>Valentin DARCHE</t>
  </si>
  <si>
    <t>Rock, Electro posée, Rap, Pop, Musique fançaise</t>
  </si>
  <si>
    <t>Sports collectifs, Sports de raquette, Autre</t>
  </si>
  <si>
    <t>Goliot-Clénet Roman</t>
  </si>
  <si>
    <t>BDA, BDE</t>
  </si>
  <si>
    <t>Rock, Metal, Musique classique, Autre</t>
  </si>
  <si>
    <t>Littérature, Musique, Autre</t>
  </si>
  <si>
    <t>Sports de raquette, Autre</t>
  </si>
  <si>
    <t>Louis MESLIN</t>
  </si>
  <si>
    <t>Baptiste LEPARC</t>
  </si>
  <si>
    <t>Rock</t>
  </si>
  <si>
    <t>Le dimanche à 15h32 s'il fait beau</t>
  </si>
  <si>
    <t>Pour les autres</t>
  </si>
  <si>
    <t>Pas de sport</t>
  </si>
  <si>
    <t>Bruno cherrougui</t>
  </si>
  <si>
    <t>Danse, Musique, Théâtre, Cinéma, Graphisme</t>
  </si>
  <si>
    <t>Antonin COLOMB</t>
  </si>
  <si>
    <t>Rock, Metal</t>
  </si>
  <si>
    <t>Sports collectifs, Sports de raquette, Voile, Sports de rames, Sports aquatiques, Escalade</t>
  </si>
  <si>
    <t>Clément BOUMARD</t>
  </si>
  <si>
    <t>Rap, Autre</t>
  </si>
  <si>
    <t>Sports collectifs, Sports aquatiques</t>
  </si>
  <si>
    <t>Matiaz BUREAU</t>
  </si>
  <si>
    <t>Rock, Electro posée, Electro hard, Jazz</t>
  </si>
  <si>
    <t>Danse, Graphisme</t>
  </si>
  <si>
    <t>Voile, Autre</t>
  </si>
  <si>
    <t>Charles WEHBE</t>
  </si>
  <si>
    <t>BDA, BDS</t>
  </si>
  <si>
    <t>Sports collectifs, Sports aquatiques, Equitation</t>
  </si>
  <si>
    <t>DOCQUIER Florian</t>
  </si>
  <si>
    <t>Electro posée, Rap</t>
  </si>
  <si>
    <t xml:space="preserve">Sébastien GALIS </t>
  </si>
  <si>
    <t>Rock, Metal, Electro posée, Pop, Musique fançaise, Jazz, Musique classique</t>
  </si>
  <si>
    <t>Littérature, Musique, Cinéma</t>
  </si>
  <si>
    <t>Escalade</t>
  </si>
  <si>
    <t>Stanislas PIED</t>
  </si>
  <si>
    <t>Rock, Electro posée, Electro hard, Rap</t>
  </si>
  <si>
    <t>Elios Portron</t>
  </si>
  <si>
    <t>Rock, Rap, Pop</t>
  </si>
  <si>
    <t>Florian YVINEC</t>
  </si>
  <si>
    <t xml:space="preserve">Oscar PAGUEGUY </t>
  </si>
  <si>
    <t>Rock, Electro posée, Electro hard, Rap, Pop, Jazz, Kpop, Autre</t>
  </si>
  <si>
    <t>Sports collectifs, Escalade</t>
  </si>
  <si>
    <t xml:space="preserve">Soukaina TAALIBI </t>
  </si>
  <si>
    <t>Rap, Pop</t>
  </si>
  <si>
    <t>Aurélien VOILLOT</t>
  </si>
  <si>
    <t>Théâtre, Cinéma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</si>
</sst>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43726.442276030095</v>
      </c>
      <c r="B2" s="3" t="s">
        <v>16</v>
      </c>
      <c r="C2" s="3" t="s">
        <v>17</v>
      </c>
      <c r="D2" s="3" t="s">
        <v>18</v>
      </c>
      <c r="E2" s="3">
        <v>3.0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>
        <v>8.0</v>
      </c>
      <c r="N2" s="3" t="s">
        <v>26</v>
      </c>
      <c r="O2" s="3" t="s">
        <v>27</v>
      </c>
      <c r="P2" s="3">
        <v>1.0</v>
      </c>
    </row>
    <row r="3">
      <c r="A3" s="2">
        <v>43726.445849131946</v>
      </c>
      <c r="B3" s="3" t="s">
        <v>28</v>
      </c>
      <c r="C3" s="3" t="s">
        <v>17</v>
      </c>
      <c r="D3" s="3" t="s">
        <v>29</v>
      </c>
      <c r="E3" s="3">
        <v>4.0</v>
      </c>
      <c r="F3" s="3" t="s">
        <v>30</v>
      </c>
      <c r="G3" s="3" t="s">
        <v>31</v>
      </c>
      <c r="H3" s="3" t="s">
        <v>21</v>
      </c>
      <c r="I3" s="3" t="s">
        <v>32</v>
      </c>
      <c r="J3" s="3" t="s">
        <v>23</v>
      </c>
      <c r="K3" s="3" t="s">
        <v>33</v>
      </c>
      <c r="L3" s="3" t="s">
        <v>25</v>
      </c>
      <c r="M3" s="3">
        <v>10.0</v>
      </c>
      <c r="N3" s="3" t="s">
        <v>26</v>
      </c>
      <c r="O3" s="3" t="s">
        <v>27</v>
      </c>
      <c r="P3" s="3">
        <v>1.0</v>
      </c>
    </row>
    <row r="4">
      <c r="A4" s="2">
        <v>43726.449012592595</v>
      </c>
      <c r="B4" s="3" t="s">
        <v>34</v>
      </c>
      <c r="C4" s="3" t="s">
        <v>17</v>
      </c>
      <c r="D4" s="3" t="s">
        <v>29</v>
      </c>
      <c r="E4" s="3">
        <v>3.0</v>
      </c>
      <c r="F4" s="3" t="s">
        <v>35</v>
      </c>
      <c r="G4" s="3" t="s">
        <v>36</v>
      </c>
      <c r="H4" s="3" t="s">
        <v>21</v>
      </c>
      <c r="I4" s="3" t="s">
        <v>22</v>
      </c>
      <c r="J4" s="3" t="s">
        <v>23</v>
      </c>
      <c r="K4" s="3" t="s">
        <v>37</v>
      </c>
      <c r="L4" s="3" t="s">
        <v>38</v>
      </c>
      <c r="M4" s="3">
        <v>9.0</v>
      </c>
      <c r="N4" s="3" t="s">
        <v>26</v>
      </c>
      <c r="O4" s="3" t="s">
        <v>27</v>
      </c>
      <c r="P4" s="3">
        <v>1.0</v>
      </c>
    </row>
    <row r="5">
      <c r="A5" s="2">
        <v>43726.449487743055</v>
      </c>
      <c r="B5" s="3" t="s">
        <v>39</v>
      </c>
      <c r="C5" s="3" t="s">
        <v>40</v>
      </c>
      <c r="D5" s="3" t="s">
        <v>41</v>
      </c>
      <c r="E5" s="3">
        <v>4.0</v>
      </c>
      <c r="F5" s="3" t="s">
        <v>42</v>
      </c>
      <c r="G5" s="3" t="s">
        <v>43</v>
      </c>
      <c r="H5" s="3" t="s">
        <v>21</v>
      </c>
      <c r="I5" s="3" t="s">
        <v>22</v>
      </c>
      <c r="J5" s="3" t="s">
        <v>23</v>
      </c>
      <c r="K5" s="3" t="s">
        <v>44</v>
      </c>
      <c r="L5" s="3" t="s">
        <v>45</v>
      </c>
      <c r="M5" s="3">
        <v>9.0</v>
      </c>
      <c r="N5" s="3" t="s">
        <v>46</v>
      </c>
      <c r="O5" s="3" t="s">
        <v>27</v>
      </c>
      <c r="P5" s="3">
        <v>1.0</v>
      </c>
    </row>
    <row r="6">
      <c r="A6" s="2">
        <v>43726.50910248843</v>
      </c>
      <c r="B6" s="3" t="s">
        <v>47</v>
      </c>
      <c r="C6" s="3" t="s">
        <v>48</v>
      </c>
      <c r="D6" s="3" t="s">
        <v>49</v>
      </c>
      <c r="E6" s="3">
        <v>3.0</v>
      </c>
      <c r="F6" s="3" t="s">
        <v>50</v>
      </c>
      <c r="G6" s="3" t="s">
        <v>43</v>
      </c>
      <c r="H6" s="3" t="s">
        <v>21</v>
      </c>
      <c r="I6" s="3" t="s">
        <v>22</v>
      </c>
      <c r="J6" s="3" t="s">
        <v>51</v>
      </c>
      <c r="K6" s="3" t="s">
        <v>52</v>
      </c>
      <c r="L6" s="3" t="s">
        <v>45</v>
      </c>
      <c r="M6" s="3">
        <v>8.0</v>
      </c>
      <c r="N6" s="3" t="s">
        <v>26</v>
      </c>
      <c r="O6" s="3" t="s">
        <v>27</v>
      </c>
      <c r="P6" s="3">
        <v>2.0</v>
      </c>
    </row>
    <row r="7">
      <c r="A7" s="2">
        <v>43726.55293373842</v>
      </c>
      <c r="B7" s="3" t="s">
        <v>53</v>
      </c>
      <c r="C7" s="3" t="s">
        <v>40</v>
      </c>
      <c r="D7" s="3" t="s">
        <v>49</v>
      </c>
      <c r="E7" s="3">
        <v>3.0</v>
      </c>
      <c r="F7" s="3" t="s">
        <v>54</v>
      </c>
      <c r="G7" s="3" t="s">
        <v>55</v>
      </c>
      <c r="H7" s="3" t="s">
        <v>56</v>
      </c>
      <c r="I7" s="3" t="s">
        <v>22</v>
      </c>
      <c r="J7" s="3" t="s">
        <v>57</v>
      </c>
      <c r="K7" s="3" t="s">
        <v>24</v>
      </c>
      <c r="L7" s="3" t="s">
        <v>58</v>
      </c>
      <c r="M7" s="3">
        <v>8.0</v>
      </c>
      <c r="N7" s="3" t="s">
        <v>26</v>
      </c>
      <c r="O7" s="3" t="s">
        <v>59</v>
      </c>
      <c r="P7" s="3">
        <v>3.0</v>
      </c>
    </row>
    <row r="8">
      <c r="A8" s="2">
        <v>43726.56296280093</v>
      </c>
      <c r="B8" s="3" t="s">
        <v>60</v>
      </c>
      <c r="C8" s="3" t="s">
        <v>17</v>
      </c>
      <c r="D8" s="3" t="s">
        <v>29</v>
      </c>
      <c r="E8" s="3">
        <v>3.0</v>
      </c>
      <c r="F8" s="3" t="s">
        <v>61</v>
      </c>
      <c r="G8" s="3" t="s">
        <v>36</v>
      </c>
      <c r="H8" s="3" t="s">
        <v>21</v>
      </c>
      <c r="I8" s="3" t="s">
        <v>32</v>
      </c>
      <c r="J8" s="3" t="s">
        <v>51</v>
      </c>
      <c r="K8" s="3" t="s">
        <v>62</v>
      </c>
      <c r="L8" s="3" t="s">
        <v>25</v>
      </c>
      <c r="M8" s="3">
        <v>9.0</v>
      </c>
      <c r="N8" s="3" t="s">
        <v>22</v>
      </c>
      <c r="O8" s="3" t="s">
        <v>59</v>
      </c>
      <c r="P8" s="3">
        <v>2.0</v>
      </c>
    </row>
    <row r="9">
      <c r="A9" s="2">
        <v>43726.57516579861</v>
      </c>
      <c r="B9" s="3" t="s">
        <v>63</v>
      </c>
      <c r="C9" s="3" t="s">
        <v>48</v>
      </c>
      <c r="D9" s="3" t="s">
        <v>64</v>
      </c>
      <c r="E9" s="3">
        <v>5.0</v>
      </c>
      <c r="F9" s="3" t="s">
        <v>65</v>
      </c>
      <c r="G9" s="3" t="s">
        <v>66</v>
      </c>
      <c r="H9" s="3" t="s">
        <v>56</v>
      </c>
      <c r="I9" s="3" t="s">
        <v>22</v>
      </c>
      <c r="J9" s="3" t="s">
        <v>23</v>
      </c>
      <c r="K9" s="3" t="s">
        <v>67</v>
      </c>
      <c r="L9" s="3" t="s">
        <v>58</v>
      </c>
      <c r="M9" s="3">
        <v>3.0</v>
      </c>
      <c r="N9" s="3" t="s">
        <v>26</v>
      </c>
      <c r="O9" s="3" t="s">
        <v>68</v>
      </c>
      <c r="P9" s="3">
        <v>1.0</v>
      </c>
    </row>
    <row r="10">
      <c r="A10" s="2">
        <v>43726.61672168982</v>
      </c>
      <c r="B10" s="3" t="s">
        <v>69</v>
      </c>
      <c r="C10" s="3" t="s">
        <v>17</v>
      </c>
      <c r="D10" s="3" t="s">
        <v>18</v>
      </c>
      <c r="E10" s="3">
        <v>3.0</v>
      </c>
      <c r="F10" s="3" t="s">
        <v>70</v>
      </c>
      <c r="G10" s="3" t="s">
        <v>71</v>
      </c>
      <c r="H10" s="3" t="s">
        <v>72</v>
      </c>
      <c r="I10" s="3" t="s">
        <v>26</v>
      </c>
      <c r="J10" s="3" t="s">
        <v>57</v>
      </c>
      <c r="K10" s="3" t="s">
        <v>73</v>
      </c>
      <c r="L10" s="3" t="s">
        <v>58</v>
      </c>
      <c r="M10" s="3">
        <v>10.0</v>
      </c>
      <c r="N10" s="3" t="s">
        <v>26</v>
      </c>
      <c r="O10" s="3" t="s">
        <v>68</v>
      </c>
      <c r="P10" s="3">
        <v>2.0</v>
      </c>
    </row>
    <row r="11">
      <c r="A11" s="2">
        <v>43726.68178172453</v>
      </c>
      <c r="B11" s="3" t="s">
        <v>74</v>
      </c>
      <c r="C11" s="3" t="s">
        <v>17</v>
      </c>
      <c r="D11" s="3" t="s">
        <v>41</v>
      </c>
      <c r="E11" s="3">
        <v>4.0</v>
      </c>
      <c r="F11" s="3" t="s">
        <v>75</v>
      </c>
      <c r="G11" s="3" t="s">
        <v>36</v>
      </c>
      <c r="H11" s="3" t="s">
        <v>56</v>
      </c>
      <c r="I11" s="3" t="s">
        <v>22</v>
      </c>
      <c r="J11" s="3" t="s">
        <v>23</v>
      </c>
      <c r="K11" s="3" t="s">
        <v>76</v>
      </c>
      <c r="L11" s="3" t="s">
        <v>58</v>
      </c>
      <c r="M11" s="3">
        <v>9.0</v>
      </c>
      <c r="N11" s="3" t="s">
        <v>22</v>
      </c>
      <c r="O11" s="3" t="s">
        <v>27</v>
      </c>
      <c r="P11" s="3">
        <v>2.0</v>
      </c>
    </row>
    <row r="12">
      <c r="A12" s="2">
        <v>43726.77240539352</v>
      </c>
      <c r="B12" s="3" t="s">
        <v>77</v>
      </c>
      <c r="C12" s="3" t="s">
        <v>17</v>
      </c>
      <c r="D12" s="3" t="s">
        <v>18</v>
      </c>
      <c r="E12" s="3">
        <v>3.0</v>
      </c>
      <c r="F12" s="3" t="s">
        <v>78</v>
      </c>
      <c r="G12" s="3" t="s">
        <v>43</v>
      </c>
      <c r="H12" s="3" t="s">
        <v>56</v>
      </c>
      <c r="I12" s="3" t="s">
        <v>26</v>
      </c>
      <c r="J12" s="3" t="s">
        <v>57</v>
      </c>
      <c r="K12" s="3" t="s">
        <v>24</v>
      </c>
      <c r="L12" s="3" t="s">
        <v>38</v>
      </c>
      <c r="M12" s="3">
        <v>8.0</v>
      </c>
      <c r="N12" s="3" t="s">
        <v>26</v>
      </c>
      <c r="O12" s="3" t="s">
        <v>68</v>
      </c>
      <c r="P12" s="3">
        <v>1.0</v>
      </c>
    </row>
    <row r="13">
      <c r="A13" s="2">
        <v>43726.82754958334</v>
      </c>
      <c r="B13" s="3" t="s">
        <v>79</v>
      </c>
      <c r="C13" s="3" t="s">
        <v>48</v>
      </c>
      <c r="D13" s="3" t="s">
        <v>64</v>
      </c>
      <c r="E13" s="3">
        <v>4.0</v>
      </c>
      <c r="F13" s="3" t="s">
        <v>80</v>
      </c>
      <c r="G13" s="3" t="s">
        <v>81</v>
      </c>
      <c r="H13" s="3" t="s">
        <v>21</v>
      </c>
      <c r="I13" s="3" t="s">
        <v>22</v>
      </c>
      <c r="J13" s="3" t="s">
        <v>23</v>
      </c>
      <c r="K13" s="3" t="s">
        <v>67</v>
      </c>
      <c r="L13" s="3" t="s">
        <v>58</v>
      </c>
      <c r="M13" s="3">
        <v>3.0</v>
      </c>
      <c r="N13" s="3" t="s">
        <v>26</v>
      </c>
      <c r="O13" s="3" t="s">
        <v>68</v>
      </c>
      <c r="P13" s="3">
        <v>1.0</v>
      </c>
    </row>
    <row r="14">
      <c r="A14" s="2">
        <v>43726.86542974537</v>
      </c>
      <c r="B14" s="3" t="s">
        <v>82</v>
      </c>
      <c r="C14" s="3" t="s">
        <v>48</v>
      </c>
      <c r="D14" s="3" t="s">
        <v>49</v>
      </c>
      <c r="E14" s="3">
        <v>3.0</v>
      </c>
      <c r="F14" s="3" t="s">
        <v>50</v>
      </c>
      <c r="G14" s="3" t="s">
        <v>36</v>
      </c>
      <c r="H14" s="3" t="s">
        <v>72</v>
      </c>
      <c r="I14" s="3" t="s">
        <v>22</v>
      </c>
      <c r="J14" s="3" t="s">
        <v>57</v>
      </c>
      <c r="K14" s="3" t="s">
        <v>83</v>
      </c>
      <c r="L14" s="3" t="s">
        <v>58</v>
      </c>
      <c r="M14" s="3">
        <v>8.0</v>
      </c>
      <c r="N14" s="3" t="s">
        <v>26</v>
      </c>
      <c r="O14" s="3" t="s">
        <v>68</v>
      </c>
      <c r="P14" s="3">
        <v>2.0</v>
      </c>
    </row>
    <row r="15">
      <c r="A15" s="2">
        <v>43727.78457333334</v>
      </c>
      <c r="B15" s="3" t="s">
        <v>84</v>
      </c>
      <c r="C15" s="3" t="s">
        <v>17</v>
      </c>
      <c r="D15" s="3" t="s">
        <v>18</v>
      </c>
      <c r="E15" s="3">
        <v>3.0</v>
      </c>
      <c r="F15" s="3" t="s">
        <v>85</v>
      </c>
      <c r="G15" s="3" t="s">
        <v>86</v>
      </c>
      <c r="H15" s="3" t="s">
        <v>56</v>
      </c>
      <c r="I15" s="3" t="s">
        <v>22</v>
      </c>
      <c r="J15" s="3" t="s">
        <v>51</v>
      </c>
      <c r="K15" s="3" t="s">
        <v>87</v>
      </c>
      <c r="L15" s="3" t="s">
        <v>58</v>
      </c>
      <c r="M15" s="3">
        <v>2.0</v>
      </c>
      <c r="N15" s="3" t="s">
        <v>88</v>
      </c>
      <c r="O15" s="3" t="s">
        <v>68</v>
      </c>
      <c r="P15" s="3">
        <v>1.0</v>
      </c>
    </row>
    <row r="16">
      <c r="A16" s="2">
        <v>43727.98146649306</v>
      </c>
      <c r="B16" s="3" t="s">
        <v>89</v>
      </c>
      <c r="C16" s="3" t="s">
        <v>17</v>
      </c>
      <c r="D16" s="3" t="s">
        <v>18</v>
      </c>
      <c r="E16" s="3">
        <v>3.0</v>
      </c>
      <c r="F16" s="3" t="s">
        <v>90</v>
      </c>
      <c r="G16" s="3" t="s">
        <v>86</v>
      </c>
      <c r="H16" s="3" t="s">
        <v>21</v>
      </c>
      <c r="I16" s="3" t="s">
        <v>26</v>
      </c>
      <c r="J16" s="3" t="s">
        <v>57</v>
      </c>
      <c r="K16" s="3" t="s">
        <v>24</v>
      </c>
      <c r="L16" s="3" t="s">
        <v>38</v>
      </c>
      <c r="M16" s="3">
        <v>7.0</v>
      </c>
      <c r="N16" s="3" t="s">
        <v>22</v>
      </c>
      <c r="O16" s="3" t="s">
        <v>27</v>
      </c>
      <c r="P16" s="3">
        <v>1.0</v>
      </c>
    </row>
    <row r="17">
      <c r="A17" s="2">
        <v>43728.60543998843</v>
      </c>
      <c r="B17" s="3" t="s">
        <v>91</v>
      </c>
      <c r="C17" s="3" t="s">
        <v>17</v>
      </c>
      <c r="D17" s="3" t="s">
        <v>18</v>
      </c>
      <c r="E17" s="3">
        <v>2.0</v>
      </c>
      <c r="F17" s="3" t="s">
        <v>92</v>
      </c>
      <c r="G17" s="3" t="s">
        <v>36</v>
      </c>
      <c r="H17" s="3" t="s">
        <v>21</v>
      </c>
      <c r="I17" s="3" t="s">
        <v>26</v>
      </c>
      <c r="J17" s="3" t="s">
        <v>23</v>
      </c>
      <c r="K17" s="3" t="s">
        <v>93</v>
      </c>
      <c r="L17" s="3" t="s">
        <v>25</v>
      </c>
      <c r="M17" s="3">
        <v>3.0</v>
      </c>
      <c r="N17" s="3" t="s">
        <v>26</v>
      </c>
      <c r="O17" s="3" t="s">
        <v>68</v>
      </c>
      <c r="P17" s="3">
        <v>1.0</v>
      </c>
    </row>
    <row r="18">
      <c r="A18" s="2">
        <v>43729.46990488426</v>
      </c>
      <c r="B18" s="3" t="s">
        <v>94</v>
      </c>
      <c r="C18" s="3" t="s">
        <v>48</v>
      </c>
      <c r="D18" s="3" t="s">
        <v>18</v>
      </c>
      <c r="E18" s="3">
        <v>1.0</v>
      </c>
      <c r="F18" s="3" t="s">
        <v>95</v>
      </c>
      <c r="G18" s="3" t="s">
        <v>86</v>
      </c>
      <c r="H18" s="3" t="s">
        <v>21</v>
      </c>
      <c r="I18" s="3" t="s">
        <v>22</v>
      </c>
      <c r="J18" s="3" t="s">
        <v>57</v>
      </c>
      <c r="K18" s="3" t="s">
        <v>96</v>
      </c>
      <c r="L18" s="3" t="s">
        <v>25</v>
      </c>
      <c r="M18" s="3">
        <v>8.0</v>
      </c>
      <c r="N18" s="3" t="s">
        <v>22</v>
      </c>
      <c r="O18" s="3" t="s">
        <v>27</v>
      </c>
      <c r="P18" s="3">
        <v>3.0</v>
      </c>
    </row>
    <row r="19">
      <c r="A19" s="2">
        <v>43732.35639707176</v>
      </c>
      <c r="B19" s="3" t="s">
        <v>97</v>
      </c>
      <c r="C19" s="3" t="s">
        <v>40</v>
      </c>
      <c r="D19" s="3" t="s">
        <v>64</v>
      </c>
      <c r="E19" s="3">
        <v>4.0</v>
      </c>
      <c r="F19" s="3" t="s">
        <v>98</v>
      </c>
      <c r="G19" s="3" t="s">
        <v>99</v>
      </c>
      <c r="H19" s="3" t="s">
        <v>72</v>
      </c>
      <c r="I19" s="3" t="s">
        <v>22</v>
      </c>
      <c r="J19" s="3" t="s">
        <v>51</v>
      </c>
      <c r="K19" s="3" t="s">
        <v>100</v>
      </c>
      <c r="L19" s="3" t="s">
        <v>58</v>
      </c>
      <c r="M19" s="3">
        <v>1.0</v>
      </c>
      <c r="N19" s="3" t="s">
        <v>22</v>
      </c>
      <c r="O19" s="3" t="s">
        <v>27</v>
      </c>
      <c r="P19" s="3">
        <v>1.0</v>
      </c>
    </row>
    <row r="20">
      <c r="A20" s="2">
        <v>43732.57187231482</v>
      </c>
      <c r="B20" s="3" t="s">
        <v>101</v>
      </c>
      <c r="C20" s="3" t="s">
        <v>17</v>
      </c>
      <c r="D20" s="3" t="s">
        <v>18</v>
      </c>
      <c r="E20" s="3">
        <v>2.0</v>
      </c>
      <c r="F20" s="3" t="s">
        <v>102</v>
      </c>
      <c r="G20" s="3" t="s">
        <v>36</v>
      </c>
      <c r="H20" s="3" t="s">
        <v>32</v>
      </c>
      <c r="I20" s="3" t="s">
        <v>22</v>
      </c>
      <c r="J20" s="3" t="s">
        <v>23</v>
      </c>
      <c r="K20" s="3" t="s">
        <v>67</v>
      </c>
      <c r="L20" s="3" t="s">
        <v>58</v>
      </c>
      <c r="M20" s="3">
        <v>1.0</v>
      </c>
      <c r="N20" s="3" t="s">
        <v>22</v>
      </c>
      <c r="O20" s="3" t="s">
        <v>68</v>
      </c>
      <c r="P20" s="3">
        <v>1.0</v>
      </c>
    </row>
    <row r="21">
      <c r="A21" s="2">
        <v>43732.57493142362</v>
      </c>
      <c r="B21" s="3" t="s">
        <v>103</v>
      </c>
      <c r="C21" s="3" t="s">
        <v>40</v>
      </c>
      <c r="D21" s="3" t="s">
        <v>18</v>
      </c>
      <c r="E21" s="3">
        <v>3.0</v>
      </c>
      <c r="F21" s="3" t="s">
        <v>92</v>
      </c>
      <c r="G21" s="3" t="s">
        <v>36</v>
      </c>
      <c r="H21" s="3" t="s">
        <v>56</v>
      </c>
      <c r="I21" s="3" t="s">
        <v>26</v>
      </c>
      <c r="J21" s="3" t="s">
        <v>51</v>
      </c>
      <c r="K21" s="3" t="s">
        <v>24</v>
      </c>
      <c r="L21" s="3" t="s">
        <v>38</v>
      </c>
      <c r="M21" s="3">
        <v>7.0</v>
      </c>
      <c r="N21" s="3" t="s">
        <v>88</v>
      </c>
      <c r="O21" s="3" t="s">
        <v>59</v>
      </c>
      <c r="P21" s="3">
        <v>2.0</v>
      </c>
    </row>
    <row r="22">
      <c r="A22" s="5"/>
    </row>
    <row r="23">
      <c r="A23" s="2">
        <v>43732.57729085648</v>
      </c>
      <c r="B23" s="3" t="s">
        <v>104</v>
      </c>
      <c r="C23" s="3" t="s">
        <v>48</v>
      </c>
      <c r="D23" s="3" t="s">
        <v>49</v>
      </c>
      <c r="E23" s="3">
        <v>3.0</v>
      </c>
      <c r="F23" s="3" t="s">
        <v>105</v>
      </c>
      <c r="G23" s="3" t="s">
        <v>106</v>
      </c>
      <c r="H23" s="3" t="s">
        <v>21</v>
      </c>
      <c r="I23" s="3" t="s">
        <v>32</v>
      </c>
      <c r="J23" s="3" t="s">
        <v>23</v>
      </c>
      <c r="K23" s="3" t="s">
        <v>107</v>
      </c>
      <c r="L23" s="3" t="s">
        <v>25</v>
      </c>
      <c r="M23" s="3">
        <v>1.0</v>
      </c>
      <c r="N23" s="3" t="s">
        <v>26</v>
      </c>
      <c r="O23" s="3" t="s">
        <v>68</v>
      </c>
      <c r="P23" s="3">
        <v>1.0</v>
      </c>
    </row>
    <row r="24">
      <c r="A24" s="2">
        <v>43732.57827582176</v>
      </c>
      <c r="B24" s="3" t="s">
        <v>108</v>
      </c>
      <c r="C24" s="3" t="s">
        <v>17</v>
      </c>
      <c r="D24" s="3" t="s">
        <v>18</v>
      </c>
      <c r="E24" s="3">
        <v>2.0</v>
      </c>
      <c r="F24" s="3" t="s">
        <v>109</v>
      </c>
      <c r="G24" s="3" t="s">
        <v>110</v>
      </c>
      <c r="H24" s="3" t="s">
        <v>56</v>
      </c>
      <c r="I24" s="3" t="s">
        <v>22</v>
      </c>
      <c r="J24" s="3" t="s">
        <v>23</v>
      </c>
      <c r="K24" s="3" t="s">
        <v>111</v>
      </c>
      <c r="L24" s="3" t="s">
        <v>25</v>
      </c>
      <c r="M24" s="3">
        <v>8.0</v>
      </c>
      <c r="N24" s="3" t="s">
        <v>26</v>
      </c>
      <c r="O24" s="3" t="s">
        <v>68</v>
      </c>
      <c r="P24" s="3">
        <v>1.0</v>
      </c>
    </row>
    <row r="25">
      <c r="A25" s="2">
        <v>43732.58139400463</v>
      </c>
      <c r="B25" s="3" t="s">
        <v>112</v>
      </c>
      <c r="C25" s="3" t="s">
        <v>17</v>
      </c>
      <c r="D25" s="3" t="s">
        <v>18</v>
      </c>
      <c r="E25" s="3">
        <v>4.0</v>
      </c>
      <c r="F25" s="3" t="s">
        <v>113</v>
      </c>
      <c r="G25" s="3" t="s">
        <v>36</v>
      </c>
      <c r="H25" s="3" t="s">
        <v>21</v>
      </c>
      <c r="I25" s="3" t="s">
        <v>22</v>
      </c>
      <c r="J25" s="3" t="s">
        <v>57</v>
      </c>
      <c r="K25" s="3" t="s">
        <v>114</v>
      </c>
      <c r="L25" s="3" t="s">
        <v>58</v>
      </c>
      <c r="M25" s="3">
        <v>8.0</v>
      </c>
      <c r="N25" s="3" t="s">
        <v>22</v>
      </c>
      <c r="O25" s="3" t="s">
        <v>59</v>
      </c>
      <c r="P25" s="3">
        <v>3.0</v>
      </c>
    </row>
    <row r="26">
      <c r="A26" s="2">
        <v>43732.62539670139</v>
      </c>
      <c r="B26" s="3" t="s">
        <v>115</v>
      </c>
      <c r="C26" s="3" t="s">
        <v>17</v>
      </c>
      <c r="D26" s="3" t="s">
        <v>18</v>
      </c>
      <c r="E26" s="3">
        <v>2.0</v>
      </c>
      <c r="F26" s="3" t="s">
        <v>116</v>
      </c>
      <c r="G26" s="3" t="s">
        <v>36</v>
      </c>
      <c r="H26" s="3" t="s">
        <v>56</v>
      </c>
      <c r="I26" s="3" t="s">
        <v>26</v>
      </c>
      <c r="J26" s="3" t="s">
        <v>23</v>
      </c>
      <c r="K26" s="3" t="s">
        <v>117</v>
      </c>
      <c r="L26" s="3" t="s">
        <v>45</v>
      </c>
      <c r="M26" s="3">
        <v>9.0</v>
      </c>
      <c r="N26" s="3" t="s">
        <v>26</v>
      </c>
      <c r="O26" s="3" t="s">
        <v>27</v>
      </c>
      <c r="P26" s="3">
        <v>1.0</v>
      </c>
    </row>
    <row r="27">
      <c r="A27" s="2">
        <v>43732.63817924769</v>
      </c>
      <c r="B27" s="3" t="s">
        <v>118</v>
      </c>
      <c r="C27" s="3" t="s">
        <v>40</v>
      </c>
      <c r="D27" s="3" t="s">
        <v>119</v>
      </c>
      <c r="E27" s="3">
        <v>1.0</v>
      </c>
      <c r="F27" s="3" t="s">
        <v>120</v>
      </c>
      <c r="G27" s="3" t="s">
        <v>121</v>
      </c>
      <c r="H27" s="3" t="s">
        <v>56</v>
      </c>
      <c r="I27" s="3" t="s">
        <v>22</v>
      </c>
      <c r="J27" s="3" t="s">
        <v>23</v>
      </c>
      <c r="K27" s="3" t="s">
        <v>122</v>
      </c>
      <c r="L27" s="3" t="s">
        <v>38</v>
      </c>
      <c r="M27" s="3">
        <v>2.0</v>
      </c>
      <c r="N27" s="3" t="s">
        <v>88</v>
      </c>
      <c r="O27" s="3" t="s">
        <v>68</v>
      </c>
      <c r="P27" s="3">
        <v>1.0</v>
      </c>
    </row>
    <row r="28">
      <c r="A28" s="2">
        <v>43732.67846447916</v>
      </c>
      <c r="B28" s="3" t="s">
        <v>123</v>
      </c>
      <c r="C28" s="3" t="s">
        <v>48</v>
      </c>
      <c r="D28" s="3" t="s">
        <v>41</v>
      </c>
      <c r="E28" s="3">
        <v>4.0</v>
      </c>
      <c r="F28" s="3" t="s">
        <v>102</v>
      </c>
      <c r="G28" s="3" t="s">
        <v>36</v>
      </c>
      <c r="H28" s="3" t="s">
        <v>56</v>
      </c>
      <c r="I28" s="3" t="s">
        <v>22</v>
      </c>
      <c r="J28" s="3" t="s">
        <v>23</v>
      </c>
      <c r="K28" s="3" t="s">
        <v>24</v>
      </c>
      <c r="L28" s="3" t="s">
        <v>58</v>
      </c>
      <c r="M28" s="3">
        <v>9.0</v>
      </c>
      <c r="N28" s="3" t="s">
        <v>26</v>
      </c>
      <c r="O28" s="3" t="s">
        <v>68</v>
      </c>
      <c r="P28" s="3">
        <v>1.0</v>
      </c>
    </row>
    <row r="29">
      <c r="A29" s="2">
        <v>43732.70253244213</v>
      </c>
      <c r="B29" s="3" t="s">
        <v>124</v>
      </c>
      <c r="C29" s="3" t="s">
        <v>17</v>
      </c>
      <c r="D29" s="3" t="s">
        <v>18</v>
      </c>
      <c r="E29" s="3">
        <v>2.0</v>
      </c>
      <c r="F29" s="3" t="s">
        <v>125</v>
      </c>
      <c r="G29" s="3" t="s">
        <v>66</v>
      </c>
      <c r="H29" s="3" t="s">
        <v>56</v>
      </c>
      <c r="I29" s="3" t="s">
        <v>126</v>
      </c>
      <c r="J29" s="3" t="s">
        <v>127</v>
      </c>
      <c r="K29" s="3" t="s">
        <v>128</v>
      </c>
      <c r="L29" s="3" t="s">
        <v>58</v>
      </c>
      <c r="M29" s="3">
        <v>7.0</v>
      </c>
      <c r="N29" s="3" t="s">
        <v>26</v>
      </c>
      <c r="O29" s="3" t="s">
        <v>68</v>
      </c>
      <c r="P29" s="3">
        <v>3.0</v>
      </c>
    </row>
    <row r="30">
      <c r="A30" s="2">
        <v>43732.742281956016</v>
      </c>
      <c r="B30" s="3" t="s">
        <v>129</v>
      </c>
      <c r="C30" s="3" t="s">
        <v>40</v>
      </c>
      <c r="D30" s="3" t="s">
        <v>64</v>
      </c>
      <c r="E30" s="3">
        <v>4.0</v>
      </c>
      <c r="F30" s="3" t="s">
        <v>98</v>
      </c>
      <c r="G30" s="3" t="s">
        <v>130</v>
      </c>
      <c r="H30" s="3" t="s">
        <v>72</v>
      </c>
      <c r="I30" s="3" t="s">
        <v>22</v>
      </c>
      <c r="J30" s="3" t="s">
        <v>51</v>
      </c>
      <c r="K30" s="3" t="s">
        <v>100</v>
      </c>
      <c r="L30" s="3" t="s">
        <v>58</v>
      </c>
      <c r="M30" s="3">
        <v>1.0</v>
      </c>
      <c r="N30" s="3" t="s">
        <v>22</v>
      </c>
      <c r="O30" s="3" t="s">
        <v>27</v>
      </c>
      <c r="P30" s="3">
        <v>1.0</v>
      </c>
    </row>
    <row r="31">
      <c r="A31" s="2">
        <v>43732.74393012731</v>
      </c>
      <c r="B31" s="3" t="s">
        <v>131</v>
      </c>
      <c r="C31" s="3" t="s">
        <v>17</v>
      </c>
      <c r="D31" s="3" t="s">
        <v>18</v>
      </c>
      <c r="E31" s="3">
        <v>2.0</v>
      </c>
      <c r="F31" s="3" t="s">
        <v>132</v>
      </c>
      <c r="G31" s="3" t="s">
        <v>66</v>
      </c>
      <c r="H31" s="3" t="s">
        <v>56</v>
      </c>
      <c r="I31" s="3" t="s">
        <v>22</v>
      </c>
      <c r="J31" s="3" t="s">
        <v>23</v>
      </c>
      <c r="K31" s="3" t="s">
        <v>133</v>
      </c>
      <c r="L31" s="3" t="s">
        <v>45</v>
      </c>
      <c r="M31" s="3">
        <v>5.0</v>
      </c>
      <c r="N31" s="3" t="s">
        <v>88</v>
      </c>
      <c r="O31" s="3" t="s">
        <v>27</v>
      </c>
      <c r="P31" s="3">
        <v>1.0</v>
      </c>
    </row>
    <row r="32">
      <c r="A32" s="2">
        <v>43732.77792059028</v>
      </c>
      <c r="B32" s="3" t="s">
        <v>134</v>
      </c>
      <c r="C32" s="3" t="s">
        <v>48</v>
      </c>
      <c r="D32" s="3" t="s">
        <v>18</v>
      </c>
      <c r="E32" s="3">
        <v>1.0</v>
      </c>
      <c r="F32" s="3" t="s">
        <v>135</v>
      </c>
      <c r="G32" s="3" t="s">
        <v>36</v>
      </c>
      <c r="H32" s="3" t="s">
        <v>56</v>
      </c>
      <c r="I32" s="3" t="s">
        <v>22</v>
      </c>
      <c r="J32" s="3" t="s">
        <v>51</v>
      </c>
      <c r="K32" s="3" t="s">
        <v>136</v>
      </c>
      <c r="L32" s="3" t="s">
        <v>45</v>
      </c>
      <c r="M32" s="3">
        <v>9.0</v>
      </c>
      <c r="N32" s="3" t="s">
        <v>26</v>
      </c>
      <c r="O32" s="3" t="s">
        <v>68</v>
      </c>
      <c r="P32" s="3">
        <v>1.0</v>
      </c>
    </row>
    <row r="33">
      <c r="A33" s="2">
        <v>43732.79452876157</v>
      </c>
      <c r="B33" s="3" t="s">
        <v>137</v>
      </c>
      <c r="C33" s="3" t="s">
        <v>40</v>
      </c>
      <c r="D33" s="3" t="s">
        <v>18</v>
      </c>
      <c r="E33" s="3">
        <v>4.0</v>
      </c>
      <c r="F33" s="3" t="s">
        <v>138</v>
      </c>
      <c r="G33" s="3" t="s">
        <v>139</v>
      </c>
      <c r="H33" s="3" t="s">
        <v>21</v>
      </c>
      <c r="I33" s="3" t="s">
        <v>22</v>
      </c>
      <c r="J33" s="3" t="s">
        <v>51</v>
      </c>
      <c r="K33" s="3" t="s">
        <v>140</v>
      </c>
      <c r="L33" s="3" t="s">
        <v>25</v>
      </c>
      <c r="M33" s="3">
        <v>5.0</v>
      </c>
      <c r="N33" s="3" t="s">
        <v>26</v>
      </c>
      <c r="O33" s="3" t="s">
        <v>27</v>
      </c>
      <c r="P33" s="3">
        <v>2.0</v>
      </c>
    </row>
    <row r="34">
      <c r="A34" s="2">
        <v>43732.82881211805</v>
      </c>
      <c r="B34" s="3" t="s">
        <v>141</v>
      </c>
      <c r="C34" s="3" t="s">
        <v>17</v>
      </c>
      <c r="D34" s="3" t="s">
        <v>142</v>
      </c>
      <c r="E34" s="3">
        <v>3.0</v>
      </c>
      <c r="F34" s="3" t="s">
        <v>102</v>
      </c>
      <c r="G34" s="3" t="s">
        <v>67</v>
      </c>
      <c r="H34" s="3" t="s">
        <v>72</v>
      </c>
      <c r="I34" s="3" t="s">
        <v>26</v>
      </c>
      <c r="J34" s="3" t="s">
        <v>57</v>
      </c>
      <c r="K34" s="3" t="s">
        <v>143</v>
      </c>
      <c r="L34" s="3" t="s">
        <v>58</v>
      </c>
      <c r="M34" s="3">
        <v>5.0</v>
      </c>
      <c r="N34" s="3" t="s">
        <v>26</v>
      </c>
      <c r="O34" s="3" t="s">
        <v>68</v>
      </c>
      <c r="P34" s="3">
        <v>1.0</v>
      </c>
    </row>
    <row r="35">
      <c r="A35" s="2">
        <v>43732.85489825231</v>
      </c>
      <c r="B35" s="3" t="s">
        <v>144</v>
      </c>
      <c r="C35" s="3" t="s">
        <v>17</v>
      </c>
      <c r="D35" s="3" t="s">
        <v>18</v>
      </c>
      <c r="E35" s="3">
        <v>2.0</v>
      </c>
      <c r="F35" s="3" t="s">
        <v>145</v>
      </c>
      <c r="G35" s="3" t="s">
        <v>36</v>
      </c>
      <c r="H35" s="3" t="s">
        <v>21</v>
      </c>
      <c r="I35" s="3" t="s">
        <v>22</v>
      </c>
      <c r="J35" s="3" t="s">
        <v>23</v>
      </c>
      <c r="K35" s="3" t="s">
        <v>140</v>
      </c>
      <c r="L35" s="3" t="s">
        <v>58</v>
      </c>
      <c r="M35" s="3">
        <v>9.0</v>
      </c>
      <c r="N35" s="3" t="s">
        <v>22</v>
      </c>
      <c r="O35" s="3" t="s">
        <v>68</v>
      </c>
      <c r="P35" s="3">
        <v>3.0</v>
      </c>
    </row>
    <row r="36">
      <c r="A36" s="2">
        <v>43732.86606962963</v>
      </c>
      <c r="B36" s="3" t="s">
        <v>146</v>
      </c>
      <c r="C36" s="3" t="s">
        <v>17</v>
      </c>
      <c r="D36" s="3" t="s">
        <v>18</v>
      </c>
      <c r="E36" s="3">
        <v>3.0</v>
      </c>
      <c r="F36" s="3" t="s">
        <v>147</v>
      </c>
      <c r="G36" s="3" t="s">
        <v>148</v>
      </c>
      <c r="H36" s="3" t="s">
        <v>56</v>
      </c>
      <c r="I36" s="3" t="s">
        <v>26</v>
      </c>
      <c r="J36" s="3" t="s">
        <v>57</v>
      </c>
      <c r="K36" s="3" t="s">
        <v>149</v>
      </c>
      <c r="L36" s="3" t="s">
        <v>58</v>
      </c>
      <c r="M36" s="3">
        <v>5.0</v>
      </c>
      <c r="N36" s="3" t="s">
        <v>26</v>
      </c>
      <c r="O36" s="3" t="s">
        <v>68</v>
      </c>
      <c r="P36" s="3">
        <v>2.0</v>
      </c>
    </row>
    <row r="37">
      <c r="A37" s="2">
        <v>43732.881081875</v>
      </c>
      <c r="B37" s="3" t="s">
        <v>150</v>
      </c>
      <c r="C37" s="3" t="s">
        <v>40</v>
      </c>
      <c r="D37" s="3" t="s">
        <v>49</v>
      </c>
      <c r="E37" s="3">
        <v>2.0</v>
      </c>
      <c r="F37" s="3" t="s">
        <v>151</v>
      </c>
      <c r="G37" s="3" t="s">
        <v>86</v>
      </c>
      <c r="H37" s="3" t="s">
        <v>56</v>
      </c>
      <c r="I37" s="3" t="s">
        <v>26</v>
      </c>
      <c r="J37" s="3" t="s">
        <v>23</v>
      </c>
      <c r="K37" s="3" t="s">
        <v>83</v>
      </c>
      <c r="L37" s="3" t="s">
        <v>38</v>
      </c>
      <c r="M37" s="3">
        <v>10.0</v>
      </c>
      <c r="N37" s="3" t="s">
        <v>26</v>
      </c>
      <c r="O37" s="3" t="s">
        <v>59</v>
      </c>
      <c r="P37" s="3">
        <v>1.0</v>
      </c>
    </row>
    <row r="38">
      <c r="A38" s="2">
        <v>43732.930834224535</v>
      </c>
      <c r="B38" s="3" t="s">
        <v>152</v>
      </c>
      <c r="C38" s="3" t="s">
        <v>40</v>
      </c>
      <c r="D38" s="3" t="s">
        <v>18</v>
      </c>
      <c r="E38" s="3">
        <v>4.0</v>
      </c>
      <c r="F38" s="3" t="s">
        <v>153</v>
      </c>
      <c r="G38" s="3" t="s">
        <v>36</v>
      </c>
      <c r="H38" s="3" t="s">
        <v>72</v>
      </c>
      <c r="I38" s="3" t="s">
        <v>22</v>
      </c>
      <c r="J38" s="3" t="s">
        <v>23</v>
      </c>
      <c r="K38" s="3" t="s">
        <v>136</v>
      </c>
      <c r="L38" s="3" t="s">
        <v>25</v>
      </c>
      <c r="M38" s="3">
        <v>8.0</v>
      </c>
      <c r="N38" s="3" t="s">
        <v>26</v>
      </c>
      <c r="O38" s="3" t="s">
        <v>68</v>
      </c>
      <c r="P38" s="3">
        <v>3.0</v>
      </c>
    </row>
    <row r="39">
      <c r="A39" s="2">
        <v>43733.002620555555</v>
      </c>
      <c r="B39" s="3" t="s">
        <v>154</v>
      </c>
      <c r="C39" s="3" t="s">
        <v>17</v>
      </c>
      <c r="D39" s="3" t="s">
        <v>18</v>
      </c>
      <c r="E39" s="3">
        <v>1.0</v>
      </c>
      <c r="F39" s="3" t="s">
        <v>92</v>
      </c>
      <c r="G39" s="3" t="s">
        <v>66</v>
      </c>
      <c r="H39" s="3" t="s">
        <v>21</v>
      </c>
      <c r="I39" s="3" t="s">
        <v>22</v>
      </c>
      <c r="J39" s="3" t="s">
        <v>23</v>
      </c>
      <c r="K39" s="3" t="s">
        <v>122</v>
      </c>
      <c r="L39" s="3" t="s">
        <v>58</v>
      </c>
      <c r="M39" s="3">
        <v>3.0</v>
      </c>
      <c r="N39" s="3" t="s">
        <v>88</v>
      </c>
      <c r="O39" s="3" t="s">
        <v>68</v>
      </c>
      <c r="P39" s="3">
        <v>1.0</v>
      </c>
    </row>
    <row r="40">
      <c r="A40" s="2">
        <v>43733.01554384259</v>
      </c>
      <c r="B40" s="3" t="s">
        <v>155</v>
      </c>
      <c r="C40" s="3" t="s">
        <v>17</v>
      </c>
      <c r="D40" s="3" t="s">
        <v>18</v>
      </c>
      <c r="E40" s="3">
        <v>2.0</v>
      </c>
      <c r="F40" s="3" t="s">
        <v>156</v>
      </c>
      <c r="G40" s="3" t="s">
        <v>86</v>
      </c>
      <c r="H40" s="3" t="s">
        <v>72</v>
      </c>
      <c r="I40" s="3" t="s">
        <v>22</v>
      </c>
      <c r="J40" s="3" t="s">
        <v>23</v>
      </c>
      <c r="K40" s="3" t="s">
        <v>157</v>
      </c>
      <c r="L40" s="3" t="s">
        <v>58</v>
      </c>
      <c r="M40" s="3">
        <v>8.0</v>
      </c>
      <c r="N40" s="3" t="s">
        <v>26</v>
      </c>
      <c r="O40" s="3" t="s">
        <v>59</v>
      </c>
      <c r="P40" s="3">
        <v>3.0</v>
      </c>
    </row>
    <row r="41">
      <c r="A41" s="2">
        <v>43733.03103568287</v>
      </c>
      <c r="B41" s="3" t="s">
        <v>158</v>
      </c>
      <c r="C41" s="3" t="s">
        <v>17</v>
      </c>
      <c r="D41" s="3" t="s">
        <v>29</v>
      </c>
      <c r="E41" s="3">
        <v>2.0</v>
      </c>
      <c r="F41" s="3" t="s">
        <v>159</v>
      </c>
      <c r="G41" s="3" t="s">
        <v>20</v>
      </c>
      <c r="H41" s="3" t="s">
        <v>56</v>
      </c>
      <c r="I41" s="3" t="s">
        <v>26</v>
      </c>
      <c r="J41" s="3" t="s">
        <v>23</v>
      </c>
      <c r="K41" s="3" t="s">
        <v>24</v>
      </c>
      <c r="L41" s="3" t="s">
        <v>58</v>
      </c>
      <c r="M41" s="3">
        <v>5.0</v>
      </c>
      <c r="N41" s="3" t="s">
        <v>26</v>
      </c>
      <c r="O41" s="3" t="s">
        <v>27</v>
      </c>
      <c r="P41" s="3">
        <v>1.0</v>
      </c>
    </row>
    <row r="42">
      <c r="A42" s="2">
        <v>43733.5139283912</v>
      </c>
      <c r="B42" s="3" t="s">
        <v>160</v>
      </c>
      <c r="C42" s="3" t="s">
        <v>17</v>
      </c>
      <c r="D42" s="3" t="s">
        <v>18</v>
      </c>
      <c r="E42" s="3">
        <v>2.0</v>
      </c>
      <c r="F42" s="3" t="s">
        <v>125</v>
      </c>
      <c r="G42" s="3" t="s">
        <v>161</v>
      </c>
      <c r="H42" s="3" t="s">
        <v>32</v>
      </c>
      <c r="I42" s="3" t="s">
        <v>22</v>
      </c>
      <c r="J42" s="3" t="s">
        <v>57</v>
      </c>
      <c r="K42" s="3" t="s">
        <v>96</v>
      </c>
      <c r="L42" s="3" t="s">
        <v>38</v>
      </c>
      <c r="M42" s="3">
        <v>10.0</v>
      </c>
      <c r="N42" s="3" t="s">
        <v>26</v>
      </c>
      <c r="O42" s="3" t="s">
        <v>68</v>
      </c>
      <c r="P42" s="3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IFERROR(__xludf.DUMMYFUNCTION("Filter('Réponses au formulaire 1'!1:142,'Réponses au formulaire 1'!A:A&lt;&gt;"""")"),"Horodateur")</f>
        <v>Horodateur</v>
      </c>
      <c r="B1" s="1" t="str">
        <f>IFERROR(__xludf.DUMMYFUNCTION("""COMPUTED_VALUE"""),"Prénom NOM ")</f>
        <v>Prénom NOM </v>
      </c>
      <c r="C1" s="1" t="str">
        <f>IFERROR(__xludf.DUMMYFUNCTION("""COMPUTED_VALUE"""),"Que vois-tu sur cette photo ?")</f>
        <v>Que vois-tu sur cette photo ?</v>
      </c>
      <c r="D1" s="1" t="str">
        <f>IFERROR(__xludf.DUMMYFUNCTION("""COMPUTED_VALUE"""),"Tu veux lister ?")</f>
        <v>Tu veux lister ?</v>
      </c>
      <c r="E1" s="1" t="str">
        <f>IFERROR(__xludf.DUMMYFUNCTION("""COMPUTED_VALUE"""),"Tu comptes t'investir dans l'associatif ?")</f>
        <v>Tu comptes t'investir dans l'associatif ?</v>
      </c>
      <c r="F1" s="1" t="str">
        <f>IFERROR(__xludf.DUMMYFUNCTION("""COMPUTED_VALUE"""),"Goûts musicaux ?")</f>
        <v>Goûts musicaux ?</v>
      </c>
      <c r="G1" s="1" t="str">
        <f>IFERROR(__xludf.DUMMYFUNCTION("""COMPUTED_VALUE"""),"Amateur d'art (artiste ou spectateur) ?")</f>
        <v>Amateur d'art (artiste ou spectateur) ?</v>
      </c>
      <c r="H1" s="1" t="str">
        <f>IFERROR(__xludf.DUMMYFUNCTION("""COMPUTED_VALUE"""),"Tu joues ou comptes jouer aux jeux vidéo ?")</f>
        <v>Tu joues ou comptes jouer aux jeux vidéo ?</v>
      </c>
      <c r="I1" s="1" t="str">
        <f>IFERROR(__xludf.DUMMYFUNCTION("""COMPUTED_VALUE"""),"Tu fais ou comptes faire du sport ?")</f>
        <v>Tu fais ou comptes faire du sport ?</v>
      </c>
      <c r="J1" s="1" t="str">
        <f>IFERROR(__xludf.DUMMYFUNCTION("""COMPUTED_VALUE"""),"Le sport c'est .....")</f>
        <v>Le sport c'est .....</v>
      </c>
      <c r="K1" s="1" t="str">
        <f>IFERROR(__xludf.DUMMYFUNCTION("""COMPUTED_VALUE"""),"Quel sport (pratique ou amateur) ?")</f>
        <v>Quel sport (pratique ou amateur) ?</v>
      </c>
      <c r="L1" s="1" t="str">
        <f>IFERROR(__xludf.DUMMYFUNCTION("""COMPUTED_VALUE"""),"Tu aimes te faire des bons petits plats et bien manger  ?")</f>
        <v>Tu aimes te faire des bons petits plats et bien manger  ?</v>
      </c>
      <c r="M1" s="1" t="str">
        <f>IFERROR(__xludf.DUMMYFUNCTION("""COMPUTED_VALUE"""),"Maintenant on passe aux choses sérieuses, tu comptes boire ? ")</f>
        <v>Maintenant on passe aux choses sérieuses, tu comptes boire ? </v>
      </c>
      <c r="N1" s="1" t="str">
        <f>IFERROR(__xludf.DUMMYFUNCTION("""COMPUTED_VALUE"""),"Tu comptes sortir souvent ?")</f>
        <v>Tu comptes sortir souvent ?</v>
      </c>
      <c r="O1" s="1" t="str">
        <f>IFERROR(__xludf.DUMMYFUNCTION("""COMPUTED_VALUE"""),"En soirée ......")</f>
        <v>En soirée ......</v>
      </c>
      <c r="P1" s="1" t="str">
        <f>IFERROR(__xludf.DUMMYFUNCTION("""COMPUTED_VALUE"""),"Tu fumes des gros ter ?")</f>
        <v>Tu fumes des gros ter ?</v>
      </c>
      <c r="Q1" s="1" t="str">
        <f>IFERROR(__xludf.DUMMYFUNCTION("""COMPUTED_VALUE"""),"")</f>
        <v/>
      </c>
      <c r="R1" s="1" t="str">
        <f>IFERROR(__xludf.DUMMYFUNCTION("""COMPUTED_VALUE"""),"")</f>
        <v/>
      </c>
      <c r="S1" s="1" t="str">
        <f>IFERROR(__xludf.DUMMYFUNCTION("""COMPUTED_VALUE"""),"")</f>
        <v/>
      </c>
      <c r="T1" s="1" t="str">
        <f>IFERROR(__xludf.DUMMYFUNCTION("""COMPUTED_VALUE"""),"")</f>
        <v/>
      </c>
      <c r="U1" s="1" t="str">
        <f>IFERROR(__xludf.DUMMYFUNCTION("""COMPUTED_VALUE"""),"")</f>
        <v/>
      </c>
      <c r="V1" s="1" t="str">
        <f>IFERROR(__xludf.DUMMYFUNCTION("""COMPUTED_VALUE"""),"")</f>
        <v/>
      </c>
    </row>
    <row r="2">
      <c r="A2" s="4">
        <f>IFERROR(__xludf.DUMMYFUNCTION("""COMPUTED_VALUE"""),43726.442276030095)</f>
        <v>43726.44228</v>
      </c>
      <c r="B2" s="1" t="str">
        <f>IFERROR(__xludf.DUMMYFUNCTION("""COMPUTED_VALUE"""),"Laura RELET")</f>
        <v>Laura RELET</v>
      </c>
      <c r="C2" s="1" t="str">
        <f>IFERROR(__xludf.DUMMYFUNCTION("""COMPUTED_VALUE"""),"Le président et un inconnu")</f>
        <v>Le président et un inconnu</v>
      </c>
      <c r="D2" s="1" t="str">
        <f>IFERROR(__xludf.DUMMYFUNCTION("""COMPUTED_VALUE"""),"Pas de liste")</f>
        <v>Pas de liste</v>
      </c>
      <c r="E2" s="1">
        <f>IFERROR(__xludf.DUMMYFUNCTION("""COMPUTED_VALUE"""),3.0)</f>
        <v>3</v>
      </c>
      <c r="F2" s="1" t="str">
        <f>IFERROR(__xludf.DUMMYFUNCTION("""COMPUTED_VALUE"""),"Electro posée, Pop, Musique fançaise, Jazz")</f>
        <v>Electro posée, Pop, Musique fançaise, Jazz</v>
      </c>
      <c r="G2" s="1" t="str">
        <f>IFERROR(__xludf.DUMMYFUNCTION("""COMPUTED_VALUE"""),"Danse, Musique, Cinéma")</f>
        <v>Danse, Musique, Cinéma</v>
      </c>
      <c r="H2" s="1" t="str">
        <f>IFERROR(__xludf.DUMMYFUNCTION("""COMPUTED_VALUE"""),"Seulement les soirs de pleine lune")</f>
        <v>Seulement les soirs de pleine lune</v>
      </c>
      <c r="I2" s="1" t="str">
        <f>IFERROR(__xludf.DUMMYFUNCTION("""COMPUTED_VALUE"""),"Plusieurs fois par semaine")</f>
        <v>Plusieurs fois par semaine</v>
      </c>
      <c r="J2" s="1" t="str">
        <f>IFERROR(__xludf.DUMMYFUNCTION("""COMPUTED_VALUE"""),"Pour le développement perso et se dépasser")</f>
        <v>Pour le développement perso et se dépasser</v>
      </c>
      <c r="K2" s="1" t="str">
        <f>IFERROR(__xludf.DUMMYFUNCTION("""COMPUTED_VALUE"""),"Sports collectifs")</f>
        <v>Sports collectifs</v>
      </c>
      <c r="L2" s="1" t="str">
        <f>IFERROR(__xludf.DUMMYFUNCTION("""COMPUTED_VALUE"""),"Je fais toujours attention à bien manger")</f>
        <v>Je fais toujours attention à bien manger</v>
      </c>
      <c r="M2" s="1">
        <f>IFERROR(__xludf.DUMMYFUNCTION("""COMPUTED_VALUE"""),8.0)</f>
        <v>8</v>
      </c>
      <c r="N2" s="1" t="str">
        <f>IFERROR(__xludf.DUMMYFUNCTION("""COMPUTED_VALUE"""),"Une fois par semaine")</f>
        <v>Une fois par semaine</v>
      </c>
      <c r="O2" s="1" t="str">
        <f>IFERROR(__xludf.DUMMYFUNCTION("""COMPUTED_VALUE"""),"T'enflammes le dancefloor")</f>
        <v>T'enflammes le dancefloor</v>
      </c>
      <c r="P2" s="1">
        <f>IFERROR(__xludf.DUMMYFUNCTION("""COMPUTED_VALUE"""),1.0)</f>
        <v>1</v>
      </c>
      <c r="Q2" s="1" t="str">
        <f>IFERROR(__xludf.DUMMYFUNCTION("""COMPUTED_VALUE"""),"")</f>
        <v/>
      </c>
      <c r="R2" s="1" t="str">
        <f>IFERROR(__xludf.DUMMYFUNCTION("""COMPUTED_VALUE"""),"")</f>
        <v/>
      </c>
      <c r="S2" s="1" t="str">
        <f>IFERROR(__xludf.DUMMYFUNCTION("""COMPUTED_VALUE"""),"")</f>
        <v/>
      </c>
      <c r="T2" s="1" t="str">
        <f>IFERROR(__xludf.DUMMYFUNCTION("""COMPUTED_VALUE"""),"")</f>
        <v/>
      </c>
      <c r="U2" s="1" t="str">
        <f>IFERROR(__xludf.DUMMYFUNCTION("""COMPUTED_VALUE"""),"")</f>
        <v/>
      </c>
      <c r="V2" s="1" t="str">
        <f>IFERROR(__xludf.DUMMYFUNCTION("""COMPUTED_VALUE"""),"")</f>
        <v/>
      </c>
    </row>
    <row r="3">
      <c r="A3" s="4">
        <f>IFERROR(__xludf.DUMMYFUNCTION("""COMPUTED_VALUE"""),43726.445849131946)</f>
        <v>43726.44585</v>
      </c>
      <c r="B3" s="1" t="str">
        <f>IFERROR(__xludf.DUMMYFUNCTION("""COMPUTED_VALUE"""),"LE GAC Justine")</f>
        <v>LE GAC Justine</v>
      </c>
      <c r="C3" s="1" t="str">
        <f>IFERROR(__xludf.DUMMYFUNCTION("""COMPUTED_VALUE"""),"Le président et un inconnu")</f>
        <v>Le président et un inconnu</v>
      </c>
      <c r="D3" s="1" t="str">
        <f>IFERROR(__xludf.DUMMYFUNCTION("""COMPUTED_VALUE"""),"BDE, BDS")</f>
        <v>BDE, BDS</v>
      </c>
      <c r="E3" s="1">
        <f>IFERROR(__xludf.DUMMYFUNCTION("""COMPUTED_VALUE"""),4.0)</f>
        <v>4</v>
      </c>
      <c r="F3" s="1" t="str">
        <f>IFERROR(__xludf.DUMMYFUNCTION("""COMPUTED_VALUE"""),"Rock, Electro posée, Electro hard, Rap, Pop, Autre")</f>
        <v>Rock, Electro posée, Electro hard, Rap, Pop, Autre</v>
      </c>
      <c r="G3" s="1" t="str">
        <f>IFERROR(__xludf.DUMMYFUNCTION("""COMPUTED_VALUE"""),"Peinture, Littérature, Cinéma")</f>
        <v>Peinture, Littérature, Cinéma</v>
      </c>
      <c r="H3" s="1" t="str">
        <f>IFERROR(__xludf.DUMMYFUNCTION("""COMPUTED_VALUE"""),"Seulement les soirs de pleine lune")</f>
        <v>Seulement les soirs de pleine lune</v>
      </c>
      <c r="I3" s="1" t="str">
        <f>IFERROR(__xludf.DUMMYFUNCTION("""COMPUTED_VALUE"""),"Une fois par jour")</f>
        <v>Une fois par jour</v>
      </c>
      <c r="J3" s="1" t="str">
        <f>IFERROR(__xludf.DUMMYFUNCTION("""COMPUTED_VALUE"""),"Pour le développement perso et se dépasser")</f>
        <v>Pour le développement perso et se dépasser</v>
      </c>
      <c r="K3" s="1" t="str">
        <f>IFERROR(__xludf.DUMMYFUNCTION("""COMPUTED_VALUE"""),"Athlétisme, Sports aquatiques, Autre")</f>
        <v>Athlétisme, Sports aquatiques, Autre</v>
      </c>
      <c r="L3" s="1" t="str">
        <f>IFERROR(__xludf.DUMMYFUNCTION("""COMPUTED_VALUE"""),"Je fais toujours attention à bien manger")</f>
        <v>Je fais toujours attention à bien manger</v>
      </c>
      <c r="M3" s="1">
        <f>IFERROR(__xludf.DUMMYFUNCTION("""COMPUTED_VALUE"""),10.0)</f>
        <v>10</v>
      </c>
      <c r="N3" s="1" t="str">
        <f>IFERROR(__xludf.DUMMYFUNCTION("""COMPUTED_VALUE"""),"Une fois par semaine")</f>
        <v>Une fois par semaine</v>
      </c>
      <c r="O3" s="1" t="str">
        <f>IFERROR(__xludf.DUMMYFUNCTION("""COMPUTED_VALUE"""),"T'enflammes le dancefloor")</f>
        <v>T'enflammes le dancefloor</v>
      </c>
      <c r="P3" s="1">
        <f>IFERROR(__xludf.DUMMYFUNCTION("""COMPUTED_VALUE"""),1.0)</f>
        <v>1</v>
      </c>
      <c r="Q3" s="1" t="str">
        <f>IFERROR(__xludf.DUMMYFUNCTION("""COMPUTED_VALUE"""),"")</f>
        <v/>
      </c>
      <c r="R3" s="1" t="str">
        <f>IFERROR(__xludf.DUMMYFUNCTION("""COMPUTED_VALUE"""),"")</f>
        <v/>
      </c>
      <c r="S3" s="1" t="str">
        <f>IFERROR(__xludf.DUMMYFUNCTION("""COMPUTED_VALUE"""),"")</f>
        <v/>
      </c>
      <c r="T3" s="1" t="str">
        <f>IFERROR(__xludf.DUMMYFUNCTION("""COMPUTED_VALUE"""),"")</f>
        <v/>
      </c>
      <c r="U3" s="1" t="str">
        <f>IFERROR(__xludf.DUMMYFUNCTION("""COMPUTED_VALUE"""),"")</f>
        <v/>
      </c>
      <c r="V3" s="1" t="str">
        <f>IFERROR(__xludf.DUMMYFUNCTION("""COMPUTED_VALUE"""),"")</f>
        <v/>
      </c>
    </row>
    <row r="4">
      <c r="A4" s="4">
        <f>IFERROR(__xludf.DUMMYFUNCTION("""COMPUTED_VALUE"""),43726.449012592595)</f>
        <v>43726.44901</v>
      </c>
      <c r="B4" s="1" t="str">
        <f>IFERROR(__xludf.DUMMYFUNCTION("""COMPUTED_VALUE"""),"Tangui PLANTEC ")</f>
        <v>Tangui PLANTEC </v>
      </c>
      <c r="C4" s="1" t="str">
        <f>IFERROR(__xludf.DUMMYFUNCTION("""COMPUTED_VALUE"""),"Le président et un inconnu")</f>
        <v>Le président et un inconnu</v>
      </c>
      <c r="D4" s="1" t="str">
        <f>IFERROR(__xludf.DUMMYFUNCTION("""COMPUTED_VALUE"""),"BDE, BDS")</f>
        <v>BDE, BDS</v>
      </c>
      <c r="E4" s="1">
        <f>IFERROR(__xludf.DUMMYFUNCTION("""COMPUTED_VALUE"""),3.0)</f>
        <v>3</v>
      </c>
      <c r="F4" s="1" t="str">
        <f>IFERROR(__xludf.DUMMYFUNCTION("""COMPUTED_VALUE"""),"Rap, Pop, Musique fançaise")</f>
        <v>Rap, Pop, Musique fançaise</v>
      </c>
      <c r="G4" s="1" t="str">
        <f>IFERROR(__xludf.DUMMYFUNCTION("""COMPUTED_VALUE"""),"Pas du tout")</f>
        <v>Pas du tout</v>
      </c>
      <c r="H4" s="1" t="str">
        <f>IFERROR(__xludf.DUMMYFUNCTION("""COMPUTED_VALUE"""),"Seulement les soirs de pleine lune")</f>
        <v>Seulement les soirs de pleine lune</v>
      </c>
      <c r="I4" s="1" t="str">
        <f>IFERROR(__xludf.DUMMYFUNCTION("""COMPUTED_VALUE"""),"Plusieurs fois par semaine")</f>
        <v>Plusieurs fois par semaine</v>
      </c>
      <c r="J4" s="1" t="str">
        <f>IFERROR(__xludf.DUMMYFUNCTION("""COMPUTED_VALUE"""),"Pour le développement perso et se dépasser")</f>
        <v>Pour le développement perso et se dépasser</v>
      </c>
      <c r="K4" s="1" t="str">
        <f>IFERROR(__xludf.DUMMYFUNCTION("""COMPUTED_VALUE"""),"Sports collectifs, Sports de raquette, Athlétisme")</f>
        <v>Sports collectifs, Sports de raquette, Athlétisme</v>
      </c>
      <c r="L4" s="1" t="str">
        <f>IFERROR(__xludf.DUMMYFUNCTION("""COMPUTED_VALUE"""),"Oh oui, et les trucs bien gras ça me connait !")</f>
        <v>Oh oui, et les trucs bien gras ça me connait !</v>
      </c>
      <c r="M4" s="1">
        <f>IFERROR(__xludf.DUMMYFUNCTION("""COMPUTED_VALUE"""),9.0)</f>
        <v>9</v>
      </c>
      <c r="N4" s="1" t="str">
        <f>IFERROR(__xludf.DUMMYFUNCTION("""COMPUTED_VALUE"""),"Une fois par semaine")</f>
        <v>Une fois par semaine</v>
      </c>
      <c r="O4" s="1" t="str">
        <f>IFERROR(__xludf.DUMMYFUNCTION("""COMPUTED_VALUE"""),"T'enflammes le dancefloor")</f>
        <v>T'enflammes le dancefloor</v>
      </c>
      <c r="P4" s="1">
        <f>IFERROR(__xludf.DUMMYFUNCTION("""COMPUTED_VALUE"""),1.0)</f>
        <v>1</v>
      </c>
      <c r="Q4" s="1" t="str">
        <f>IFERROR(__xludf.DUMMYFUNCTION("""COMPUTED_VALUE"""),"")</f>
        <v/>
      </c>
      <c r="R4" s="1" t="str">
        <f>IFERROR(__xludf.DUMMYFUNCTION("""COMPUTED_VALUE"""),"")</f>
        <v/>
      </c>
      <c r="S4" s="1" t="str">
        <f>IFERROR(__xludf.DUMMYFUNCTION("""COMPUTED_VALUE"""),"")</f>
        <v/>
      </c>
      <c r="T4" s="1" t="str">
        <f>IFERROR(__xludf.DUMMYFUNCTION("""COMPUTED_VALUE"""),"")</f>
        <v/>
      </c>
      <c r="U4" s="1" t="str">
        <f>IFERROR(__xludf.DUMMYFUNCTION("""COMPUTED_VALUE"""),"")</f>
        <v/>
      </c>
      <c r="V4" s="1" t="str">
        <f>IFERROR(__xludf.DUMMYFUNCTION("""COMPUTED_VALUE"""),"")</f>
        <v/>
      </c>
    </row>
    <row r="5">
      <c r="A5" s="4">
        <f>IFERROR(__xludf.DUMMYFUNCTION("""COMPUTED_VALUE"""),43726.449487743055)</f>
        <v>43726.44949</v>
      </c>
      <c r="B5" s="1" t="str">
        <f>IFERROR(__xludf.DUMMYFUNCTION("""COMPUTED_VALUE"""),"Florentine Marcelin")</f>
        <v>Florentine Marcelin</v>
      </c>
      <c r="C5" s="1" t="str">
        <f>IFERROR(__xludf.DUMMYFUNCTION("""COMPUTED_VALUE"""),"Deux inconnus")</f>
        <v>Deux inconnus</v>
      </c>
      <c r="D5" s="1" t="str">
        <f>IFERROR(__xludf.DUMMYFUNCTION("""COMPUTED_VALUE"""),"BDE")</f>
        <v>BDE</v>
      </c>
      <c r="E5" s="1">
        <f>IFERROR(__xludf.DUMMYFUNCTION("""COMPUTED_VALUE"""),4.0)</f>
        <v>4</v>
      </c>
      <c r="F5" s="1" t="str">
        <f>IFERROR(__xludf.DUMMYFUNCTION("""COMPUTED_VALUE"""),"Rock, Electro posée, Pop, Jazz")</f>
        <v>Rock, Electro posée, Pop, Jazz</v>
      </c>
      <c r="G5" s="1" t="str">
        <f>IFERROR(__xludf.DUMMYFUNCTION("""COMPUTED_VALUE"""),"Musique, Cinéma")</f>
        <v>Musique, Cinéma</v>
      </c>
      <c r="H5" s="1" t="str">
        <f>IFERROR(__xludf.DUMMYFUNCTION("""COMPUTED_VALUE"""),"Seulement les soirs de pleine lune")</f>
        <v>Seulement les soirs de pleine lune</v>
      </c>
      <c r="I5" s="1" t="str">
        <f>IFERROR(__xludf.DUMMYFUNCTION("""COMPUTED_VALUE"""),"Plusieurs fois par semaine")</f>
        <v>Plusieurs fois par semaine</v>
      </c>
      <c r="J5" s="1" t="str">
        <f>IFERROR(__xludf.DUMMYFUNCTION("""COMPUTED_VALUE"""),"Pour le développement perso et se dépasser")</f>
        <v>Pour le développement perso et se dépasser</v>
      </c>
      <c r="K5" s="1" t="str">
        <f>IFERROR(__xludf.DUMMYFUNCTION("""COMPUTED_VALUE"""),"Sports de combat")</f>
        <v>Sports de combat</v>
      </c>
      <c r="L5" s="1" t="str">
        <f>IFERROR(__xludf.DUMMYFUNCTION("""COMPUTED_VALUE"""),"Alterner entre grec et coquillettes ça compte ?")</f>
        <v>Alterner entre grec et coquillettes ça compte ?</v>
      </c>
      <c r="M5" s="1">
        <f>IFERROR(__xludf.DUMMYFUNCTION("""COMPUTED_VALUE"""),9.0)</f>
        <v>9</v>
      </c>
      <c r="N5" s="1" t="str">
        <f>IFERROR(__xludf.DUMMYFUNCTION("""COMPUTED_VALUE"""),"Une fois par jour (voire plus)")</f>
        <v>Une fois par jour (voire plus)</v>
      </c>
      <c r="O5" s="1" t="str">
        <f>IFERROR(__xludf.DUMMYFUNCTION("""COMPUTED_VALUE"""),"T'enflammes le dancefloor")</f>
        <v>T'enflammes le dancefloor</v>
      </c>
      <c r="P5" s="1">
        <f>IFERROR(__xludf.DUMMYFUNCTION("""COMPUTED_VALUE"""),1.0)</f>
        <v>1</v>
      </c>
      <c r="Q5" s="1" t="str">
        <f>IFERROR(__xludf.DUMMYFUNCTION("""COMPUTED_VALUE"""),"")</f>
        <v/>
      </c>
      <c r="R5" s="1" t="str">
        <f>IFERROR(__xludf.DUMMYFUNCTION("""COMPUTED_VALUE"""),"")</f>
        <v/>
      </c>
      <c r="S5" s="1" t="str">
        <f>IFERROR(__xludf.DUMMYFUNCTION("""COMPUTED_VALUE"""),"")</f>
        <v/>
      </c>
      <c r="T5" s="1" t="str">
        <f>IFERROR(__xludf.DUMMYFUNCTION("""COMPUTED_VALUE"""),"")</f>
        <v/>
      </c>
      <c r="U5" s="1" t="str">
        <f>IFERROR(__xludf.DUMMYFUNCTION("""COMPUTED_VALUE"""),"")</f>
        <v/>
      </c>
      <c r="V5" s="1" t="str">
        <f>IFERROR(__xludf.DUMMYFUNCTION("""COMPUTED_VALUE"""),"")</f>
        <v/>
      </c>
    </row>
    <row r="6">
      <c r="A6" s="4">
        <f>IFERROR(__xludf.DUMMYFUNCTION("""COMPUTED_VALUE"""),43726.50910248843)</f>
        <v>43726.5091</v>
      </c>
      <c r="B6" s="1" t="str">
        <f>IFERROR(__xludf.DUMMYFUNCTION("""COMPUTED_VALUE"""),"Rémi CHAUVINEAU")</f>
        <v>Rémi CHAUVINEAU</v>
      </c>
      <c r="C6" s="1" t="str">
        <f>IFERROR(__xludf.DUMMYFUNCTION("""COMPUTED_VALUE"""),"L'homme le plus influent de France, leader charismatique récemment élu malgré son opposition passée avec certains membres du gouvernement, et Macron à ses côtés")</f>
        <v>L'homme le plus influent de France, leader charismatique récemment élu malgré son opposition passée avec certains membres du gouvernement, et Macron à ses côtés</v>
      </c>
      <c r="D6" s="1" t="str">
        <f>IFERROR(__xludf.DUMMYFUNCTION("""COMPUTED_VALUE"""),"BDS")</f>
        <v>BDS</v>
      </c>
      <c r="E6" s="1">
        <f>IFERROR(__xludf.DUMMYFUNCTION("""COMPUTED_VALUE"""),3.0)</f>
        <v>3</v>
      </c>
      <c r="F6" s="1" t="str">
        <f>IFERROR(__xludf.DUMMYFUNCTION("""COMPUTED_VALUE"""),"Rock, Electro posée, Rap")</f>
        <v>Rock, Electro posée, Rap</v>
      </c>
      <c r="G6" s="1" t="str">
        <f>IFERROR(__xludf.DUMMYFUNCTION("""COMPUTED_VALUE"""),"Musique, Cinéma")</f>
        <v>Musique, Cinéma</v>
      </c>
      <c r="H6" s="1" t="str">
        <f>IFERROR(__xludf.DUMMYFUNCTION("""COMPUTED_VALUE"""),"Seulement les soirs de pleine lune")</f>
        <v>Seulement les soirs de pleine lune</v>
      </c>
      <c r="I6" s="1" t="str">
        <f>IFERROR(__xludf.DUMMYFUNCTION("""COMPUTED_VALUE"""),"Plusieurs fois par semaine")</f>
        <v>Plusieurs fois par semaine</v>
      </c>
      <c r="J6" s="1" t="str">
        <f>IFERROR(__xludf.DUMMYFUNCTION("""COMPUTED_VALUE"""),"Pour la compet")</f>
        <v>Pour la compet</v>
      </c>
      <c r="K6" s="1" t="str">
        <f>IFERROR(__xludf.DUMMYFUNCTION("""COMPUTED_VALUE"""),"Sports collectifs, Athlétisme")</f>
        <v>Sports collectifs, Athlétisme</v>
      </c>
      <c r="L6" s="1" t="str">
        <f>IFERROR(__xludf.DUMMYFUNCTION("""COMPUTED_VALUE"""),"Alterner entre grec et coquillettes ça compte ?")</f>
        <v>Alterner entre grec et coquillettes ça compte ?</v>
      </c>
      <c r="M6" s="1">
        <f>IFERROR(__xludf.DUMMYFUNCTION("""COMPUTED_VALUE"""),8.0)</f>
        <v>8</v>
      </c>
      <c r="N6" s="1" t="str">
        <f>IFERROR(__xludf.DUMMYFUNCTION("""COMPUTED_VALUE"""),"Une fois par semaine")</f>
        <v>Une fois par semaine</v>
      </c>
      <c r="O6" s="1" t="str">
        <f>IFERROR(__xludf.DUMMYFUNCTION("""COMPUTED_VALUE"""),"T'enflammes le dancefloor")</f>
        <v>T'enflammes le dancefloor</v>
      </c>
      <c r="P6" s="1">
        <f>IFERROR(__xludf.DUMMYFUNCTION("""COMPUTED_VALUE"""),2.0)</f>
        <v>2</v>
      </c>
      <c r="Q6" s="1" t="str">
        <f>IFERROR(__xludf.DUMMYFUNCTION("""COMPUTED_VALUE"""),"")</f>
        <v/>
      </c>
      <c r="R6" s="1" t="str">
        <f>IFERROR(__xludf.DUMMYFUNCTION("""COMPUTED_VALUE"""),"")</f>
        <v/>
      </c>
      <c r="S6" s="1" t="str">
        <f>IFERROR(__xludf.DUMMYFUNCTION("""COMPUTED_VALUE"""),"")</f>
        <v/>
      </c>
      <c r="T6" s="1" t="str">
        <f>IFERROR(__xludf.DUMMYFUNCTION("""COMPUTED_VALUE"""),"")</f>
        <v/>
      </c>
      <c r="U6" s="1" t="str">
        <f>IFERROR(__xludf.DUMMYFUNCTION("""COMPUTED_VALUE"""),"")</f>
        <v/>
      </c>
      <c r="V6" s="1" t="str">
        <f>IFERROR(__xludf.DUMMYFUNCTION("""COMPUTED_VALUE"""),"")</f>
        <v/>
      </c>
    </row>
    <row r="7">
      <c r="A7" s="4">
        <f>IFERROR(__xludf.DUMMYFUNCTION("""COMPUTED_VALUE"""),43726.55293373842)</f>
        <v>43726.55293</v>
      </c>
      <c r="B7" s="1" t="str">
        <f>IFERROR(__xludf.DUMMYFUNCTION("""COMPUTED_VALUE"""),"Pierre HELIAS")</f>
        <v>Pierre HELIAS</v>
      </c>
      <c r="C7" s="1" t="str">
        <f>IFERROR(__xludf.DUMMYFUNCTION("""COMPUTED_VALUE"""),"Deux inconnus")</f>
        <v>Deux inconnus</v>
      </c>
      <c r="D7" s="1" t="str">
        <f>IFERROR(__xludf.DUMMYFUNCTION("""COMPUTED_VALUE"""),"BDS")</f>
        <v>BDS</v>
      </c>
      <c r="E7" s="1">
        <f>IFERROR(__xludf.DUMMYFUNCTION("""COMPUTED_VALUE"""),3.0)</f>
        <v>3</v>
      </c>
      <c r="F7" s="1" t="str">
        <f>IFERROR(__xludf.DUMMYFUNCTION("""COMPUTED_VALUE"""),"Electro hard, Rap")</f>
        <v>Electro hard, Rap</v>
      </c>
      <c r="G7" s="1" t="str">
        <f>IFERROR(__xludf.DUMMYFUNCTION("""COMPUTED_VALUE"""),"Danse")</f>
        <v>Danse</v>
      </c>
      <c r="H7" s="1" t="str">
        <f>IFERROR(__xludf.DUMMYFUNCTION("""COMPUTED_VALUE"""),"Une fois de temps en temps")</f>
        <v>Une fois de temps en temps</v>
      </c>
      <c r="I7" s="1" t="str">
        <f>IFERROR(__xludf.DUMMYFUNCTION("""COMPUTED_VALUE"""),"Plusieurs fois par semaine")</f>
        <v>Plusieurs fois par semaine</v>
      </c>
      <c r="J7" s="1" t="str">
        <f>IFERROR(__xludf.DUMMYFUNCTION("""COMPUTED_VALUE"""),"Pour le fun")</f>
        <v>Pour le fun</v>
      </c>
      <c r="K7" s="1" t="str">
        <f>IFERROR(__xludf.DUMMYFUNCTION("""COMPUTED_VALUE"""),"Sports collectifs")</f>
        <v>Sports collectifs</v>
      </c>
      <c r="L7" s="1" t="str">
        <f>IFERROR(__xludf.DUMMYFUNCTION("""COMPUTED_VALUE"""),"J'aime cuisiner le WE ou quand j'ai le temps")</f>
        <v>J'aime cuisiner le WE ou quand j'ai le temps</v>
      </c>
      <c r="M7" s="1">
        <f>IFERROR(__xludf.DUMMYFUNCTION("""COMPUTED_VALUE"""),8.0)</f>
        <v>8</v>
      </c>
      <c r="N7" s="1" t="str">
        <f>IFERROR(__xludf.DUMMYFUNCTION("""COMPUTED_VALUE"""),"Une fois par semaine")</f>
        <v>Une fois par semaine</v>
      </c>
      <c r="O7" s="1" t="str">
        <f>IFERROR(__xludf.DUMMYFUNCTION("""COMPUTED_VALUE"""),"Objectif grosse défonce")</f>
        <v>Objectif grosse défonce</v>
      </c>
      <c r="P7" s="1">
        <f>IFERROR(__xludf.DUMMYFUNCTION("""COMPUTED_VALUE"""),3.0)</f>
        <v>3</v>
      </c>
      <c r="Q7" s="1" t="str">
        <f>IFERROR(__xludf.DUMMYFUNCTION("""COMPUTED_VALUE"""),"")</f>
        <v/>
      </c>
      <c r="R7" s="1" t="str">
        <f>IFERROR(__xludf.DUMMYFUNCTION("""COMPUTED_VALUE"""),"")</f>
        <v/>
      </c>
      <c r="S7" s="1" t="str">
        <f>IFERROR(__xludf.DUMMYFUNCTION("""COMPUTED_VALUE"""),"")</f>
        <v/>
      </c>
      <c r="T7" s="1" t="str">
        <f>IFERROR(__xludf.DUMMYFUNCTION("""COMPUTED_VALUE"""),"")</f>
        <v/>
      </c>
      <c r="U7" s="1" t="str">
        <f>IFERROR(__xludf.DUMMYFUNCTION("""COMPUTED_VALUE"""),"")</f>
        <v/>
      </c>
      <c r="V7" s="1" t="str">
        <f>IFERROR(__xludf.DUMMYFUNCTION("""COMPUTED_VALUE"""),"")</f>
        <v/>
      </c>
    </row>
    <row r="8">
      <c r="A8" s="4">
        <f>IFERROR(__xludf.DUMMYFUNCTION("""COMPUTED_VALUE"""),43726.56296280093)</f>
        <v>43726.56296</v>
      </c>
      <c r="B8" s="1" t="str">
        <f>IFERROR(__xludf.DUMMYFUNCTION("""COMPUTED_VALUE"""),"Theo Foucher ")</f>
        <v>Theo Foucher </v>
      </c>
      <c r="C8" s="1" t="str">
        <f>IFERROR(__xludf.DUMMYFUNCTION("""COMPUTED_VALUE"""),"Le président et un inconnu")</f>
        <v>Le président et un inconnu</v>
      </c>
      <c r="D8" s="1" t="str">
        <f>IFERROR(__xludf.DUMMYFUNCTION("""COMPUTED_VALUE"""),"BDE, BDS")</f>
        <v>BDE, BDS</v>
      </c>
      <c r="E8" s="1">
        <f>IFERROR(__xludf.DUMMYFUNCTION("""COMPUTED_VALUE"""),3.0)</f>
        <v>3</v>
      </c>
      <c r="F8" s="1" t="str">
        <f>IFERROR(__xludf.DUMMYFUNCTION("""COMPUTED_VALUE"""),"Electro posée, Rap, Pop, Musique fançaise")</f>
        <v>Electro posée, Rap, Pop, Musique fançaise</v>
      </c>
      <c r="G8" s="1" t="str">
        <f>IFERROR(__xludf.DUMMYFUNCTION("""COMPUTED_VALUE"""),"Pas du tout")</f>
        <v>Pas du tout</v>
      </c>
      <c r="H8" s="1" t="str">
        <f>IFERROR(__xludf.DUMMYFUNCTION("""COMPUTED_VALUE"""),"Seulement les soirs de pleine lune")</f>
        <v>Seulement les soirs de pleine lune</v>
      </c>
      <c r="I8" s="1" t="str">
        <f>IFERROR(__xludf.DUMMYFUNCTION("""COMPUTED_VALUE"""),"Une fois par jour")</f>
        <v>Une fois par jour</v>
      </c>
      <c r="J8" s="1" t="str">
        <f>IFERROR(__xludf.DUMMYFUNCTION("""COMPUTED_VALUE"""),"Pour la compet")</f>
        <v>Pour la compet</v>
      </c>
      <c r="K8" s="1" t="str">
        <f>IFERROR(__xludf.DUMMYFUNCTION("""COMPUTED_VALUE"""),"Sports collectifs, Voile, Sports de rames, Sports aquatiques, Escalade, Autre")</f>
        <v>Sports collectifs, Voile, Sports de rames, Sports aquatiques, Escalade, Autre</v>
      </c>
      <c r="L8" s="1" t="str">
        <f>IFERROR(__xludf.DUMMYFUNCTION("""COMPUTED_VALUE"""),"Je fais toujours attention à bien manger")</f>
        <v>Je fais toujours attention à bien manger</v>
      </c>
      <c r="M8" s="1">
        <f>IFERROR(__xludf.DUMMYFUNCTION("""COMPUTED_VALUE"""),9.0)</f>
        <v>9</v>
      </c>
      <c r="N8" s="1" t="str">
        <f>IFERROR(__xludf.DUMMYFUNCTION("""COMPUTED_VALUE"""),"Plusieurs fois par semaine")</f>
        <v>Plusieurs fois par semaine</v>
      </c>
      <c r="O8" s="1" t="str">
        <f>IFERROR(__xludf.DUMMYFUNCTION("""COMPUTED_VALUE"""),"Objectif grosse défonce")</f>
        <v>Objectif grosse défonce</v>
      </c>
      <c r="P8" s="1">
        <f>IFERROR(__xludf.DUMMYFUNCTION("""COMPUTED_VALUE"""),2.0)</f>
        <v>2</v>
      </c>
      <c r="Q8" s="1" t="str">
        <f>IFERROR(__xludf.DUMMYFUNCTION("""COMPUTED_VALUE"""),"")</f>
        <v/>
      </c>
      <c r="R8" s="1" t="str">
        <f>IFERROR(__xludf.DUMMYFUNCTION("""COMPUTED_VALUE"""),"")</f>
        <v/>
      </c>
      <c r="S8" s="1" t="str">
        <f>IFERROR(__xludf.DUMMYFUNCTION("""COMPUTED_VALUE"""),"")</f>
        <v/>
      </c>
      <c r="T8" s="1" t="str">
        <f>IFERROR(__xludf.DUMMYFUNCTION("""COMPUTED_VALUE"""),"")</f>
        <v/>
      </c>
      <c r="U8" s="1" t="str">
        <f>IFERROR(__xludf.DUMMYFUNCTION("""COMPUTED_VALUE"""),"")</f>
        <v/>
      </c>
      <c r="V8" s="1" t="str">
        <f>IFERROR(__xludf.DUMMYFUNCTION("""COMPUTED_VALUE"""),"")</f>
        <v/>
      </c>
    </row>
    <row r="9">
      <c r="A9" s="4">
        <f>IFERROR(__xludf.DUMMYFUNCTION("""COMPUTED_VALUE"""),43726.57516579861)</f>
        <v>43726.57517</v>
      </c>
      <c r="B9" s="1" t="str">
        <f>IFERROR(__xludf.DUMMYFUNCTION("""COMPUTED_VALUE"""),"Patrycja Dworznikowska ")</f>
        <v>Patrycja Dworznikowska </v>
      </c>
      <c r="C9" s="1" t="str">
        <f>IFERROR(__xludf.DUMMYFUNCTION("""COMPUTED_VALUE"""),"L'homme le plus influent de France, leader charismatique récemment élu malgré son opposition passée avec certains membres du gouvernement, et Macron à ses côtés")</f>
        <v>L'homme le plus influent de France, leader charismatique récemment élu malgré son opposition passée avec certains membres du gouvernement, et Macron à ses côtés</v>
      </c>
      <c r="D9" s="1" t="str">
        <f>IFERROR(__xludf.DUMMYFUNCTION("""COMPUTED_VALUE"""),"BDA, BDE, BDS")</f>
        <v>BDA, BDE, BDS</v>
      </c>
      <c r="E9" s="1">
        <f>IFERROR(__xludf.DUMMYFUNCTION("""COMPUTED_VALUE"""),5.0)</f>
        <v>5</v>
      </c>
      <c r="F9" s="1" t="str">
        <f>IFERROR(__xludf.DUMMYFUNCTION("""COMPUTED_VALUE"""),"Pop, Autre")</f>
        <v>Pop, Autre</v>
      </c>
      <c r="G9" s="1" t="str">
        <f>IFERROR(__xludf.DUMMYFUNCTION("""COMPUTED_VALUE"""),"Musique")</f>
        <v>Musique</v>
      </c>
      <c r="H9" s="1" t="str">
        <f>IFERROR(__xludf.DUMMYFUNCTION("""COMPUTED_VALUE"""),"Une fois de temps en temps")</f>
        <v>Une fois de temps en temps</v>
      </c>
      <c r="I9" s="1" t="str">
        <f>IFERROR(__xludf.DUMMYFUNCTION("""COMPUTED_VALUE"""),"Plusieurs fois par semaine")</f>
        <v>Plusieurs fois par semaine</v>
      </c>
      <c r="J9" s="1" t="str">
        <f>IFERROR(__xludf.DUMMYFUNCTION("""COMPUTED_VALUE"""),"Pour le développement perso et se dépasser")</f>
        <v>Pour le développement perso et se dépasser</v>
      </c>
      <c r="K9" s="1" t="str">
        <f>IFERROR(__xludf.DUMMYFUNCTION("""COMPUTED_VALUE"""),"Autre")</f>
        <v>Autre</v>
      </c>
      <c r="L9" s="1" t="str">
        <f>IFERROR(__xludf.DUMMYFUNCTION("""COMPUTED_VALUE"""),"J'aime cuisiner le WE ou quand j'ai le temps")</f>
        <v>J'aime cuisiner le WE ou quand j'ai le temps</v>
      </c>
      <c r="M9" s="1">
        <f>IFERROR(__xludf.DUMMYFUNCTION("""COMPUTED_VALUE"""),3.0)</f>
        <v>3</v>
      </c>
      <c r="N9" s="1" t="str">
        <f>IFERROR(__xludf.DUMMYFUNCTION("""COMPUTED_VALUE"""),"Une fois par semaine")</f>
        <v>Une fois par semaine</v>
      </c>
      <c r="O9" s="1" t="str">
        <f>IFERROR(__xludf.DUMMYFUNCTION("""COMPUTED_VALUE"""),"Tu te poses dans un coin, chill !!")</f>
        <v>Tu te poses dans un coin, chill !!</v>
      </c>
      <c r="P9" s="1">
        <f>IFERROR(__xludf.DUMMYFUNCTION("""COMPUTED_VALUE"""),1.0)</f>
        <v>1</v>
      </c>
      <c r="Q9" s="1" t="str">
        <f>IFERROR(__xludf.DUMMYFUNCTION("""COMPUTED_VALUE"""),"")</f>
        <v/>
      </c>
      <c r="R9" s="1" t="str">
        <f>IFERROR(__xludf.DUMMYFUNCTION("""COMPUTED_VALUE"""),"")</f>
        <v/>
      </c>
      <c r="S9" s="1" t="str">
        <f>IFERROR(__xludf.DUMMYFUNCTION("""COMPUTED_VALUE"""),"")</f>
        <v/>
      </c>
      <c r="T9" s="1" t="str">
        <f>IFERROR(__xludf.DUMMYFUNCTION("""COMPUTED_VALUE"""),"")</f>
        <v/>
      </c>
      <c r="U9" s="1" t="str">
        <f>IFERROR(__xludf.DUMMYFUNCTION("""COMPUTED_VALUE"""),"")</f>
        <v/>
      </c>
      <c r="V9" s="1" t="str">
        <f>IFERROR(__xludf.DUMMYFUNCTION("""COMPUTED_VALUE"""),"")</f>
        <v/>
      </c>
    </row>
    <row r="10">
      <c r="A10" s="4">
        <f>IFERROR(__xludf.DUMMYFUNCTION("""COMPUTED_VALUE"""),43726.61672168982)</f>
        <v>43726.61672</v>
      </c>
      <c r="B10" s="1" t="str">
        <f>IFERROR(__xludf.DUMMYFUNCTION("""COMPUTED_VALUE"""),"Quentin GERBEAUX")</f>
        <v>Quentin GERBEAUX</v>
      </c>
      <c r="C10" s="1" t="str">
        <f>IFERROR(__xludf.DUMMYFUNCTION("""COMPUTED_VALUE"""),"Le président et un inconnu")</f>
        <v>Le président et un inconnu</v>
      </c>
      <c r="D10" s="1" t="str">
        <f>IFERROR(__xludf.DUMMYFUNCTION("""COMPUTED_VALUE"""),"Pas de liste")</f>
        <v>Pas de liste</v>
      </c>
      <c r="E10" s="1">
        <f>IFERROR(__xludf.DUMMYFUNCTION("""COMPUTED_VALUE"""),3.0)</f>
        <v>3</v>
      </c>
      <c r="F10" s="1" t="str">
        <f>IFERROR(__xludf.DUMMYFUNCTION("""COMPUTED_VALUE"""),"Rock, Electro posée, Pop, Musique fançaise, Jazz, Musique classique")</f>
        <v>Rock, Electro posée, Pop, Musique fançaise, Jazz, Musique classique</v>
      </c>
      <c r="G10" s="1" t="str">
        <f>IFERROR(__xludf.DUMMYFUNCTION("""COMPUTED_VALUE"""),"Littérature, Cinéma, Graphisme")</f>
        <v>Littérature, Cinéma, Graphisme</v>
      </c>
      <c r="H10" s="1" t="str">
        <f>IFERROR(__xludf.DUMMYFUNCTION("""COMPUTED_VALUE"""),"Quelques fois par semaine")</f>
        <v>Quelques fois par semaine</v>
      </c>
      <c r="I10" s="1" t="str">
        <f>IFERROR(__xludf.DUMMYFUNCTION("""COMPUTED_VALUE"""),"Une fois par semaine")</f>
        <v>Une fois par semaine</v>
      </c>
      <c r="J10" s="1" t="str">
        <f>IFERROR(__xludf.DUMMYFUNCTION("""COMPUTED_VALUE"""),"Pour le fun")</f>
        <v>Pour le fun</v>
      </c>
      <c r="K10" s="1" t="str">
        <f>IFERROR(__xludf.DUMMYFUNCTION("""COMPUTED_VALUE"""),"Sports aquatiques")</f>
        <v>Sports aquatiques</v>
      </c>
      <c r="L10" s="1" t="str">
        <f>IFERROR(__xludf.DUMMYFUNCTION("""COMPUTED_VALUE"""),"J'aime cuisiner le WE ou quand j'ai le temps")</f>
        <v>J'aime cuisiner le WE ou quand j'ai le temps</v>
      </c>
      <c r="M10" s="1">
        <f>IFERROR(__xludf.DUMMYFUNCTION("""COMPUTED_VALUE"""),10.0)</f>
        <v>10</v>
      </c>
      <c r="N10" s="1" t="str">
        <f>IFERROR(__xludf.DUMMYFUNCTION("""COMPUTED_VALUE"""),"Une fois par semaine")</f>
        <v>Une fois par semaine</v>
      </c>
      <c r="O10" s="1" t="str">
        <f>IFERROR(__xludf.DUMMYFUNCTION("""COMPUTED_VALUE"""),"Tu te poses dans un coin, chill !!")</f>
        <v>Tu te poses dans un coin, chill !!</v>
      </c>
      <c r="P10" s="1">
        <f>IFERROR(__xludf.DUMMYFUNCTION("""COMPUTED_VALUE"""),2.0)</f>
        <v>2</v>
      </c>
      <c r="Q10" s="1" t="str">
        <f>IFERROR(__xludf.DUMMYFUNCTION("""COMPUTED_VALUE"""),"")</f>
        <v/>
      </c>
      <c r="R10" s="1" t="str">
        <f>IFERROR(__xludf.DUMMYFUNCTION("""COMPUTED_VALUE"""),"")</f>
        <v/>
      </c>
      <c r="S10" s="1" t="str">
        <f>IFERROR(__xludf.DUMMYFUNCTION("""COMPUTED_VALUE"""),"")</f>
        <v/>
      </c>
      <c r="T10" s="1" t="str">
        <f>IFERROR(__xludf.DUMMYFUNCTION("""COMPUTED_VALUE"""),"")</f>
        <v/>
      </c>
      <c r="U10" s="1" t="str">
        <f>IFERROR(__xludf.DUMMYFUNCTION("""COMPUTED_VALUE"""),"")</f>
        <v/>
      </c>
      <c r="V10" s="1" t="str">
        <f>IFERROR(__xludf.DUMMYFUNCTION("""COMPUTED_VALUE"""),"")</f>
        <v/>
      </c>
    </row>
    <row r="11">
      <c r="A11" s="4">
        <f>IFERROR(__xludf.DUMMYFUNCTION("""COMPUTED_VALUE"""),43726.68178172453)</f>
        <v>43726.68178</v>
      </c>
      <c r="B11" s="1" t="str">
        <f>IFERROR(__xludf.DUMMYFUNCTION("""COMPUTED_VALUE"""),"Augustin ADAM ")</f>
        <v>Augustin ADAM </v>
      </c>
      <c r="C11" s="1" t="str">
        <f>IFERROR(__xludf.DUMMYFUNCTION("""COMPUTED_VALUE"""),"Le président et un inconnu")</f>
        <v>Le président et un inconnu</v>
      </c>
      <c r="D11" s="1" t="str">
        <f>IFERROR(__xludf.DUMMYFUNCTION("""COMPUTED_VALUE"""),"BDE")</f>
        <v>BDE</v>
      </c>
      <c r="E11" s="1">
        <f>IFERROR(__xludf.DUMMYFUNCTION("""COMPUTED_VALUE"""),4.0)</f>
        <v>4</v>
      </c>
      <c r="F11" s="1" t="str">
        <f>IFERROR(__xludf.DUMMYFUNCTION("""COMPUTED_VALUE"""),"Electro posée, Electro hard, Rap, Musique fançaise, Musique classique")</f>
        <v>Electro posée, Electro hard, Rap, Musique fançaise, Musique classique</v>
      </c>
      <c r="G11" s="1" t="str">
        <f>IFERROR(__xludf.DUMMYFUNCTION("""COMPUTED_VALUE"""),"Pas du tout")</f>
        <v>Pas du tout</v>
      </c>
      <c r="H11" s="1" t="str">
        <f>IFERROR(__xludf.DUMMYFUNCTION("""COMPUTED_VALUE"""),"Une fois de temps en temps")</f>
        <v>Une fois de temps en temps</v>
      </c>
      <c r="I11" s="1" t="str">
        <f>IFERROR(__xludf.DUMMYFUNCTION("""COMPUTED_VALUE"""),"Plusieurs fois par semaine")</f>
        <v>Plusieurs fois par semaine</v>
      </c>
      <c r="J11" s="1" t="str">
        <f>IFERROR(__xludf.DUMMYFUNCTION("""COMPUTED_VALUE"""),"Pour le développement perso et se dépasser")</f>
        <v>Pour le développement perso et se dépasser</v>
      </c>
      <c r="K11" s="1" t="str">
        <f>IFERROR(__xludf.DUMMYFUNCTION("""COMPUTED_VALUE"""),"Sports collectifs, Voile, Sports de combat")</f>
        <v>Sports collectifs, Voile, Sports de combat</v>
      </c>
      <c r="L11" s="1" t="str">
        <f>IFERROR(__xludf.DUMMYFUNCTION("""COMPUTED_VALUE"""),"J'aime cuisiner le WE ou quand j'ai le temps")</f>
        <v>J'aime cuisiner le WE ou quand j'ai le temps</v>
      </c>
      <c r="M11" s="1">
        <f>IFERROR(__xludf.DUMMYFUNCTION("""COMPUTED_VALUE"""),9.0)</f>
        <v>9</v>
      </c>
      <c r="N11" s="1" t="str">
        <f>IFERROR(__xludf.DUMMYFUNCTION("""COMPUTED_VALUE"""),"Plusieurs fois par semaine")</f>
        <v>Plusieurs fois par semaine</v>
      </c>
      <c r="O11" s="1" t="str">
        <f>IFERROR(__xludf.DUMMYFUNCTION("""COMPUTED_VALUE"""),"T'enflammes le dancefloor")</f>
        <v>T'enflammes le dancefloor</v>
      </c>
      <c r="P11" s="1">
        <f>IFERROR(__xludf.DUMMYFUNCTION("""COMPUTED_VALUE"""),2.0)</f>
        <v>2</v>
      </c>
      <c r="Q11" s="1" t="str">
        <f>IFERROR(__xludf.DUMMYFUNCTION("""COMPUTED_VALUE"""),"")</f>
        <v/>
      </c>
      <c r="R11" s="1" t="str">
        <f>IFERROR(__xludf.DUMMYFUNCTION("""COMPUTED_VALUE"""),"")</f>
        <v/>
      </c>
      <c r="S11" s="1" t="str">
        <f>IFERROR(__xludf.DUMMYFUNCTION("""COMPUTED_VALUE"""),"")</f>
        <v/>
      </c>
      <c r="T11" s="1" t="str">
        <f>IFERROR(__xludf.DUMMYFUNCTION("""COMPUTED_VALUE"""),"")</f>
        <v/>
      </c>
      <c r="U11" s="1" t="str">
        <f>IFERROR(__xludf.DUMMYFUNCTION("""COMPUTED_VALUE"""),"")</f>
        <v/>
      </c>
      <c r="V11" s="1" t="str">
        <f>IFERROR(__xludf.DUMMYFUNCTION("""COMPUTED_VALUE"""),"")</f>
        <v/>
      </c>
    </row>
    <row r="12">
      <c r="A12" s="4">
        <f>IFERROR(__xludf.DUMMYFUNCTION("""COMPUTED_VALUE"""),43726.77240539352)</f>
        <v>43726.77241</v>
      </c>
      <c r="B12" s="1" t="str">
        <f>IFERROR(__xludf.DUMMYFUNCTION("""COMPUTED_VALUE"""),"Paul MILLASSEAU")</f>
        <v>Paul MILLASSEAU</v>
      </c>
      <c r="C12" s="1" t="str">
        <f>IFERROR(__xludf.DUMMYFUNCTION("""COMPUTED_VALUE"""),"Le président et un inconnu")</f>
        <v>Le président et un inconnu</v>
      </c>
      <c r="D12" s="1" t="str">
        <f>IFERROR(__xludf.DUMMYFUNCTION("""COMPUTED_VALUE"""),"Pas de liste")</f>
        <v>Pas de liste</v>
      </c>
      <c r="E12" s="1">
        <f>IFERROR(__xludf.DUMMYFUNCTION("""COMPUTED_VALUE"""),3.0)</f>
        <v>3</v>
      </c>
      <c r="F12" s="1" t="str">
        <f>IFERROR(__xludf.DUMMYFUNCTION("""COMPUTED_VALUE"""),"Rock, Electro posée, Rap, Pop")</f>
        <v>Rock, Electro posée, Rap, Pop</v>
      </c>
      <c r="G12" s="1" t="str">
        <f>IFERROR(__xludf.DUMMYFUNCTION("""COMPUTED_VALUE"""),"Musique, Cinéma")</f>
        <v>Musique, Cinéma</v>
      </c>
      <c r="H12" s="1" t="str">
        <f>IFERROR(__xludf.DUMMYFUNCTION("""COMPUTED_VALUE"""),"Une fois de temps en temps")</f>
        <v>Une fois de temps en temps</v>
      </c>
      <c r="I12" s="1" t="str">
        <f>IFERROR(__xludf.DUMMYFUNCTION("""COMPUTED_VALUE"""),"Une fois par semaine")</f>
        <v>Une fois par semaine</v>
      </c>
      <c r="J12" s="1" t="str">
        <f>IFERROR(__xludf.DUMMYFUNCTION("""COMPUTED_VALUE"""),"Pour le fun")</f>
        <v>Pour le fun</v>
      </c>
      <c r="K12" s="1" t="str">
        <f>IFERROR(__xludf.DUMMYFUNCTION("""COMPUTED_VALUE"""),"Sports collectifs")</f>
        <v>Sports collectifs</v>
      </c>
      <c r="L12" s="1" t="str">
        <f>IFERROR(__xludf.DUMMYFUNCTION("""COMPUTED_VALUE"""),"Oh oui, et les trucs bien gras ça me connait !")</f>
        <v>Oh oui, et les trucs bien gras ça me connait !</v>
      </c>
      <c r="M12" s="1">
        <f>IFERROR(__xludf.DUMMYFUNCTION("""COMPUTED_VALUE"""),8.0)</f>
        <v>8</v>
      </c>
      <c r="N12" s="1" t="str">
        <f>IFERROR(__xludf.DUMMYFUNCTION("""COMPUTED_VALUE"""),"Une fois par semaine")</f>
        <v>Une fois par semaine</v>
      </c>
      <c r="O12" s="1" t="str">
        <f>IFERROR(__xludf.DUMMYFUNCTION("""COMPUTED_VALUE"""),"Tu te poses dans un coin, chill !!")</f>
        <v>Tu te poses dans un coin, chill !!</v>
      </c>
      <c r="P12" s="1">
        <f>IFERROR(__xludf.DUMMYFUNCTION("""COMPUTED_VALUE"""),1.0)</f>
        <v>1</v>
      </c>
      <c r="Q12" s="1" t="str">
        <f>IFERROR(__xludf.DUMMYFUNCTION("""COMPUTED_VALUE"""),"")</f>
        <v/>
      </c>
      <c r="R12" s="1" t="str">
        <f>IFERROR(__xludf.DUMMYFUNCTION("""COMPUTED_VALUE"""),"")</f>
        <v/>
      </c>
      <c r="S12" s="1" t="str">
        <f>IFERROR(__xludf.DUMMYFUNCTION("""COMPUTED_VALUE"""),"")</f>
        <v/>
      </c>
      <c r="T12" s="1" t="str">
        <f>IFERROR(__xludf.DUMMYFUNCTION("""COMPUTED_VALUE"""),"")</f>
        <v/>
      </c>
      <c r="U12" s="1" t="str">
        <f>IFERROR(__xludf.DUMMYFUNCTION("""COMPUTED_VALUE"""),"")</f>
        <v/>
      </c>
      <c r="V12" s="1" t="str">
        <f>IFERROR(__xludf.DUMMYFUNCTION("""COMPUTED_VALUE"""),"")</f>
        <v/>
      </c>
    </row>
    <row r="13">
      <c r="A13" s="4">
        <f>IFERROR(__xludf.DUMMYFUNCTION("""COMPUTED_VALUE"""),43726.82754958334)</f>
        <v>43726.82755</v>
      </c>
      <c r="B13" s="1" t="str">
        <f>IFERROR(__xludf.DUMMYFUNCTION("""COMPUTED_VALUE"""),"Patrycja DWORZNIKOWSKA")</f>
        <v>Patrycja DWORZNIKOWSKA</v>
      </c>
      <c r="C13" s="1" t="str">
        <f>IFERROR(__xludf.DUMMYFUNCTION("""COMPUTED_VALUE"""),"L'homme le plus influent de France, leader charismatique récemment élu malgré son opposition passée avec certains membres du gouvernement, et Macron à ses côtés")</f>
        <v>L'homme le plus influent de France, leader charismatique récemment élu malgré son opposition passée avec certains membres du gouvernement, et Macron à ses côtés</v>
      </c>
      <c r="D13" s="1" t="str">
        <f>IFERROR(__xludf.DUMMYFUNCTION("""COMPUTED_VALUE"""),"BDA, BDE, BDS")</f>
        <v>BDA, BDE, BDS</v>
      </c>
      <c r="E13" s="1">
        <f>IFERROR(__xludf.DUMMYFUNCTION("""COMPUTED_VALUE"""),4.0)</f>
        <v>4</v>
      </c>
      <c r="F13" s="1" t="str">
        <f>IFERROR(__xludf.DUMMYFUNCTION("""COMPUTED_VALUE"""),"Pop")</f>
        <v>Pop</v>
      </c>
      <c r="G13" s="1" t="str">
        <f>IFERROR(__xludf.DUMMYFUNCTION("""COMPUTED_VALUE"""),"Danse, Musique, Autre")</f>
        <v>Danse, Musique, Autre</v>
      </c>
      <c r="H13" s="1" t="str">
        <f>IFERROR(__xludf.DUMMYFUNCTION("""COMPUTED_VALUE"""),"Seulement les soirs de pleine lune")</f>
        <v>Seulement les soirs de pleine lune</v>
      </c>
      <c r="I13" s="1" t="str">
        <f>IFERROR(__xludf.DUMMYFUNCTION("""COMPUTED_VALUE"""),"Plusieurs fois par semaine")</f>
        <v>Plusieurs fois par semaine</v>
      </c>
      <c r="J13" s="1" t="str">
        <f>IFERROR(__xludf.DUMMYFUNCTION("""COMPUTED_VALUE"""),"Pour le développement perso et se dépasser")</f>
        <v>Pour le développement perso et se dépasser</v>
      </c>
      <c r="K13" s="1" t="str">
        <f>IFERROR(__xludf.DUMMYFUNCTION("""COMPUTED_VALUE"""),"Autre")</f>
        <v>Autre</v>
      </c>
      <c r="L13" s="1" t="str">
        <f>IFERROR(__xludf.DUMMYFUNCTION("""COMPUTED_VALUE"""),"J'aime cuisiner le WE ou quand j'ai le temps")</f>
        <v>J'aime cuisiner le WE ou quand j'ai le temps</v>
      </c>
      <c r="M13" s="1">
        <f>IFERROR(__xludf.DUMMYFUNCTION("""COMPUTED_VALUE"""),3.0)</f>
        <v>3</v>
      </c>
      <c r="N13" s="1" t="str">
        <f>IFERROR(__xludf.DUMMYFUNCTION("""COMPUTED_VALUE"""),"Une fois par semaine")</f>
        <v>Une fois par semaine</v>
      </c>
      <c r="O13" s="1" t="str">
        <f>IFERROR(__xludf.DUMMYFUNCTION("""COMPUTED_VALUE"""),"Tu te poses dans un coin, chill !!")</f>
        <v>Tu te poses dans un coin, chill !!</v>
      </c>
      <c r="P13" s="1">
        <f>IFERROR(__xludf.DUMMYFUNCTION("""COMPUTED_VALUE"""),1.0)</f>
        <v>1</v>
      </c>
      <c r="Q13" s="1" t="str">
        <f>IFERROR(__xludf.DUMMYFUNCTION("""COMPUTED_VALUE"""),"")</f>
        <v/>
      </c>
      <c r="R13" s="1" t="str">
        <f>IFERROR(__xludf.DUMMYFUNCTION("""COMPUTED_VALUE"""),"")</f>
        <v/>
      </c>
      <c r="S13" s="1" t="str">
        <f>IFERROR(__xludf.DUMMYFUNCTION("""COMPUTED_VALUE"""),"")</f>
        <v/>
      </c>
      <c r="T13" s="1" t="str">
        <f>IFERROR(__xludf.DUMMYFUNCTION("""COMPUTED_VALUE"""),"")</f>
        <v/>
      </c>
      <c r="U13" s="1" t="str">
        <f>IFERROR(__xludf.DUMMYFUNCTION("""COMPUTED_VALUE"""),"")</f>
        <v/>
      </c>
      <c r="V13" s="1" t="str">
        <f>IFERROR(__xludf.DUMMYFUNCTION("""COMPUTED_VALUE"""),"")</f>
        <v/>
      </c>
    </row>
    <row r="14">
      <c r="A14" s="4">
        <f>IFERROR(__xludf.DUMMYFUNCTION("""COMPUTED_VALUE"""),43726.86542974537)</f>
        <v>43726.86543</v>
      </c>
      <c r="B14" s="1" t="str">
        <f>IFERROR(__xludf.DUMMYFUNCTION("""COMPUTED_VALUE"""),"Mathis CHRETIEN")</f>
        <v>Mathis CHRETIEN</v>
      </c>
      <c r="C14" s="1" t="str">
        <f>IFERROR(__xludf.DUMMYFUNCTION("""COMPUTED_VALUE"""),"L'homme le plus influent de France, leader charismatique récemment élu malgré son opposition passée avec certains membres du gouvernement, et Macron à ses côtés")</f>
        <v>L'homme le plus influent de France, leader charismatique récemment élu malgré son opposition passée avec certains membres du gouvernement, et Macron à ses côtés</v>
      </c>
      <c r="D14" s="1" t="str">
        <f>IFERROR(__xludf.DUMMYFUNCTION("""COMPUTED_VALUE"""),"BDS")</f>
        <v>BDS</v>
      </c>
      <c r="E14" s="1">
        <f>IFERROR(__xludf.DUMMYFUNCTION("""COMPUTED_VALUE"""),3.0)</f>
        <v>3</v>
      </c>
      <c r="F14" s="1" t="str">
        <f>IFERROR(__xludf.DUMMYFUNCTION("""COMPUTED_VALUE"""),"Rock, Electro posée, Rap")</f>
        <v>Rock, Electro posée, Rap</v>
      </c>
      <c r="G14" s="1" t="str">
        <f>IFERROR(__xludf.DUMMYFUNCTION("""COMPUTED_VALUE"""),"Pas du tout")</f>
        <v>Pas du tout</v>
      </c>
      <c r="H14" s="1" t="str">
        <f>IFERROR(__xludf.DUMMYFUNCTION("""COMPUTED_VALUE"""),"Quelques fois par semaine")</f>
        <v>Quelques fois par semaine</v>
      </c>
      <c r="I14" s="1" t="str">
        <f>IFERROR(__xludf.DUMMYFUNCTION("""COMPUTED_VALUE"""),"Plusieurs fois par semaine")</f>
        <v>Plusieurs fois par semaine</v>
      </c>
      <c r="J14" s="1" t="str">
        <f>IFERROR(__xludf.DUMMYFUNCTION("""COMPUTED_VALUE"""),"Pour le fun")</f>
        <v>Pour le fun</v>
      </c>
      <c r="K14" s="1" t="str">
        <f>IFERROR(__xludf.DUMMYFUNCTION("""COMPUTED_VALUE"""),"Sports collectifs, Sports de combat")</f>
        <v>Sports collectifs, Sports de combat</v>
      </c>
      <c r="L14" s="1" t="str">
        <f>IFERROR(__xludf.DUMMYFUNCTION("""COMPUTED_VALUE"""),"J'aime cuisiner le WE ou quand j'ai le temps")</f>
        <v>J'aime cuisiner le WE ou quand j'ai le temps</v>
      </c>
      <c r="M14" s="1">
        <f>IFERROR(__xludf.DUMMYFUNCTION("""COMPUTED_VALUE"""),8.0)</f>
        <v>8</v>
      </c>
      <c r="N14" s="1" t="str">
        <f>IFERROR(__xludf.DUMMYFUNCTION("""COMPUTED_VALUE"""),"Une fois par semaine")</f>
        <v>Une fois par semaine</v>
      </c>
      <c r="O14" s="1" t="str">
        <f>IFERROR(__xludf.DUMMYFUNCTION("""COMPUTED_VALUE"""),"Tu te poses dans un coin, chill !!")</f>
        <v>Tu te poses dans un coin, chill !!</v>
      </c>
      <c r="P14" s="1">
        <f>IFERROR(__xludf.DUMMYFUNCTION("""COMPUTED_VALUE"""),2.0)</f>
        <v>2</v>
      </c>
      <c r="Q14" s="1" t="str">
        <f>IFERROR(__xludf.DUMMYFUNCTION("""COMPUTED_VALUE"""),"")</f>
        <v/>
      </c>
      <c r="R14" s="1" t="str">
        <f>IFERROR(__xludf.DUMMYFUNCTION("""COMPUTED_VALUE"""),"")</f>
        <v/>
      </c>
      <c r="S14" s="1" t="str">
        <f>IFERROR(__xludf.DUMMYFUNCTION("""COMPUTED_VALUE"""),"")</f>
        <v/>
      </c>
      <c r="T14" s="1" t="str">
        <f>IFERROR(__xludf.DUMMYFUNCTION("""COMPUTED_VALUE"""),"")</f>
        <v/>
      </c>
      <c r="U14" s="1" t="str">
        <f>IFERROR(__xludf.DUMMYFUNCTION("""COMPUTED_VALUE"""),"")</f>
        <v/>
      </c>
      <c r="V14" s="1" t="str">
        <f>IFERROR(__xludf.DUMMYFUNCTION("""COMPUTED_VALUE"""),"")</f>
        <v/>
      </c>
    </row>
    <row r="15">
      <c r="A15" s="4">
        <f>IFERROR(__xludf.DUMMYFUNCTION("""COMPUTED_VALUE"""),43727.78457333334)</f>
        <v>43727.78457</v>
      </c>
      <c r="B15" s="1" t="str">
        <f>IFERROR(__xludf.DUMMYFUNCTION("""COMPUTED_VALUE"""),"Benjamin GASCOU")</f>
        <v>Benjamin GASCOU</v>
      </c>
      <c r="C15" s="1" t="str">
        <f>IFERROR(__xludf.DUMMYFUNCTION("""COMPUTED_VALUE"""),"Le président et un inconnu")</f>
        <v>Le président et un inconnu</v>
      </c>
      <c r="D15" s="1" t="str">
        <f>IFERROR(__xludf.DUMMYFUNCTION("""COMPUTED_VALUE"""),"Pas de liste")</f>
        <v>Pas de liste</v>
      </c>
      <c r="E15" s="1">
        <f>IFERROR(__xludf.DUMMYFUNCTION("""COMPUTED_VALUE"""),3.0)</f>
        <v>3</v>
      </c>
      <c r="F15" s="1" t="str">
        <f>IFERROR(__xludf.DUMMYFUNCTION("""COMPUTED_VALUE"""),"Rock, Electro posée, Rap, Musique fançaise")</f>
        <v>Rock, Electro posée, Rap, Musique fançaise</v>
      </c>
      <c r="G15" s="1" t="str">
        <f>IFERROR(__xludf.DUMMYFUNCTION("""COMPUTED_VALUE"""),"Cinéma")</f>
        <v>Cinéma</v>
      </c>
      <c r="H15" s="1" t="str">
        <f>IFERROR(__xludf.DUMMYFUNCTION("""COMPUTED_VALUE"""),"Une fois de temps en temps")</f>
        <v>Une fois de temps en temps</v>
      </c>
      <c r="I15" s="1" t="str">
        <f>IFERROR(__xludf.DUMMYFUNCTION("""COMPUTED_VALUE"""),"Plusieurs fois par semaine")</f>
        <v>Plusieurs fois par semaine</v>
      </c>
      <c r="J15" s="1" t="str">
        <f>IFERROR(__xludf.DUMMYFUNCTION("""COMPUTED_VALUE"""),"Pour la compet")</f>
        <v>Pour la compet</v>
      </c>
      <c r="K15" s="1" t="str">
        <f>IFERROR(__xludf.DUMMYFUNCTION("""COMPUTED_VALUE"""),"Sports collectifs, Autre")</f>
        <v>Sports collectifs, Autre</v>
      </c>
      <c r="L15" s="1" t="str">
        <f>IFERROR(__xludf.DUMMYFUNCTION("""COMPUTED_VALUE"""),"J'aime cuisiner le WE ou quand j'ai le temps")</f>
        <v>J'aime cuisiner le WE ou quand j'ai le temps</v>
      </c>
      <c r="M15" s="1">
        <f>IFERROR(__xludf.DUMMYFUNCTION("""COMPUTED_VALUE"""),2.0)</f>
        <v>2</v>
      </c>
      <c r="N15" s="1" t="str">
        <f>IFERROR(__xludf.DUMMYFUNCTION("""COMPUTED_VALUE"""),"Une fois par mois")</f>
        <v>Une fois par mois</v>
      </c>
      <c r="O15" s="1" t="str">
        <f>IFERROR(__xludf.DUMMYFUNCTION("""COMPUTED_VALUE"""),"Tu te poses dans un coin, chill !!")</f>
        <v>Tu te poses dans un coin, chill !!</v>
      </c>
      <c r="P15" s="1">
        <f>IFERROR(__xludf.DUMMYFUNCTION("""COMPUTED_VALUE"""),1.0)</f>
        <v>1</v>
      </c>
      <c r="Q15" s="1" t="str">
        <f>IFERROR(__xludf.DUMMYFUNCTION("""COMPUTED_VALUE"""),"")</f>
        <v/>
      </c>
      <c r="R15" s="1" t="str">
        <f>IFERROR(__xludf.DUMMYFUNCTION("""COMPUTED_VALUE"""),"")</f>
        <v/>
      </c>
      <c r="S15" s="1" t="str">
        <f>IFERROR(__xludf.DUMMYFUNCTION("""COMPUTED_VALUE"""),"")</f>
        <v/>
      </c>
      <c r="T15" s="1" t="str">
        <f>IFERROR(__xludf.DUMMYFUNCTION("""COMPUTED_VALUE"""),"")</f>
        <v/>
      </c>
      <c r="U15" s="1" t="str">
        <f>IFERROR(__xludf.DUMMYFUNCTION("""COMPUTED_VALUE"""),"")</f>
        <v/>
      </c>
      <c r="V15" s="1" t="str">
        <f>IFERROR(__xludf.DUMMYFUNCTION("""COMPUTED_VALUE"""),"")</f>
        <v/>
      </c>
    </row>
    <row r="16">
      <c r="A16" s="4">
        <f>IFERROR(__xludf.DUMMYFUNCTION("""COMPUTED_VALUE"""),43727.98146649306)</f>
        <v>43727.98147</v>
      </c>
      <c r="B16" s="1" t="str">
        <f>IFERROR(__xludf.DUMMYFUNCTION("""COMPUTED_VALUE"""),"Romane VILLECOURT ")</f>
        <v>Romane VILLECOURT </v>
      </c>
      <c r="C16" s="1" t="str">
        <f>IFERROR(__xludf.DUMMYFUNCTION("""COMPUTED_VALUE"""),"Le président et un inconnu")</f>
        <v>Le président et un inconnu</v>
      </c>
      <c r="D16" s="1" t="str">
        <f>IFERROR(__xludf.DUMMYFUNCTION("""COMPUTED_VALUE"""),"Pas de liste")</f>
        <v>Pas de liste</v>
      </c>
      <c r="E16" s="1">
        <f>IFERROR(__xludf.DUMMYFUNCTION("""COMPUTED_VALUE"""),3.0)</f>
        <v>3</v>
      </c>
      <c r="F16" s="1" t="str">
        <f>IFERROR(__xludf.DUMMYFUNCTION("""COMPUTED_VALUE"""),"Rock, Musique fançaise, Autre")</f>
        <v>Rock, Musique fançaise, Autre</v>
      </c>
      <c r="G16" s="1" t="str">
        <f>IFERROR(__xludf.DUMMYFUNCTION("""COMPUTED_VALUE"""),"Cinéma")</f>
        <v>Cinéma</v>
      </c>
      <c r="H16" s="1" t="str">
        <f>IFERROR(__xludf.DUMMYFUNCTION("""COMPUTED_VALUE"""),"Seulement les soirs de pleine lune")</f>
        <v>Seulement les soirs de pleine lune</v>
      </c>
      <c r="I16" s="1" t="str">
        <f>IFERROR(__xludf.DUMMYFUNCTION("""COMPUTED_VALUE"""),"Une fois par semaine")</f>
        <v>Une fois par semaine</v>
      </c>
      <c r="J16" s="1" t="str">
        <f>IFERROR(__xludf.DUMMYFUNCTION("""COMPUTED_VALUE"""),"Pour le fun")</f>
        <v>Pour le fun</v>
      </c>
      <c r="K16" s="1" t="str">
        <f>IFERROR(__xludf.DUMMYFUNCTION("""COMPUTED_VALUE"""),"Sports collectifs")</f>
        <v>Sports collectifs</v>
      </c>
      <c r="L16" s="1" t="str">
        <f>IFERROR(__xludf.DUMMYFUNCTION("""COMPUTED_VALUE"""),"Oh oui, et les trucs bien gras ça me connait !")</f>
        <v>Oh oui, et les trucs bien gras ça me connait !</v>
      </c>
      <c r="M16" s="1">
        <f>IFERROR(__xludf.DUMMYFUNCTION("""COMPUTED_VALUE"""),7.0)</f>
        <v>7</v>
      </c>
      <c r="N16" s="1" t="str">
        <f>IFERROR(__xludf.DUMMYFUNCTION("""COMPUTED_VALUE"""),"Plusieurs fois par semaine")</f>
        <v>Plusieurs fois par semaine</v>
      </c>
      <c r="O16" s="1" t="str">
        <f>IFERROR(__xludf.DUMMYFUNCTION("""COMPUTED_VALUE"""),"T'enflammes le dancefloor")</f>
        <v>T'enflammes le dancefloor</v>
      </c>
      <c r="P16" s="1">
        <f>IFERROR(__xludf.DUMMYFUNCTION("""COMPUTED_VALUE"""),1.0)</f>
        <v>1</v>
      </c>
      <c r="Q16" s="1" t="str">
        <f>IFERROR(__xludf.DUMMYFUNCTION("""COMPUTED_VALUE"""),"")</f>
        <v/>
      </c>
      <c r="R16" s="1" t="str">
        <f>IFERROR(__xludf.DUMMYFUNCTION("""COMPUTED_VALUE"""),"")</f>
        <v/>
      </c>
      <c r="S16" s="1" t="str">
        <f>IFERROR(__xludf.DUMMYFUNCTION("""COMPUTED_VALUE"""),"")</f>
        <v/>
      </c>
      <c r="T16" s="1" t="str">
        <f>IFERROR(__xludf.DUMMYFUNCTION("""COMPUTED_VALUE"""),"")</f>
        <v/>
      </c>
      <c r="U16" s="1" t="str">
        <f>IFERROR(__xludf.DUMMYFUNCTION("""COMPUTED_VALUE"""),"")</f>
        <v/>
      </c>
      <c r="V16" s="1" t="str">
        <f>IFERROR(__xludf.DUMMYFUNCTION("""COMPUTED_VALUE"""),"")</f>
        <v/>
      </c>
    </row>
    <row r="17">
      <c r="A17" s="4">
        <f>IFERROR(__xludf.DUMMYFUNCTION("""COMPUTED_VALUE"""),43728.60543998843)</f>
        <v>43728.60544</v>
      </c>
      <c r="B17" s="1" t="str">
        <f>IFERROR(__xludf.DUMMYFUNCTION("""COMPUTED_VALUE"""),"Eve LEONARDI")</f>
        <v>Eve LEONARDI</v>
      </c>
      <c r="C17" s="1" t="str">
        <f>IFERROR(__xludf.DUMMYFUNCTION("""COMPUTED_VALUE"""),"Le président et un inconnu")</f>
        <v>Le président et un inconnu</v>
      </c>
      <c r="D17" s="1" t="str">
        <f>IFERROR(__xludf.DUMMYFUNCTION("""COMPUTED_VALUE"""),"Pas de liste")</f>
        <v>Pas de liste</v>
      </c>
      <c r="E17" s="1">
        <f>IFERROR(__xludf.DUMMYFUNCTION("""COMPUTED_VALUE"""),2.0)</f>
        <v>2</v>
      </c>
      <c r="F17" s="1" t="str">
        <f>IFERROR(__xludf.DUMMYFUNCTION("""COMPUTED_VALUE"""),"Electro posée, Electro hard")</f>
        <v>Electro posée, Electro hard</v>
      </c>
      <c r="G17" s="1" t="str">
        <f>IFERROR(__xludf.DUMMYFUNCTION("""COMPUTED_VALUE"""),"Pas du tout")</f>
        <v>Pas du tout</v>
      </c>
      <c r="H17" s="1" t="str">
        <f>IFERROR(__xludf.DUMMYFUNCTION("""COMPUTED_VALUE"""),"Seulement les soirs de pleine lune")</f>
        <v>Seulement les soirs de pleine lune</v>
      </c>
      <c r="I17" s="1" t="str">
        <f>IFERROR(__xludf.DUMMYFUNCTION("""COMPUTED_VALUE"""),"Une fois par semaine")</f>
        <v>Une fois par semaine</v>
      </c>
      <c r="J17" s="1" t="str">
        <f>IFERROR(__xludf.DUMMYFUNCTION("""COMPUTED_VALUE"""),"Pour le développement perso et se dépasser")</f>
        <v>Pour le développement perso et se dépasser</v>
      </c>
      <c r="K17" s="1" t="str">
        <f>IFERROR(__xludf.DUMMYFUNCTION("""COMPUTED_VALUE"""),"Sports aquatiques, Autre")</f>
        <v>Sports aquatiques, Autre</v>
      </c>
      <c r="L17" s="1" t="str">
        <f>IFERROR(__xludf.DUMMYFUNCTION("""COMPUTED_VALUE"""),"Je fais toujours attention à bien manger")</f>
        <v>Je fais toujours attention à bien manger</v>
      </c>
      <c r="M17" s="1">
        <f>IFERROR(__xludf.DUMMYFUNCTION("""COMPUTED_VALUE"""),3.0)</f>
        <v>3</v>
      </c>
      <c r="N17" s="1" t="str">
        <f>IFERROR(__xludf.DUMMYFUNCTION("""COMPUTED_VALUE"""),"Une fois par semaine")</f>
        <v>Une fois par semaine</v>
      </c>
      <c r="O17" s="1" t="str">
        <f>IFERROR(__xludf.DUMMYFUNCTION("""COMPUTED_VALUE"""),"Tu te poses dans un coin, chill !!")</f>
        <v>Tu te poses dans un coin, chill !!</v>
      </c>
      <c r="P17" s="1">
        <f>IFERROR(__xludf.DUMMYFUNCTION("""COMPUTED_VALUE"""),1.0)</f>
        <v>1</v>
      </c>
      <c r="Q17" s="1" t="str">
        <f>IFERROR(__xludf.DUMMYFUNCTION("""COMPUTED_VALUE"""),"")</f>
        <v/>
      </c>
      <c r="R17" s="1" t="str">
        <f>IFERROR(__xludf.DUMMYFUNCTION("""COMPUTED_VALUE"""),"")</f>
        <v/>
      </c>
      <c r="S17" s="1" t="str">
        <f>IFERROR(__xludf.DUMMYFUNCTION("""COMPUTED_VALUE"""),"")</f>
        <v/>
      </c>
      <c r="T17" s="1" t="str">
        <f>IFERROR(__xludf.DUMMYFUNCTION("""COMPUTED_VALUE"""),"")</f>
        <v/>
      </c>
      <c r="U17" s="1" t="str">
        <f>IFERROR(__xludf.DUMMYFUNCTION("""COMPUTED_VALUE"""),"")</f>
        <v/>
      </c>
      <c r="V17" s="1" t="str">
        <f>IFERROR(__xludf.DUMMYFUNCTION("""COMPUTED_VALUE"""),"")</f>
        <v/>
      </c>
    </row>
    <row r="18">
      <c r="A18" s="4">
        <f>IFERROR(__xludf.DUMMYFUNCTION("""COMPUTED_VALUE"""),43729.46990488426)</f>
        <v>43729.4699</v>
      </c>
      <c r="B18" s="1" t="str">
        <f>IFERROR(__xludf.DUMMYFUNCTION("""COMPUTED_VALUE"""),"Julien TERRIER ")</f>
        <v>Julien TERRIER </v>
      </c>
      <c r="C18" s="1" t="str">
        <f>IFERROR(__xludf.DUMMYFUNCTION("""COMPUTED_VALUE"""),"L'homme le plus influent de France, leader charismatique récemment élu malgré son opposition passée avec certains membres du gouvernement, et Macron à ses côtés")</f>
        <v>L'homme le plus influent de France, leader charismatique récemment élu malgré son opposition passée avec certains membres du gouvernement, et Macron à ses côtés</v>
      </c>
      <c r="D18" s="1" t="str">
        <f>IFERROR(__xludf.DUMMYFUNCTION("""COMPUTED_VALUE"""),"Pas de liste")</f>
        <v>Pas de liste</v>
      </c>
      <c r="E18" s="1">
        <f>IFERROR(__xludf.DUMMYFUNCTION("""COMPUTED_VALUE"""),1.0)</f>
        <v>1</v>
      </c>
      <c r="F18" s="1" t="str">
        <f>IFERROR(__xludf.DUMMYFUNCTION("""COMPUTED_VALUE"""),"Rock, Metal, Rap, Pop, Musique fançaise, Jazz, Musique classique, Autre")</f>
        <v>Rock, Metal, Rap, Pop, Musique fançaise, Jazz, Musique classique, Autre</v>
      </c>
      <c r="G18" s="1" t="str">
        <f>IFERROR(__xludf.DUMMYFUNCTION("""COMPUTED_VALUE"""),"Cinéma")</f>
        <v>Cinéma</v>
      </c>
      <c r="H18" s="1" t="str">
        <f>IFERROR(__xludf.DUMMYFUNCTION("""COMPUTED_VALUE"""),"Seulement les soirs de pleine lune")</f>
        <v>Seulement les soirs de pleine lune</v>
      </c>
      <c r="I18" s="1" t="str">
        <f>IFERROR(__xludf.DUMMYFUNCTION("""COMPUTED_VALUE"""),"Plusieurs fois par semaine")</f>
        <v>Plusieurs fois par semaine</v>
      </c>
      <c r="J18" s="1" t="str">
        <f>IFERROR(__xludf.DUMMYFUNCTION("""COMPUTED_VALUE"""),"Pour le fun")</f>
        <v>Pour le fun</v>
      </c>
      <c r="K18" s="1" t="str">
        <f>IFERROR(__xludf.DUMMYFUNCTION("""COMPUTED_VALUE"""),"Sports collectifs, Sports de raquette, Escalade")</f>
        <v>Sports collectifs, Sports de raquette, Escalade</v>
      </c>
      <c r="L18" s="1" t="str">
        <f>IFERROR(__xludf.DUMMYFUNCTION("""COMPUTED_VALUE"""),"Je fais toujours attention à bien manger")</f>
        <v>Je fais toujours attention à bien manger</v>
      </c>
      <c r="M18" s="1">
        <f>IFERROR(__xludf.DUMMYFUNCTION("""COMPUTED_VALUE"""),8.0)</f>
        <v>8</v>
      </c>
      <c r="N18" s="1" t="str">
        <f>IFERROR(__xludf.DUMMYFUNCTION("""COMPUTED_VALUE"""),"Plusieurs fois par semaine")</f>
        <v>Plusieurs fois par semaine</v>
      </c>
      <c r="O18" s="1" t="str">
        <f>IFERROR(__xludf.DUMMYFUNCTION("""COMPUTED_VALUE"""),"T'enflammes le dancefloor")</f>
        <v>T'enflammes le dancefloor</v>
      </c>
      <c r="P18" s="1">
        <f>IFERROR(__xludf.DUMMYFUNCTION("""COMPUTED_VALUE"""),3.0)</f>
        <v>3</v>
      </c>
      <c r="Q18" s="1" t="str">
        <f>IFERROR(__xludf.DUMMYFUNCTION("""COMPUTED_VALUE"""),"")</f>
        <v/>
      </c>
      <c r="R18" s="1" t="str">
        <f>IFERROR(__xludf.DUMMYFUNCTION("""COMPUTED_VALUE"""),"")</f>
        <v/>
      </c>
      <c r="S18" s="1" t="str">
        <f>IFERROR(__xludf.DUMMYFUNCTION("""COMPUTED_VALUE"""),"")</f>
        <v/>
      </c>
      <c r="T18" s="1" t="str">
        <f>IFERROR(__xludf.DUMMYFUNCTION("""COMPUTED_VALUE"""),"")</f>
        <v/>
      </c>
      <c r="U18" s="1" t="str">
        <f>IFERROR(__xludf.DUMMYFUNCTION("""COMPUTED_VALUE"""),"")</f>
        <v/>
      </c>
      <c r="V18" s="1" t="str">
        <f>IFERROR(__xludf.DUMMYFUNCTION("""COMPUTED_VALUE"""),"")</f>
        <v/>
      </c>
    </row>
    <row r="19">
      <c r="A19" s="4">
        <f>IFERROR(__xludf.DUMMYFUNCTION("""COMPUTED_VALUE"""),43732.35639707176)</f>
        <v>43732.3564</v>
      </c>
      <c r="B19" s="1" t="str">
        <f>IFERROR(__xludf.DUMMYFUNCTION("""COMPUTED_VALUE"""),"Bruno CHERROUGUI")</f>
        <v>Bruno CHERROUGUI</v>
      </c>
      <c r="C19" s="1" t="str">
        <f>IFERROR(__xludf.DUMMYFUNCTION("""COMPUTED_VALUE"""),"Deux inconnus")</f>
        <v>Deux inconnus</v>
      </c>
      <c r="D19" s="1" t="str">
        <f>IFERROR(__xludf.DUMMYFUNCTION("""COMPUTED_VALUE"""),"BDA, BDE, BDS")</f>
        <v>BDA, BDE, BDS</v>
      </c>
      <c r="E19" s="1">
        <f>IFERROR(__xludf.DUMMYFUNCTION("""COMPUTED_VALUE"""),4.0)</f>
        <v>4</v>
      </c>
      <c r="F19" s="1" t="str">
        <f>IFERROR(__xludf.DUMMYFUNCTION("""COMPUTED_VALUE"""),"Je suis aigri et j'aime pas la musique")</f>
        <v>Je suis aigri et j'aime pas la musique</v>
      </c>
      <c r="G19" s="1" t="str">
        <f>IFERROR(__xludf.DUMMYFUNCTION("""COMPUTED_VALUE"""),"Danse, Musique, Théâtre, Cinéma")</f>
        <v>Danse, Musique, Théâtre, Cinéma</v>
      </c>
      <c r="H19" s="1" t="str">
        <f>IFERROR(__xludf.DUMMYFUNCTION("""COMPUTED_VALUE"""),"Quelques fois par semaine")</f>
        <v>Quelques fois par semaine</v>
      </c>
      <c r="I19" s="1" t="str">
        <f>IFERROR(__xludf.DUMMYFUNCTION("""COMPUTED_VALUE"""),"Plusieurs fois par semaine")</f>
        <v>Plusieurs fois par semaine</v>
      </c>
      <c r="J19" s="1" t="str">
        <f>IFERROR(__xludf.DUMMYFUNCTION("""COMPUTED_VALUE"""),"Pour la compet")</f>
        <v>Pour la compet</v>
      </c>
      <c r="K19" s="1" t="str">
        <f>IFERROR(__xludf.DUMMYFUNCTION("""COMPUTED_VALUE"""),"Sports collectifs, Sports de raquette, Escalade, Autre")</f>
        <v>Sports collectifs, Sports de raquette, Escalade, Autre</v>
      </c>
      <c r="L19" s="1" t="str">
        <f>IFERROR(__xludf.DUMMYFUNCTION("""COMPUTED_VALUE"""),"J'aime cuisiner le WE ou quand j'ai le temps")</f>
        <v>J'aime cuisiner le WE ou quand j'ai le temps</v>
      </c>
      <c r="M19" s="1">
        <f>IFERROR(__xludf.DUMMYFUNCTION("""COMPUTED_VALUE"""),1.0)</f>
        <v>1</v>
      </c>
      <c r="N19" s="1" t="str">
        <f>IFERROR(__xludf.DUMMYFUNCTION("""COMPUTED_VALUE"""),"Plusieurs fois par semaine")</f>
        <v>Plusieurs fois par semaine</v>
      </c>
      <c r="O19" s="1" t="str">
        <f>IFERROR(__xludf.DUMMYFUNCTION("""COMPUTED_VALUE"""),"T'enflammes le dancefloor")</f>
        <v>T'enflammes le dancefloor</v>
      </c>
      <c r="P19" s="1">
        <f>IFERROR(__xludf.DUMMYFUNCTION("""COMPUTED_VALUE"""),1.0)</f>
        <v>1</v>
      </c>
      <c r="Q19" s="1" t="str">
        <f>IFERROR(__xludf.DUMMYFUNCTION("""COMPUTED_VALUE"""),"")</f>
        <v/>
      </c>
      <c r="R19" s="1" t="str">
        <f>IFERROR(__xludf.DUMMYFUNCTION("""COMPUTED_VALUE"""),"")</f>
        <v/>
      </c>
      <c r="S19" s="1" t="str">
        <f>IFERROR(__xludf.DUMMYFUNCTION("""COMPUTED_VALUE"""),"")</f>
        <v/>
      </c>
      <c r="T19" s="1" t="str">
        <f>IFERROR(__xludf.DUMMYFUNCTION("""COMPUTED_VALUE"""),"")</f>
        <v/>
      </c>
      <c r="U19" s="1" t="str">
        <f>IFERROR(__xludf.DUMMYFUNCTION("""COMPUTED_VALUE"""),"")</f>
        <v/>
      </c>
      <c r="V19" s="1" t="str">
        <f>IFERROR(__xludf.DUMMYFUNCTION("""COMPUTED_VALUE"""),"")</f>
        <v/>
      </c>
    </row>
    <row r="20">
      <c r="A20" s="4">
        <f>IFERROR(__xludf.DUMMYFUNCTION("""COMPUTED_VALUE"""),43732.57187231482)</f>
        <v>43732.57187</v>
      </c>
      <c r="B20" s="1" t="str">
        <f>IFERROR(__xludf.DUMMYFUNCTION("""COMPUTED_VALUE"""),"yassin AICHI")</f>
        <v>yassin AICHI</v>
      </c>
      <c r="C20" s="1" t="str">
        <f>IFERROR(__xludf.DUMMYFUNCTION("""COMPUTED_VALUE"""),"Le président et un inconnu")</f>
        <v>Le président et un inconnu</v>
      </c>
      <c r="D20" s="1" t="str">
        <f>IFERROR(__xludf.DUMMYFUNCTION("""COMPUTED_VALUE"""),"Pas de liste")</f>
        <v>Pas de liste</v>
      </c>
      <c r="E20" s="1">
        <f>IFERROR(__xludf.DUMMYFUNCTION("""COMPUTED_VALUE"""),2.0)</f>
        <v>2</v>
      </c>
      <c r="F20" s="1" t="str">
        <f>IFERROR(__xludf.DUMMYFUNCTION("""COMPUTED_VALUE"""),"Rap")</f>
        <v>Rap</v>
      </c>
      <c r="G20" s="1" t="str">
        <f>IFERROR(__xludf.DUMMYFUNCTION("""COMPUTED_VALUE"""),"Pas du tout")</f>
        <v>Pas du tout</v>
      </c>
      <c r="H20" s="1" t="str">
        <f>IFERROR(__xludf.DUMMYFUNCTION("""COMPUTED_VALUE"""),"Une fois par jour")</f>
        <v>Une fois par jour</v>
      </c>
      <c r="I20" s="1" t="str">
        <f>IFERROR(__xludf.DUMMYFUNCTION("""COMPUTED_VALUE"""),"Plusieurs fois par semaine")</f>
        <v>Plusieurs fois par semaine</v>
      </c>
      <c r="J20" s="1" t="str">
        <f>IFERROR(__xludf.DUMMYFUNCTION("""COMPUTED_VALUE"""),"Pour le développement perso et se dépasser")</f>
        <v>Pour le développement perso et se dépasser</v>
      </c>
      <c r="K20" s="1" t="str">
        <f>IFERROR(__xludf.DUMMYFUNCTION("""COMPUTED_VALUE"""),"Autre")</f>
        <v>Autre</v>
      </c>
      <c r="L20" s="1" t="str">
        <f>IFERROR(__xludf.DUMMYFUNCTION("""COMPUTED_VALUE"""),"J'aime cuisiner le WE ou quand j'ai le temps")</f>
        <v>J'aime cuisiner le WE ou quand j'ai le temps</v>
      </c>
      <c r="M20" s="1">
        <f>IFERROR(__xludf.DUMMYFUNCTION("""COMPUTED_VALUE"""),1.0)</f>
        <v>1</v>
      </c>
      <c r="N20" s="1" t="str">
        <f>IFERROR(__xludf.DUMMYFUNCTION("""COMPUTED_VALUE"""),"Plusieurs fois par semaine")</f>
        <v>Plusieurs fois par semaine</v>
      </c>
      <c r="O20" s="1" t="str">
        <f>IFERROR(__xludf.DUMMYFUNCTION("""COMPUTED_VALUE"""),"Tu te poses dans un coin, chill !!")</f>
        <v>Tu te poses dans un coin, chill !!</v>
      </c>
      <c r="P20" s="1">
        <f>IFERROR(__xludf.DUMMYFUNCTION("""COMPUTED_VALUE"""),1.0)</f>
        <v>1</v>
      </c>
      <c r="Q20" s="1" t="str">
        <f>IFERROR(__xludf.DUMMYFUNCTION("""COMPUTED_VALUE"""),"")</f>
        <v/>
      </c>
      <c r="R20" s="1" t="str">
        <f>IFERROR(__xludf.DUMMYFUNCTION("""COMPUTED_VALUE"""),"")</f>
        <v/>
      </c>
      <c r="S20" s="1" t="str">
        <f>IFERROR(__xludf.DUMMYFUNCTION("""COMPUTED_VALUE"""),"")</f>
        <v/>
      </c>
      <c r="T20" s="1" t="str">
        <f>IFERROR(__xludf.DUMMYFUNCTION("""COMPUTED_VALUE"""),"")</f>
        <v/>
      </c>
      <c r="U20" s="1" t="str">
        <f>IFERROR(__xludf.DUMMYFUNCTION("""COMPUTED_VALUE"""),"")</f>
        <v/>
      </c>
      <c r="V20" s="1" t="str">
        <f>IFERROR(__xludf.DUMMYFUNCTION("""COMPUTED_VALUE"""),"")</f>
        <v/>
      </c>
    </row>
    <row r="21">
      <c r="A21" s="4">
        <f>IFERROR(__xludf.DUMMYFUNCTION("""COMPUTED_VALUE"""),43732.57493142362)</f>
        <v>43732.57493</v>
      </c>
      <c r="B21" s="1" t="str">
        <f>IFERROR(__xludf.DUMMYFUNCTION("""COMPUTED_VALUE"""),"Colin POIGNONEC ")</f>
        <v>Colin POIGNONEC </v>
      </c>
      <c r="C21" s="1" t="str">
        <f>IFERROR(__xludf.DUMMYFUNCTION("""COMPUTED_VALUE"""),"Deux inconnus")</f>
        <v>Deux inconnus</v>
      </c>
      <c r="D21" s="1" t="str">
        <f>IFERROR(__xludf.DUMMYFUNCTION("""COMPUTED_VALUE"""),"Pas de liste")</f>
        <v>Pas de liste</v>
      </c>
      <c r="E21" s="1">
        <f>IFERROR(__xludf.DUMMYFUNCTION("""COMPUTED_VALUE"""),3.0)</f>
        <v>3</v>
      </c>
      <c r="F21" s="1" t="str">
        <f>IFERROR(__xludf.DUMMYFUNCTION("""COMPUTED_VALUE"""),"Electro posée, Electro hard")</f>
        <v>Electro posée, Electro hard</v>
      </c>
      <c r="G21" s="1" t="str">
        <f>IFERROR(__xludf.DUMMYFUNCTION("""COMPUTED_VALUE"""),"Pas du tout")</f>
        <v>Pas du tout</v>
      </c>
      <c r="H21" s="1" t="str">
        <f>IFERROR(__xludf.DUMMYFUNCTION("""COMPUTED_VALUE"""),"Une fois de temps en temps")</f>
        <v>Une fois de temps en temps</v>
      </c>
      <c r="I21" s="1" t="str">
        <f>IFERROR(__xludf.DUMMYFUNCTION("""COMPUTED_VALUE"""),"Une fois par semaine")</f>
        <v>Une fois par semaine</v>
      </c>
      <c r="J21" s="1" t="str">
        <f>IFERROR(__xludf.DUMMYFUNCTION("""COMPUTED_VALUE"""),"Pour la compet")</f>
        <v>Pour la compet</v>
      </c>
      <c r="K21" s="1" t="str">
        <f>IFERROR(__xludf.DUMMYFUNCTION("""COMPUTED_VALUE"""),"Sports collectifs")</f>
        <v>Sports collectifs</v>
      </c>
      <c r="L21" s="1" t="str">
        <f>IFERROR(__xludf.DUMMYFUNCTION("""COMPUTED_VALUE"""),"Oh oui, et les trucs bien gras ça me connait !")</f>
        <v>Oh oui, et les trucs bien gras ça me connait !</v>
      </c>
      <c r="M21" s="1">
        <f>IFERROR(__xludf.DUMMYFUNCTION("""COMPUTED_VALUE"""),7.0)</f>
        <v>7</v>
      </c>
      <c r="N21" s="1" t="str">
        <f>IFERROR(__xludf.DUMMYFUNCTION("""COMPUTED_VALUE"""),"Une fois par mois")</f>
        <v>Une fois par mois</v>
      </c>
      <c r="O21" s="1" t="str">
        <f>IFERROR(__xludf.DUMMYFUNCTION("""COMPUTED_VALUE"""),"Objectif grosse défonce")</f>
        <v>Objectif grosse défonce</v>
      </c>
      <c r="P21" s="1">
        <f>IFERROR(__xludf.DUMMYFUNCTION("""COMPUTED_VALUE"""),2.0)</f>
        <v>2</v>
      </c>
      <c r="Q21" s="1" t="str">
        <f>IFERROR(__xludf.DUMMYFUNCTION("""COMPUTED_VALUE"""),"")</f>
        <v/>
      </c>
      <c r="R21" s="1" t="str">
        <f>IFERROR(__xludf.DUMMYFUNCTION("""COMPUTED_VALUE"""),"")</f>
        <v/>
      </c>
      <c r="S21" s="1" t="str">
        <f>IFERROR(__xludf.DUMMYFUNCTION("""COMPUTED_VALUE"""),"")</f>
        <v/>
      </c>
      <c r="T21" s="1" t="str">
        <f>IFERROR(__xludf.DUMMYFUNCTION("""COMPUTED_VALUE"""),"")</f>
        <v/>
      </c>
      <c r="U21" s="1" t="str">
        <f>IFERROR(__xludf.DUMMYFUNCTION("""COMPUTED_VALUE"""),"")</f>
        <v/>
      </c>
      <c r="V21" s="1" t="str">
        <f>IFERROR(__xludf.DUMMYFUNCTION("""COMPUTED_VALUE"""),"")</f>
        <v/>
      </c>
    </row>
    <row r="22">
      <c r="A22" s="4">
        <f>IFERROR(__xludf.DUMMYFUNCTION("""COMPUTED_VALUE"""),43732.57729085648)</f>
        <v>43732.57729</v>
      </c>
      <c r="B22" s="1" t="str">
        <f>IFERROR(__xludf.DUMMYFUNCTION("""COMPUTED_VALUE"""),"LHEUREUX")</f>
        <v>LHEUREUX</v>
      </c>
      <c r="C22" s="1" t="str">
        <f>IFERROR(__xludf.DUMMYFUNCTION("""COMPUTED_VALUE"""),"L'homme le plus influent de France, leader charismatique récemment élu malgré son opposition passée avec certains membres du gouvernement, et Macron à ses côtés")</f>
        <v>L'homme le plus influent de France, leader charismatique récemment élu malgré son opposition passée avec certains membres du gouvernement, et Macron à ses côtés</v>
      </c>
      <c r="D22" s="1" t="str">
        <f>IFERROR(__xludf.DUMMYFUNCTION("""COMPUTED_VALUE"""),"BDS")</f>
        <v>BDS</v>
      </c>
      <c r="E22" s="1">
        <f>IFERROR(__xludf.DUMMYFUNCTION("""COMPUTED_VALUE"""),3.0)</f>
        <v>3</v>
      </c>
      <c r="F22" s="1" t="str">
        <f>IFERROR(__xludf.DUMMYFUNCTION("""COMPUTED_VALUE"""),"Electro posée, Pop, Autre")</f>
        <v>Electro posée, Pop, Autre</v>
      </c>
      <c r="G22" s="1" t="str">
        <f>IFERROR(__xludf.DUMMYFUNCTION("""COMPUTED_VALUE"""),"Littérature, Musique")</f>
        <v>Littérature, Musique</v>
      </c>
      <c r="H22" s="1" t="str">
        <f>IFERROR(__xludf.DUMMYFUNCTION("""COMPUTED_VALUE"""),"Seulement les soirs de pleine lune")</f>
        <v>Seulement les soirs de pleine lune</v>
      </c>
      <c r="I22" s="1" t="str">
        <f>IFERROR(__xludf.DUMMYFUNCTION("""COMPUTED_VALUE"""),"Une fois par jour")</f>
        <v>Une fois par jour</v>
      </c>
      <c r="J22" s="1" t="str">
        <f>IFERROR(__xludf.DUMMYFUNCTION("""COMPUTED_VALUE"""),"Pour le développement perso et se dépasser")</f>
        <v>Pour le développement perso et se dépasser</v>
      </c>
      <c r="K22" s="1" t="str">
        <f>IFERROR(__xludf.DUMMYFUNCTION("""COMPUTED_VALUE"""),"Sports collectifs, Sports de raquette, Sports aquatiques, Autre")</f>
        <v>Sports collectifs, Sports de raquette, Sports aquatiques, Autre</v>
      </c>
      <c r="L22" s="1" t="str">
        <f>IFERROR(__xludf.DUMMYFUNCTION("""COMPUTED_VALUE"""),"Je fais toujours attention à bien manger")</f>
        <v>Je fais toujours attention à bien manger</v>
      </c>
      <c r="M22" s="1">
        <f>IFERROR(__xludf.DUMMYFUNCTION("""COMPUTED_VALUE"""),1.0)</f>
        <v>1</v>
      </c>
      <c r="N22" s="1" t="str">
        <f>IFERROR(__xludf.DUMMYFUNCTION("""COMPUTED_VALUE"""),"Une fois par semaine")</f>
        <v>Une fois par semaine</v>
      </c>
      <c r="O22" s="1" t="str">
        <f>IFERROR(__xludf.DUMMYFUNCTION("""COMPUTED_VALUE"""),"Tu te poses dans un coin, chill !!")</f>
        <v>Tu te poses dans un coin, chill !!</v>
      </c>
      <c r="P22" s="1">
        <f>IFERROR(__xludf.DUMMYFUNCTION("""COMPUTED_VALUE"""),1.0)</f>
        <v>1</v>
      </c>
      <c r="Q22" s="1" t="str">
        <f>IFERROR(__xludf.DUMMYFUNCTION("""COMPUTED_VALUE"""),"")</f>
        <v/>
      </c>
      <c r="R22" s="1" t="str">
        <f>IFERROR(__xludf.DUMMYFUNCTION("""COMPUTED_VALUE"""),"")</f>
        <v/>
      </c>
      <c r="S22" s="1" t="str">
        <f>IFERROR(__xludf.DUMMYFUNCTION("""COMPUTED_VALUE"""),"")</f>
        <v/>
      </c>
      <c r="T22" s="1" t="str">
        <f>IFERROR(__xludf.DUMMYFUNCTION("""COMPUTED_VALUE"""),"")</f>
        <v/>
      </c>
      <c r="U22" s="1" t="str">
        <f>IFERROR(__xludf.DUMMYFUNCTION("""COMPUTED_VALUE"""),"")</f>
        <v/>
      </c>
      <c r="V22" s="1" t="str">
        <f>IFERROR(__xludf.DUMMYFUNCTION("""COMPUTED_VALUE"""),"")</f>
        <v/>
      </c>
    </row>
    <row r="23">
      <c r="A23" s="4">
        <f>IFERROR(__xludf.DUMMYFUNCTION("""COMPUTED_VALUE"""),43732.57827582176)</f>
        <v>43732.57828</v>
      </c>
      <c r="B23" s="1" t="str">
        <f>IFERROR(__xludf.DUMMYFUNCTION("""COMPUTED_VALUE"""),"Agathe FRASLIN")</f>
        <v>Agathe FRASLIN</v>
      </c>
      <c r="C23" s="1" t="str">
        <f>IFERROR(__xludf.DUMMYFUNCTION("""COMPUTED_VALUE"""),"Le président et un inconnu")</f>
        <v>Le président et un inconnu</v>
      </c>
      <c r="D23" s="1" t="str">
        <f>IFERROR(__xludf.DUMMYFUNCTION("""COMPUTED_VALUE"""),"Pas de liste")</f>
        <v>Pas de liste</v>
      </c>
      <c r="E23" s="1">
        <f>IFERROR(__xludf.DUMMYFUNCTION("""COMPUTED_VALUE"""),2.0)</f>
        <v>2</v>
      </c>
      <c r="F23" s="1" t="str">
        <f>IFERROR(__xludf.DUMMYFUNCTION("""COMPUTED_VALUE"""),"Rock, Rap, Jazz")</f>
        <v>Rock, Rap, Jazz</v>
      </c>
      <c r="G23" s="1" t="str">
        <f>IFERROR(__xludf.DUMMYFUNCTION("""COMPUTED_VALUE"""),"Peinture, Sculpture, Danse")</f>
        <v>Peinture, Sculpture, Danse</v>
      </c>
      <c r="H23" s="1" t="str">
        <f>IFERROR(__xludf.DUMMYFUNCTION("""COMPUTED_VALUE"""),"Une fois de temps en temps")</f>
        <v>Une fois de temps en temps</v>
      </c>
      <c r="I23" s="1" t="str">
        <f>IFERROR(__xludf.DUMMYFUNCTION("""COMPUTED_VALUE"""),"Plusieurs fois par semaine")</f>
        <v>Plusieurs fois par semaine</v>
      </c>
      <c r="J23" s="1" t="str">
        <f>IFERROR(__xludf.DUMMYFUNCTION("""COMPUTED_VALUE"""),"Pour le développement perso et se dépasser")</f>
        <v>Pour le développement perso et se dépasser</v>
      </c>
      <c r="K23" s="1" t="str">
        <f>IFERROR(__xludf.DUMMYFUNCTION("""COMPUTED_VALUE"""),"Athlétisme, Sports aquatiques, Sports de combat")</f>
        <v>Athlétisme, Sports aquatiques, Sports de combat</v>
      </c>
      <c r="L23" s="1" t="str">
        <f>IFERROR(__xludf.DUMMYFUNCTION("""COMPUTED_VALUE"""),"Je fais toujours attention à bien manger")</f>
        <v>Je fais toujours attention à bien manger</v>
      </c>
      <c r="M23" s="1">
        <f>IFERROR(__xludf.DUMMYFUNCTION("""COMPUTED_VALUE"""),8.0)</f>
        <v>8</v>
      </c>
      <c r="N23" s="1" t="str">
        <f>IFERROR(__xludf.DUMMYFUNCTION("""COMPUTED_VALUE"""),"Une fois par semaine")</f>
        <v>Une fois par semaine</v>
      </c>
      <c r="O23" s="1" t="str">
        <f>IFERROR(__xludf.DUMMYFUNCTION("""COMPUTED_VALUE"""),"Tu te poses dans un coin, chill !!")</f>
        <v>Tu te poses dans un coin, chill !!</v>
      </c>
      <c r="P23" s="1">
        <f>IFERROR(__xludf.DUMMYFUNCTION("""COMPUTED_VALUE"""),1.0)</f>
        <v>1</v>
      </c>
      <c r="Q23" s="1" t="str">
        <f>IFERROR(__xludf.DUMMYFUNCTION("""COMPUTED_VALUE"""),"")</f>
        <v/>
      </c>
      <c r="R23" s="1" t="str">
        <f>IFERROR(__xludf.DUMMYFUNCTION("""COMPUTED_VALUE"""),"")</f>
        <v/>
      </c>
      <c r="S23" s="1" t="str">
        <f>IFERROR(__xludf.DUMMYFUNCTION("""COMPUTED_VALUE"""),"")</f>
        <v/>
      </c>
      <c r="T23" s="1" t="str">
        <f>IFERROR(__xludf.DUMMYFUNCTION("""COMPUTED_VALUE"""),"")</f>
        <v/>
      </c>
      <c r="U23" s="1" t="str">
        <f>IFERROR(__xludf.DUMMYFUNCTION("""COMPUTED_VALUE"""),"")</f>
        <v/>
      </c>
      <c r="V23" s="1" t="str">
        <f>IFERROR(__xludf.DUMMYFUNCTION("""COMPUTED_VALUE"""),"")</f>
        <v/>
      </c>
    </row>
    <row r="24">
      <c r="A24" s="4">
        <f>IFERROR(__xludf.DUMMYFUNCTION("""COMPUTED_VALUE"""),43732.58139400463)</f>
        <v>43732.58139</v>
      </c>
      <c r="B24" s="1" t="str">
        <f>IFERROR(__xludf.DUMMYFUNCTION("""COMPUTED_VALUE"""),"Maxime BATY")</f>
        <v>Maxime BATY</v>
      </c>
      <c r="C24" s="1" t="str">
        <f>IFERROR(__xludf.DUMMYFUNCTION("""COMPUTED_VALUE"""),"Le président et un inconnu")</f>
        <v>Le président et un inconnu</v>
      </c>
      <c r="D24" s="1" t="str">
        <f>IFERROR(__xludf.DUMMYFUNCTION("""COMPUTED_VALUE"""),"Pas de liste")</f>
        <v>Pas de liste</v>
      </c>
      <c r="E24" s="1">
        <f>IFERROR(__xludf.DUMMYFUNCTION("""COMPUTED_VALUE"""),4.0)</f>
        <v>4</v>
      </c>
      <c r="F24" s="1" t="str">
        <f>IFERROR(__xludf.DUMMYFUNCTION("""COMPUTED_VALUE"""),"Rock, Electro posée, Electro hard, Rap, Musique fançaise, Autre")</f>
        <v>Rock, Electro posée, Electro hard, Rap, Musique fançaise, Autre</v>
      </c>
      <c r="G24" s="1" t="str">
        <f>IFERROR(__xludf.DUMMYFUNCTION("""COMPUTED_VALUE"""),"Pas du tout")</f>
        <v>Pas du tout</v>
      </c>
      <c r="H24" s="1" t="str">
        <f>IFERROR(__xludf.DUMMYFUNCTION("""COMPUTED_VALUE"""),"Seulement les soirs de pleine lune")</f>
        <v>Seulement les soirs de pleine lune</v>
      </c>
      <c r="I24" s="1" t="str">
        <f>IFERROR(__xludf.DUMMYFUNCTION("""COMPUTED_VALUE"""),"Plusieurs fois par semaine")</f>
        <v>Plusieurs fois par semaine</v>
      </c>
      <c r="J24" s="1" t="str">
        <f>IFERROR(__xludf.DUMMYFUNCTION("""COMPUTED_VALUE"""),"Pour le fun")</f>
        <v>Pour le fun</v>
      </c>
      <c r="K24" s="1" t="str">
        <f>IFERROR(__xludf.DUMMYFUNCTION("""COMPUTED_VALUE"""),"Athlétisme, Voile, Sports aquatiques, Autre")</f>
        <v>Athlétisme, Voile, Sports aquatiques, Autre</v>
      </c>
      <c r="L24" s="1" t="str">
        <f>IFERROR(__xludf.DUMMYFUNCTION("""COMPUTED_VALUE"""),"J'aime cuisiner le WE ou quand j'ai le temps")</f>
        <v>J'aime cuisiner le WE ou quand j'ai le temps</v>
      </c>
      <c r="M24" s="1">
        <f>IFERROR(__xludf.DUMMYFUNCTION("""COMPUTED_VALUE"""),8.0)</f>
        <v>8</v>
      </c>
      <c r="N24" s="1" t="str">
        <f>IFERROR(__xludf.DUMMYFUNCTION("""COMPUTED_VALUE"""),"Plusieurs fois par semaine")</f>
        <v>Plusieurs fois par semaine</v>
      </c>
      <c r="O24" s="1" t="str">
        <f>IFERROR(__xludf.DUMMYFUNCTION("""COMPUTED_VALUE"""),"Objectif grosse défonce")</f>
        <v>Objectif grosse défonce</v>
      </c>
      <c r="P24" s="1">
        <f>IFERROR(__xludf.DUMMYFUNCTION("""COMPUTED_VALUE"""),3.0)</f>
        <v>3</v>
      </c>
      <c r="Q24" s="1" t="str">
        <f>IFERROR(__xludf.DUMMYFUNCTION("""COMPUTED_VALUE"""),"")</f>
        <v/>
      </c>
      <c r="R24" s="1" t="str">
        <f>IFERROR(__xludf.DUMMYFUNCTION("""COMPUTED_VALUE"""),"")</f>
        <v/>
      </c>
      <c r="S24" s="1" t="str">
        <f>IFERROR(__xludf.DUMMYFUNCTION("""COMPUTED_VALUE"""),"")</f>
        <v/>
      </c>
      <c r="T24" s="1" t="str">
        <f>IFERROR(__xludf.DUMMYFUNCTION("""COMPUTED_VALUE"""),"")</f>
        <v/>
      </c>
      <c r="U24" s="1" t="str">
        <f>IFERROR(__xludf.DUMMYFUNCTION("""COMPUTED_VALUE"""),"")</f>
        <v/>
      </c>
      <c r="V24" s="1" t="str">
        <f>IFERROR(__xludf.DUMMYFUNCTION("""COMPUTED_VALUE"""),"")</f>
        <v/>
      </c>
    </row>
    <row r="25">
      <c r="A25" s="4">
        <f>IFERROR(__xludf.DUMMYFUNCTION("""COMPUTED_VALUE"""),43732.62539670139)</f>
        <v>43732.6254</v>
      </c>
      <c r="B25" s="1" t="str">
        <f>IFERROR(__xludf.DUMMYFUNCTION("""COMPUTED_VALUE"""),"Valentin DARCHE")</f>
        <v>Valentin DARCHE</v>
      </c>
      <c r="C25" s="1" t="str">
        <f>IFERROR(__xludf.DUMMYFUNCTION("""COMPUTED_VALUE"""),"Le président et un inconnu")</f>
        <v>Le président et un inconnu</v>
      </c>
      <c r="D25" s="1" t="str">
        <f>IFERROR(__xludf.DUMMYFUNCTION("""COMPUTED_VALUE"""),"Pas de liste")</f>
        <v>Pas de liste</v>
      </c>
      <c r="E25" s="1">
        <f>IFERROR(__xludf.DUMMYFUNCTION("""COMPUTED_VALUE"""),2.0)</f>
        <v>2</v>
      </c>
      <c r="F25" s="1" t="str">
        <f>IFERROR(__xludf.DUMMYFUNCTION("""COMPUTED_VALUE"""),"Rock, Electro posée, Rap, Pop, Musique fançaise")</f>
        <v>Rock, Electro posée, Rap, Pop, Musique fançaise</v>
      </c>
      <c r="G25" s="1" t="str">
        <f>IFERROR(__xludf.DUMMYFUNCTION("""COMPUTED_VALUE"""),"Pas du tout")</f>
        <v>Pas du tout</v>
      </c>
      <c r="H25" s="1" t="str">
        <f>IFERROR(__xludf.DUMMYFUNCTION("""COMPUTED_VALUE"""),"Une fois de temps en temps")</f>
        <v>Une fois de temps en temps</v>
      </c>
      <c r="I25" s="1" t="str">
        <f>IFERROR(__xludf.DUMMYFUNCTION("""COMPUTED_VALUE"""),"Une fois par semaine")</f>
        <v>Une fois par semaine</v>
      </c>
      <c r="J25" s="1" t="str">
        <f>IFERROR(__xludf.DUMMYFUNCTION("""COMPUTED_VALUE"""),"Pour le développement perso et se dépasser")</f>
        <v>Pour le développement perso et se dépasser</v>
      </c>
      <c r="K25" s="1" t="str">
        <f>IFERROR(__xludf.DUMMYFUNCTION("""COMPUTED_VALUE"""),"Sports collectifs, Sports de raquette, Autre")</f>
        <v>Sports collectifs, Sports de raquette, Autre</v>
      </c>
      <c r="L25" s="1" t="str">
        <f>IFERROR(__xludf.DUMMYFUNCTION("""COMPUTED_VALUE"""),"Alterner entre grec et coquillettes ça compte ?")</f>
        <v>Alterner entre grec et coquillettes ça compte ?</v>
      </c>
      <c r="M25" s="1">
        <f>IFERROR(__xludf.DUMMYFUNCTION("""COMPUTED_VALUE"""),9.0)</f>
        <v>9</v>
      </c>
      <c r="N25" s="1" t="str">
        <f>IFERROR(__xludf.DUMMYFUNCTION("""COMPUTED_VALUE"""),"Une fois par semaine")</f>
        <v>Une fois par semaine</v>
      </c>
      <c r="O25" s="1" t="str">
        <f>IFERROR(__xludf.DUMMYFUNCTION("""COMPUTED_VALUE"""),"T'enflammes le dancefloor")</f>
        <v>T'enflammes le dancefloor</v>
      </c>
      <c r="P25" s="1">
        <f>IFERROR(__xludf.DUMMYFUNCTION("""COMPUTED_VALUE"""),1.0)</f>
        <v>1</v>
      </c>
      <c r="Q25" s="1" t="str">
        <f>IFERROR(__xludf.DUMMYFUNCTION("""COMPUTED_VALUE"""),"")</f>
        <v/>
      </c>
      <c r="R25" s="1" t="str">
        <f>IFERROR(__xludf.DUMMYFUNCTION("""COMPUTED_VALUE"""),"")</f>
        <v/>
      </c>
      <c r="S25" s="1" t="str">
        <f>IFERROR(__xludf.DUMMYFUNCTION("""COMPUTED_VALUE"""),"")</f>
        <v/>
      </c>
      <c r="T25" s="1" t="str">
        <f>IFERROR(__xludf.DUMMYFUNCTION("""COMPUTED_VALUE"""),"")</f>
        <v/>
      </c>
      <c r="U25" s="1" t="str">
        <f>IFERROR(__xludf.DUMMYFUNCTION("""COMPUTED_VALUE"""),"")</f>
        <v/>
      </c>
      <c r="V25" s="1" t="str">
        <f>IFERROR(__xludf.DUMMYFUNCTION("""COMPUTED_VALUE"""),"")</f>
        <v/>
      </c>
    </row>
    <row r="26">
      <c r="A26" s="4">
        <f>IFERROR(__xludf.DUMMYFUNCTION("""COMPUTED_VALUE"""),43732.63817924769)</f>
        <v>43732.63818</v>
      </c>
      <c r="B26" s="1" t="str">
        <f>IFERROR(__xludf.DUMMYFUNCTION("""COMPUTED_VALUE"""),"Goliot-Clénet Roman")</f>
        <v>Goliot-Clénet Roman</v>
      </c>
      <c r="C26" s="1" t="str">
        <f>IFERROR(__xludf.DUMMYFUNCTION("""COMPUTED_VALUE"""),"Deux inconnus")</f>
        <v>Deux inconnus</v>
      </c>
      <c r="D26" s="1" t="str">
        <f>IFERROR(__xludf.DUMMYFUNCTION("""COMPUTED_VALUE"""),"BDA, BDE")</f>
        <v>BDA, BDE</v>
      </c>
      <c r="E26" s="1">
        <f>IFERROR(__xludf.DUMMYFUNCTION("""COMPUTED_VALUE"""),1.0)</f>
        <v>1</v>
      </c>
      <c r="F26" s="1" t="str">
        <f>IFERROR(__xludf.DUMMYFUNCTION("""COMPUTED_VALUE"""),"Rock, Metal, Musique classique, Autre")</f>
        <v>Rock, Metal, Musique classique, Autre</v>
      </c>
      <c r="G26" s="1" t="str">
        <f>IFERROR(__xludf.DUMMYFUNCTION("""COMPUTED_VALUE"""),"Littérature, Musique, Autre")</f>
        <v>Littérature, Musique, Autre</v>
      </c>
      <c r="H26" s="1" t="str">
        <f>IFERROR(__xludf.DUMMYFUNCTION("""COMPUTED_VALUE"""),"Une fois de temps en temps")</f>
        <v>Une fois de temps en temps</v>
      </c>
      <c r="I26" s="1" t="str">
        <f>IFERROR(__xludf.DUMMYFUNCTION("""COMPUTED_VALUE"""),"Plusieurs fois par semaine")</f>
        <v>Plusieurs fois par semaine</v>
      </c>
      <c r="J26" s="1" t="str">
        <f>IFERROR(__xludf.DUMMYFUNCTION("""COMPUTED_VALUE"""),"Pour le développement perso et se dépasser")</f>
        <v>Pour le développement perso et se dépasser</v>
      </c>
      <c r="K26" s="1" t="str">
        <f>IFERROR(__xludf.DUMMYFUNCTION("""COMPUTED_VALUE"""),"Sports de raquette, Autre")</f>
        <v>Sports de raquette, Autre</v>
      </c>
      <c r="L26" s="1" t="str">
        <f>IFERROR(__xludf.DUMMYFUNCTION("""COMPUTED_VALUE"""),"Oh oui, et les trucs bien gras ça me connait !")</f>
        <v>Oh oui, et les trucs bien gras ça me connait !</v>
      </c>
      <c r="M26" s="1">
        <f>IFERROR(__xludf.DUMMYFUNCTION("""COMPUTED_VALUE"""),2.0)</f>
        <v>2</v>
      </c>
      <c r="N26" s="1" t="str">
        <f>IFERROR(__xludf.DUMMYFUNCTION("""COMPUTED_VALUE"""),"Une fois par mois")</f>
        <v>Une fois par mois</v>
      </c>
      <c r="O26" s="1" t="str">
        <f>IFERROR(__xludf.DUMMYFUNCTION("""COMPUTED_VALUE"""),"Tu te poses dans un coin, chill !!")</f>
        <v>Tu te poses dans un coin, chill !!</v>
      </c>
      <c r="P26" s="1">
        <f>IFERROR(__xludf.DUMMYFUNCTION("""COMPUTED_VALUE"""),1.0)</f>
        <v>1</v>
      </c>
      <c r="Q26" s="1" t="str">
        <f>IFERROR(__xludf.DUMMYFUNCTION("""COMPUTED_VALUE"""),"")</f>
        <v/>
      </c>
      <c r="R26" s="1" t="str">
        <f>IFERROR(__xludf.DUMMYFUNCTION("""COMPUTED_VALUE"""),"")</f>
        <v/>
      </c>
      <c r="S26" s="1" t="str">
        <f>IFERROR(__xludf.DUMMYFUNCTION("""COMPUTED_VALUE"""),"")</f>
        <v/>
      </c>
      <c r="T26" s="1" t="str">
        <f>IFERROR(__xludf.DUMMYFUNCTION("""COMPUTED_VALUE"""),"")</f>
        <v/>
      </c>
      <c r="U26" s="1" t="str">
        <f>IFERROR(__xludf.DUMMYFUNCTION("""COMPUTED_VALUE"""),"")</f>
        <v/>
      </c>
      <c r="V26" s="1" t="str">
        <f>IFERROR(__xludf.DUMMYFUNCTION("""COMPUTED_VALUE"""),"")</f>
        <v/>
      </c>
    </row>
    <row r="27">
      <c r="A27" s="4">
        <f>IFERROR(__xludf.DUMMYFUNCTION("""COMPUTED_VALUE"""),43732.67846447916)</f>
        <v>43732.67846</v>
      </c>
      <c r="B27" s="1" t="str">
        <f>IFERROR(__xludf.DUMMYFUNCTION("""COMPUTED_VALUE"""),"Louis MESLIN")</f>
        <v>Louis MESLIN</v>
      </c>
      <c r="C27" s="1" t="str">
        <f>IFERROR(__xludf.DUMMYFUNCTION("""COMPUTED_VALUE"""),"L'homme le plus influent de France, leader charismatique récemment élu malgré son opposition passée avec certains membres du gouvernement, et Macron à ses côtés")</f>
        <v>L'homme le plus influent de France, leader charismatique récemment élu malgré son opposition passée avec certains membres du gouvernement, et Macron à ses côtés</v>
      </c>
      <c r="D27" s="1" t="str">
        <f>IFERROR(__xludf.DUMMYFUNCTION("""COMPUTED_VALUE"""),"BDE")</f>
        <v>BDE</v>
      </c>
      <c r="E27" s="1">
        <f>IFERROR(__xludf.DUMMYFUNCTION("""COMPUTED_VALUE"""),4.0)</f>
        <v>4</v>
      </c>
      <c r="F27" s="1" t="str">
        <f>IFERROR(__xludf.DUMMYFUNCTION("""COMPUTED_VALUE"""),"Rap")</f>
        <v>Rap</v>
      </c>
      <c r="G27" s="1" t="str">
        <f>IFERROR(__xludf.DUMMYFUNCTION("""COMPUTED_VALUE"""),"Pas du tout")</f>
        <v>Pas du tout</v>
      </c>
      <c r="H27" s="1" t="str">
        <f>IFERROR(__xludf.DUMMYFUNCTION("""COMPUTED_VALUE"""),"Une fois de temps en temps")</f>
        <v>Une fois de temps en temps</v>
      </c>
      <c r="I27" s="1" t="str">
        <f>IFERROR(__xludf.DUMMYFUNCTION("""COMPUTED_VALUE"""),"Plusieurs fois par semaine")</f>
        <v>Plusieurs fois par semaine</v>
      </c>
      <c r="J27" s="1" t="str">
        <f>IFERROR(__xludf.DUMMYFUNCTION("""COMPUTED_VALUE"""),"Pour le développement perso et se dépasser")</f>
        <v>Pour le développement perso et se dépasser</v>
      </c>
      <c r="K27" s="1" t="str">
        <f>IFERROR(__xludf.DUMMYFUNCTION("""COMPUTED_VALUE"""),"Sports collectifs")</f>
        <v>Sports collectifs</v>
      </c>
      <c r="L27" s="1" t="str">
        <f>IFERROR(__xludf.DUMMYFUNCTION("""COMPUTED_VALUE"""),"J'aime cuisiner le WE ou quand j'ai le temps")</f>
        <v>J'aime cuisiner le WE ou quand j'ai le temps</v>
      </c>
      <c r="M27" s="1">
        <f>IFERROR(__xludf.DUMMYFUNCTION("""COMPUTED_VALUE"""),9.0)</f>
        <v>9</v>
      </c>
      <c r="N27" s="1" t="str">
        <f>IFERROR(__xludf.DUMMYFUNCTION("""COMPUTED_VALUE"""),"Une fois par semaine")</f>
        <v>Une fois par semaine</v>
      </c>
      <c r="O27" s="1" t="str">
        <f>IFERROR(__xludf.DUMMYFUNCTION("""COMPUTED_VALUE"""),"Tu te poses dans un coin, chill !!")</f>
        <v>Tu te poses dans un coin, chill !!</v>
      </c>
      <c r="P27" s="1">
        <f>IFERROR(__xludf.DUMMYFUNCTION("""COMPUTED_VALUE"""),1.0)</f>
        <v>1</v>
      </c>
      <c r="Q27" s="1" t="str">
        <f>IFERROR(__xludf.DUMMYFUNCTION("""COMPUTED_VALUE"""),"")</f>
        <v/>
      </c>
      <c r="R27" s="1" t="str">
        <f>IFERROR(__xludf.DUMMYFUNCTION("""COMPUTED_VALUE"""),"")</f>
        <v/>
      </c>
      <c r="S27" s="1" t="str">
        <f>IFERROR(__xludf.DUMMYFUNCTION("""COMPUTED_VALUE"""),"")</f>
        <v/>
      </c>
      <c r="T27" s="1" t="str">
        <f>IFERROR(__xludf.DUMMYFUNCTION("""COMPUTED_VALUE"""),"")</f>
        <v/>
      </c>
      <c r="U27" s="1" t="str">
        <f>IFERROR(__xludf.DUMMYFUNCTION("""COMPUTED_VALUE"""),"")</f>
        <v/>
      </c>
      <c r="V27" s="1" t="str">
        <f>IFERROR(__xludf.DUMMYFUNCTION("""COMPUTED_VALUE"""),"")</f>
        <v/>
      </c>
    </row>
    <row r="28">
      <c r="A28" s="4">
        <f>IFERROR(__xludf.DUMMYFUNCTION("""COMPUTED_VALUE"""),43732.70253244213)</f>
        <v>43732.70253</v>
      </c>
      <c r="B28" s="1" t="str">
        <f>IFERROR(__xludf.DUMMYFUNCTION("""COMPUTED_VALUE"""),"Baptiste LEPARC")</f>
        <v>Baptiste LEPARC</v>
      </c>
      <c r="C28" s="1" t="str">
        <f>IFERROR(__xludf.DUMMYFUNCTION("""COMPUTED_VALUE"""),"Le président et un inconnu")</f>
        <v>Le président et un inconnu</v>
      </c>
      <c r="D28" s="1" t="str">
        <f>IFERROR(__xludf.DUMMYFUNCTION("""COMPUTED_VALUE"""),"Pas de liste")</f>
        <v>Pas de liste</v>
      </c>
      <c r="E28" s="1">
        <f>IFERROR(__xludf.DUMMYFUNCTION("""COMPUTED_VALUE"""),2.0)</f>
        <v>2</v>
      </c>
      <c r="F28" s="1" t="str">
        <f>IFERROR(__xludf.DUMMYFUNCTION("""COMPUTED_VALUE"""),"Rock")</f>
        <v>Rock</v>
      </c>
      <c r="G28" s="1" t="str">
        <f>IFERROR(__xludf.DUMMYFUNCTION("""COMPUTED_VALUE"""),"Musique")</f>
        <v>Musique</v>
      </c>
      <c r="H28" s="1" t="str">
        <f>IFERROR(__xludf.DUMMYFUNCTION("""COMPUTED_VALUE"""),"Une fois de temps en temps")</f>
        <v>Une fois de temps en temps</v>
      </c>
      <c r="I28" s="1" t="str">
        <f>IFERROR(__xludf.DUMMYFUNCTION("""COMPUTED_VALUE"""),"Le dimanche à 15h32 s'il fait beau")</f>
        <v>Le dimanche à 15h32 s'il fait beau</v>
      </c>
      <c r="J28" s="1" t="str">
        <f>IFERROR(__xludf.DUMMYFUNCTION("""COMPUTED_VALUE"""),"Pour les autres")</f>
        <v>Pour les autres</v>
      </c>
      <c r="K28" s="1" t="str">
        <f>IFERROR(__xludf.DUMMYFUNCTION("""COMPUTED_VALUE"""),"Pas de sport")</f>
        <v>Pas de sport</v>
      </c>
      <c r="L28" s="1" t="str">
        <f>IFERROR(__xludf.DUMMYFUNCTION("""COMPUTED_VALUE"""),"J'aime cuisiner le WE ou quand j'ai le temps")</f>
        <v>J'aime cuisiner le WE ou quand j'ai le temps</v>
      </c>
      <c r="M28" s="1">
        <f>IFERROR(__xludf.DUMMYFUNCTION("""COMPUTED_VALUE"""),7.0)</f>
        <v>7</v>
      </c>
      <c r="N28" s="1" t="str">
        <f>IFERROR(__xludf.DUMMYFUNCTION("""COMPUTED_VALUE"""),"Une fois par semaine")</f>
        <v>Une fois par semaine</v>
      </c>
      <c r="O28" s="1" t="str">
        <f>IFERROR(__xludf.DUMMYFUNCTION("""COMPUTED_VALUE"""),"Tu te poses dans un coin, chill !!")</f>
        <v>Tu te poses dans un coin, chill !!</v>
      </c>
      <c r="P28" s="1">
        <f>IFERROR(__xludf.DUMMYFUNCTION("""COMPUTED_VALUE"""),3.0)</f>
        <v>3</v>
      </c>
      <c r="Q28" s="1" t="str">
        <f>IFERROR(__xludf.DUMMYFUNCTION("""COMPUTED_VALUE"""),"")</f>
        <v/>
      </c>
      <c r="R28" s="1" t="str">
        <f>IFERROR(__xludf.DUMMYFUNCTION("""COMPUTED_VALUE"""),"")</f>
        <v/>
      </c>
      <c r="S28" s="1" t="str">
        <f>IFERROR(__xludf.DUMMYFUNCTION("""COMPUTED_VALUE"""),"")</f>
        <v/>
      </c>
      <c r="T28" s="1" t="str">
        <f>IFERROR(__xludf.DUMMYFUNCTION("""COMPUTED_VALUE"""),"")</f>
        <v/>
      </c>
      <c r="U28" s="1" t="str">
        <f>IFERROR(__xludf.DUMMYFUNCTION("""COMPUTED_VALUE"""),"")</f>
        <v/>
      </c>
      <c r="V28" s="1" t="str">
        <f>IFERROR(__xludf.DUMMYFUNCTION("""COMPUTED_VALUE"""),"")</f>
        <v/>
      </c>
    </row>
    <row r="29">
      <c r="A29" s="4">
        <f>IFERROR(__xludf.DUMMYFUNCTION("""COMPUTED_VALUE"""),43732.742281956016)</f>
        <v>43732.74228</v>
      </c>
      <c r="B29" s="1" t="str">
        <f>IFERROR(__xludf.DUMMYFUNCTION("""COMPUTED_VALUE"""),"Bruno cherrougui")</f>
        <v>Bruno cherrougui</v>
      </c>
      <c r="C29" s="1" t="str">
        <f>IFERROR(__xludf.DUMMYFUNCTION("""COMPUTED_VALUE"""),"Deux inconnus")</f>
        <v>Deux inconnus</v>
      </c>
      <c r="D29" s="1" t="str">
        <f>IFERROR(__xludf.DUMMYFUNCTION("""COMPUTED_VALUE"""),"BDA, BDE, BDS")</f>
        <v>BDA, BDE, BDS</v>
      </c>
      <c r="E29" s="1">
        <f>IFERROR(__xludf.DUMMYFUNCTION("""COMPUTED_VALUE"""),4.0)</f>
        <v>4</v>
      </c>
      <c r="F29" s="1" t="str">
        <f>IFERROR(__xludf.DUMMYFUNCTION("""COMPUTED_VALUE"""),"Je suis aigri et j'aime pas la musique")</f>
        <v>Je suis aigri et j'aime pas la musique</v>
      </c>
      <c r="G29" s="1" t="str">
        <f>IFERROR(__xludf.DUMMYFUNCTION("""COMPUTED_VALUE"""),"Danse, Musique, Théâtre, Cinéma, Graphisme")</f>
        <v>Danse, Musique, Théâtre, Cinéma, Graphisme</v>
      </c>
      <c r="H29" s="1" t="str">
        <f>IFERROR(__xludf.DUMMYFUNCTION("""COMPUTED_VALUE"""),"Quelques fois par semaine")</f>
        <v>Quelques fois par semaine</v>
      </c>
      <c r="I29" s="1" t="str">
        <f>IFERROR(__xludf.DUMMYFUNCTION("""COMPUTED_VALUE"""),"Plusieurs fois par semaine")</f>
        <v>Plusieurs fois par semaine</v>
      </c>
      <c r="J29" s="1" t="str">
        <f>IFERROR(__xludf.DUMMYFUNCTION("""COMPUTED_VALUE"""),"Pour la compet")</f>
        <v>Pour la compet</v>
      </c>
      <c r="K29" s="1" t="str">
        <f>IFERROR(__xludf.DUMMYFUNCTION("""COMPUTED_VALUE"""),"Sports collectifs, Sports de raquette, Escalade, Autre")</f>
        <v>Sports collectifs, Sports de raquette, Escalade, Autre</v>
      </c>
      <c r="L29" s="1" t="str">
        <f>IFERROR(__xludf.DUMMYFUNCTION("""COMPUTED_VALUE"""),"J'aime cuisiner le WE ou quand j'ai le temps")</f>
        <v>J'aime cuisiner le WE ou quand j'ai le temps</v>
      </c>
      <c r="M29" s="1">
        <f>IFERROR(__xludf.DUMMYFUNCTION("""COMPUTED_VALUE"""),1.0)</f>
        <v>1</v>
      </c>
      <c r="N29" s="1" t="str">
        <f>IFERROR(__xludf.DUMMYFUNCTION("""COMPUTED_VALUE"""),"Plusieurs fois par semaine")</f>
        <v>Plusieurs fois par semaine</v>
      </c>
      <c r="O29" s="1" t="str">
        <f>IFERROR(__xludf.DUMMYFUNCTION("""COMPUTED_VALUE"""),"T'enflammes le dancefloor")</f>
        <v>T'enflammes le dancefloor</v>
      </c>
      <c r="P29" s="1">
        <f>IFERROR(__xludf.DUMMYFUNCTION("""COMPUTED_VALUE"""),1.0)</f>
        <v>1</v>
      </c>
      <c r="Q29" s="1" t="str">
        <f>IFERROR(__xludf.DUMMYFUNCTION("""COMPUTED_VALUE"""),"")</f>
        <v/>
      </c>
      <c r="R29" s="1" t="str">
        <f>IFERROR(__xludf.DUMMYFUNCTION("""COMPUTED_VALUE"""),"")</f>
        <v/>
      </c>
      <c r="S29" s="1" t="str">
        <f>IFERROR(__xludf.DUMMYFUNCTION("""COMPUTED_VALUE"""),"")</f>
        <v/>
      </c>
      <c r="T29" s="1" t="str">
        <f>IFERROR(__xludf.DUMMYFUNCTION("""COMPUTED_VALUE"""),"")</f>
        <v/>
      </c>
      <c r="U29" s="1" t="str">
        <f>IFERROR(__xludf.DUMMYFUNCTION("""COMPUTED_VALUE"""),"")</f>
        <v/>
      </c>
      <c r="V29" s="1" t="str">
        <f>IFERROR(__xludf.DUMMYFUNCTION("""COMPUTED_VALUE"""),"")</f>
        <v/>
      </c>
    </row>
    <row r="30">
      <c r="A30" s="4">
        <f>IFERROR(__xludf.DUMMYFUNCTION("""COMPUTED_VALUE"""),43732.74393012731)</f>
        <v>43732.74393</v>
      </c>
      <c r="B30" s="1" t="str">
        <f>IFERROR(__xludf.DUMMYFUNCTION("""COMPUTED_VALUE"""),"Antonin COLOMB")</f>
        <v>Antonin COLOMB</v>
      </c>
      <c r="C30" s="1" t="str">
        <f>IFERROR(__xludf.DUMMYFUNCTION("""COMPUTED_VALUE"""),"Le président et un inconnu")</f>
        <v>Le président et un inconnu</v>
      </c>
      <c r="D30" s="1" t="str">
        <f>IFERROR(__xludf.DUMMYFUNCTION("""COMPUTED_VALUE"""),"Pas de liste")</f>
        <v>Pas de liste</v>
      </c>
      <c r="E30" s="1">
        <f>IFERROR(__xludf.DUMMYFUNCTION("""COMPUTED_VALUE"""),2.0)</f>
        <v>2</v>
      </c>
      <c r="F30" s="1" t="str">
        <f>IFERROR(__xludf.DUMMYFUNCTION("""COMPUTED_VALUE"""),"Rock, Metal")</f>
        <v>Rock, Metal</v>
      </c>
      <c r="G30" s="1" t="str">
        <f>IFERROR(__xludf.DUMMYFUNCTION("""COMPUTED_VALUE"""),"Musique")</f>
        <v>Musique</v>
      </c>
      <c r="H30" s="1" t="str">
        <f>IFERROR(__xludf.DUMMYFUNCTION("""COMPUTED_VALUE"""),"Une fois de temps en temps")</f>
        <v>Une fois de temps en temps</v>
      </c>
      <c r="I30" s="1" t="str">
        <f>IFERROR(__xludf.DUMMYFUNCTION("""COMPUTED_VALUE"""),"Plusieurs fois par semaine")</f>
        <v>Plusieurs fois par semaine</v>
      </c>
      <c r="J30" s="1" t="str">
        <f>IFERROR(__xludf.DUMMYFUNCTION("""COMPUTED_VALUE"""),"Pour le développement perso et se dépasser")</f>
        <v>Pour le développement perso et se dépasser</v>
      </c>
      <c r="K30" s="1" t="str">
        <f>IFERROR(__xludf.DUMMYFUNCTION("""COMPUTED_VALUE"""),"Sports collectifs, Sports de raquette, Voile, Sports de rames, Sports aquatiques, Escalade")</f>
        <v>Sports collectifs, Sports de raquette, Voile, Sports de rames, Sports aquatiques, Escalade</v>
      </c>
      <c r="L30" s="1" t="str">
        <f>IFERROR(__xludf.DUMMYFUNCTION("""COMPUTED_VALUE"""),"Alterner entre grec et coquillettes ça compte ?")</f>
        <v>Alterner entre grec et coquillettes ça compte ?</v>
      </c>
      <c r="M30" s="1">
        <f>IFERROR(__xludf.DUMMYFUNCTION("""COMPUTED_VALUE"""),5.0)</f>
        <v>5</v>
      </c>
      <c r="N30" s="1" t="str">
        <f>IFERROR(__xludf.DUMMYFUNCTION("""COMPUTED_VALUE"""),"Une fois par mois")</f>
        <v>Une fois par mois</v>
      </c>
      <c r="O30" s="1" t="str">
        <f>IFERROR(__xludf.DUMMYFUNCTION("""COMPUTED_VALUE"""),"T'enflammes le dancefloor")</f>
        <v>T'enflammes le dancefloor</v>
      </c>
      <c r="P30" s="1">
        <f>IFERROR(__xludf.DUMMYFUNCTION("""COMPUTED_VALUE"""),1.0)</f>
        <v>1</v>
      </c>
      <c r="Q30" s="1" t="str">
        <f>IFERROR(__xludf.DUMMYFUNCTION("""COMPUTED_VALUE"""),"")</f>
        <v/>
      </c>
      <c r="R30" s="1" t="str">
        <f>IFERROR(__xludf.DUMMYFUNCTION("""COMPUTED_VALUE"""),"")</f>
        <v/>
      </c>
      <c r="S30" s="1" t="str">
        <f>IFERROR(__xludf.DUMMYFUNCTION("""COMPUTED_VALUE"""),"")</f>
        <v/>
      </c>
      <c r="T30" s="1" t="str">
        <f>IFERROR(__xludf.DUMMYFUNCTION("""COMPUTED_VALUE"""),"")</f>
        <v/>
      </c>
      <c r="U30" s="1" t="str">
        <f>IFERROR(__xludf.DUMMYFUNCTION("""COMPUTED_VALUE"""),"")</f>
        <v/>
      </c>
      <c r="V30" s="1" t="str">
        <f>IFERROR(__xludf.DUMMYFUNCTION("""COMPUTED_VALUE"""),"")</f>
        <v/>
      </c>
    </row>
    <row r="31">
      <c r="A31" s="4">
        <f>IFERROR(__xludf.DUMMYFUNCTION("""COMPUTED_VALUE"""),43732.77792059028)</f>
        <v>43732.77792</v>
      </c>
      <c r="B31" s="1" t="str">
        <f>IFERROR(__xludf.DUMMYFUNCTION("""COMPUTED_VALUE"""),"Clément BOUMARD")</f>
        <v>Clément BOUMARD</v>
      </c>
      <c r="C31" s="1" t="str">
        <f>IFERROR(__xludf.DUMMYFUNCTION("""COMPUTED_VALUE"""),"L'homme le plus influent de France, leader charismatique récemment élu malgré son opposition passée avec certains membres du gouvernement, et Macron à ses côtés")</f>
        <v>L'homme le plus influent de France, leader charismatique récemment élu malgré son opposition passée avec certains membres du gouvernement, et Macron à ses côtés</v>
      </c>
      <c r="D31" s="1" t="str">
        <f>IFERROR(__xludf.DUMMYFUNCTION("""COMPUTED_VALUE"""),"Pas de liste")</f>
        <v>Pas de liste</v>
      </c>
      <c r="E31" s="1">
        <f>IFERROR(__xludf.DUMMYFUNCTION("""COMPUTED_VALUE"""),1.0)</f>
        <v>1</v>
      </c>
      <c r="F31" s="1" t="str">
        <f>IFERROR(__xludf.DUMMYFUNCTION("""COMPUTED_VALUE"""),"Rap, Autre")</f>
        <v>Rap, Autre</v>
      </c>
      <c r="G31" s="1" t="str">
        <f>IFERROR(__xludf.DUMMYFUNCTION("""COMPUTED_VALUE"""),"Pas du tout")</f>
        <v>Pas du tout</v>
      </c>
      <c r="H31" s="1" t="str">
        <f>IFERROR(__xludf.DUMMYFUNCTION("""COMPUTED_VALUE"""),"Une fois de temps en temps")</f>
        <v>Une fois de temps en temps</v>
      </c>
      <c r="I31" s="1" t="str">
        <f>IFERROR(__xludf.DUMMYFUNCTION("""COMPUTED_VALUE"""),"Plusieurs fois par semaine")</f>
        <v>Plusieurs fois par semaine</v>
      </c>
      <c r="J31" s="1" t="str">
        <f>IFERROR(__xludf.DUMMYFUNCTION("""COMPUTED_VALUE"""),"Pour la compet")</f>
        <v>Pour la compet</v>
      </c>
      <c r="K31" s="1" t="str">
        <f>IFERROR(__xludf.DUMMYFUNCTION("""COMPUTED_VALUE"""),"Sports collectifs, Sports aquatiques")</f>
        <v>Sports collectifs, Sports aquatiques</v>
      </c>
      <c r="L31" s="1" t="str">
        <f>IFERROR(__xludf.DUMMYFUNCTION("""COMPUTED_VALUE"""),"Alterner entre grec et coquillettes ça compte ?")</f>
        <v>Alterner entre grec et coquillettes ça compte ?</v>
      </c>
      <c r="M31" s="1">
        <f>IFERROR(__xludf.DUMMYFUNCTION("""COMPUTED_VALUE"""),9.0)</f>
        <v>9</v>
      </c>
      <c r="N31" s="1" t="str">
        <f>IFERROR(__xludf.DUMMYFUNCTION("""COMPUTED_VALUE"""),"Une fois par semaine")</f>
        <v>Une fois par semaine</v>
      </c>
      <c r="O31" s="1" t="str">
        <f>IFERROR(__xludf.DUMMYFUNCTION("""COMPUTED_VALUE"""),"Tu te poses dans un coin, chill !!")</f>
        <v>Tu te poses dans un coin, chill !!</v>
      </c>
      <c r="P31" s="1">
        <f>IFERROR(__xludf.DUMMYFUNCTION("""COMPUTED_VALUE"""),1.0)</f>
        <v>1</v>
      </c>
      <c r="Q31" s="1" t="str">
        <f>IFERROR(__xludf.DUMMYFUNCTION("""COMPUTED_VALUE"""),"")</f>
        <v/>
      </c>
      <c r="R31" s="1" t="str">
        <f>IFERROR(__xludf.DUMMYFUNCTION("""COMPUTED_VALUE"""),"")</f>
        <v/>
      </c>
      <c r="S31" s="1" t="str">
        <f>IFERROR(__xludf.DUMMYFUNCTION("""COMPUTED_VALUE"""),"")</f>
        <v/>
      </c>
      <c r="T31" s="1" t="str">
        <f>IFERROR(__xludf.DUMMYFUNCTION("""COMPUTED_VALUE"""),"")</f>
        <v/>
      </c>
      <c r="U31" s="1" t="str">
        <f>IFERROR(__xludf.DUMMYFUNCTION("""COMPUTED_VALUE"""),"")</f>
        <v/>
      </c>
      <c r="V31" s="1" t="str">
        <f>IFERROR(__xludf.DUMMYFUNCTION("""COMPUTED_VALUE"""),"")</f>
        <v/>
      </c>
    </row>
    <row r="32">
      <c r="A32" s="4">
        <f>IFERROR(__xludf.DUMMYFUNCTION("""COMPUTED_VALUE"""),43732.79452876157)</f>
        <v>43732.79453</v>
      </c>
      <c r="B32" s="1" t="str">
        <f>IFERROR(__xludf.DUMMYFUNCTION("""COMPUTED_VALUE"""),"Matiaz BUREAU")</f>
        <v>Matiaz BUREAU</v>
      </c>
      <c r="C32" s="1" t="str">
        <f>IFERROR(__xludf.DUMMYFUNCTION("""COMPUTED_VALUE"""),"Deux inconnus")</f>
        <v>Deux inconnus</v>
      </c>
      <c r="D32" s="1" t="str">
        <f>IFERROR(__xludf.DUMMYFUNCTION("""COMPUTED_VALUE"""),"Pas de liste")</f>
        <v>Pas de liste</v>
      </c>
      <c r="E32" s="1">
        <f>IFERROR(__xludf.DUMMYFUNCTION("""COMPUTED_VALUE"""),4.0)</f>
        <v>4</v>
      </c>
      <c r="F32" s="1" t="str">
        <f>IFERROR(__xludf.DUMMYFUNCTION("""COMPUTED_VALUE"""),"Rock, Electro posée, Electro hard, Jazz")</f>
        <v>Rock, Electro posée, Electro hard, Jazz</v>
      </c>
      <c r="G32" s="1" t="str">
        <f>IFERROR(__xludf.DUMMYFUNCTION("""COMPUTED_VALUE"""),"Danse, Graphisme")</f>
        <v>Danse, Graphisme</v>
      </c>
      <c r="H32" s="1" t="str">
        <f>IFERROR(__xludf.DUMMYFUNCTION("""COMPUTED_VALUE"""),"Seulement les soirs de pleine lune")</f>
        <v>Seulement les soirs de pleine lune</v>
      </c>
      <c r="I32" s="1" t="str">
        <f>IFERROR(__xludf.DUMMYFUNCTION("""COMPUTED_VALUE"""),"Plusieurs fois par semaine")</f>
        <v>Plusieurs fois par semaine</v>
      </c>
      <c r="J32" s="1" t="str">
        <f>IFERROR(__xludf.DUMMYFUNCTION("""COMPUTED_VALUE"""),"Pour la compet")</f>
        <v>Pour la compet</v>
      </c>
      <c r="K32" s="1" t="str">
        <f>IFERROR(__xludf.DUMMYFUNCTION("""COMPUTED_VALUE"""),"Voile, Autre")</f>
        <v>Voile, Autre</v>
      </c>
      <c r="L32" s="1" t="str">
        <f>IFERROR(__xludf.DUMMYFUNCTION("""COMPUTED_VALUE"""),"Je fais toujours attention à bien manger")</f>
        <v>Je fais toujours attention à bien manger</v>
      </c>
      <c r="M32" s="1">
        <f>IFERROR(__xludf.DUMMYFUNCTION("""COMPUTED_VALUE"""),5.0)</f>
        <v>5</v>
      </c>
      <c r="N32" s="1" t="str">
        <f>IFERROR(__xludf.DUMMYFUNCTION("""COMPUTED_VALUE"""),"Une fois par semaine")</f>
        <v>Une fois par semaine</v>
      </c>
      <c r="O32" s="1" t="str">
        <f>IFERROR(__xludf.DUMMYFUNCTION("""COMPUTED_VALUE"""),"T'enflammes le dancefloor")</f>
        <v>T'enflammes le dancefloor</v>
      </c>
      <c r="P32" s="1">
        <f>IFERROR(__xludf.DUMMYFUNCTION("""COMPUTED_VALUE"""),2.0)</f>
        <v>2</v>
      </c>
      <c r="Q32" s="1" t="str">
        <f>IFERROR(__xludf.DUMMYFUNCTION("""COMPUTED_VALUE"""),"")</f>
        <v/>
      </c>
      <c r="R32" s="1" t="str">
        <f>IFERROR(__xludf.DUMMYFUNCTION("""COMPUTED_VALUE"""),"")</f>
        <v/>
      </c>
      <c r="S32" s="1" t="str">
        <f>IFERROR(__xludf.DUMMYFUNCTION("""COMPUTED_VALUE"""),"")</f>
        <v/>
      </c>
      <c r="T32" s="1" t="str">
        <f>IFERROR(__xludf.DUMMYFUNCTION("""COMPUTED_VALUE"""),"")</f>
        <v/>
      </c>
      <c r="U32" s="1" t="str">
        <f>IFERROR(__xludf.DUMMYFUNCTION("""COMPUTED_VALUE"""),"")</f>
        <v/>
      </c>
      <c r="V32" s="1" t="str">
        <f>IFERROR(__xludf.DUMMYFUNCTION("""COMPUTED_VALUE"""),"")</f>
        <v/>
      </c>
    </row>
    <row r="33">
      <c r="A33" s="4">
        <f>IFERROR(__xludf.DUMMYFUNCTION("""COMPUTED_VALUE"""),43732.82881211805)</f>
        <v>43732.82881</v>
      </c>
      <c r="B33" s="1" t="str">
        <f>IFERROR(__xludf.DUMMYFUNCTION("""COMPUTED_VALUE"""),"Charles WEHBE")</f>
        <v>Charles WEHBE</v>
      </c>
      <c r="C33" s="1" t="str">
        <f>IFERROR(__xludf.DUMMYFUNCTION("""COMPUTED_VALUE"""),"Le président et un inconnu")</f>
        <v>Le président et un inconnu</v>
      </c>
      <c r="D33" s="1" t="str">
        <f>IFERROR(__xludf.DUMMYFUNCTION("""COMPUTED_VALUE"""),"BDA, BDS")</f>
        <v>BDA, BDS</v>
      </c>
      <c r="E33" s="1">
        <f>IFERROR(__xludf.DUMMYFUNCTION("""COMPUTED_VALUE"""),3.0)</f>
        <v>3</v>
      </c>
      <c r="F33" s="1" t="str">
        <f>IFERROR(__xludf.DUMMYFUNCTION("""COMPUTED_VALUE"""),"Rap")</f>
        <v>Rap</v>
      </c>
      <c r="G33" s="1" t="str">
        <f>IFERROR(__xludf.DUMMYFUNCTION("""COMPUTED_VALUE"""),"Autre")</f>
        <v>Autre</v>
      </c>
      <c r="H33" s="1" t="str">
        <f>IFERROR(__xludf.DUMMYFUNCTION("""COMPUTED_VALUE"""),"Quelques fois par semaine")</f>
        <v>Quelques fois par semaine</v>
      </c>
      <c r="I33" s="1" t="str">
        <f>IFERROR(__xludf.DUMMYFUNCTION("""COMPUTED_VALUE"""),"Une fois par semaine")</f>
        <v>Une fois par semaine</v>
      </c>
      <c r="J33" s="1" t="str">
        <f>IFERROR(__xludf.DUMMYFUNCTION("""COMPUTED_VALUE"""),"Pour le fun")</f>
        <v>Pour le fun</v>
      </c>
      <c r="K33" s="1" t="str">
        <f>IFERROR(__xludf.DUMMYFUNCTION("""COMPUTED_VALUE"""),"Sports collectifs, Sports aquatiques, Equitation")</f>
        <v>Sports collectifs, Sports aquatiques, Equitation</v>
      </c>
      <c r="L33" s="1" t="str">
        <f>IFERROR(__xludf.DUMMYFUNCTION("""COMPUTED_VALUE"""),"J'aime cuisiner le WE ou quand j'ai le temps")</f>
        <v>J'aime cuisiner le WE ou quand j'ai le temps</v>
      </c>
      <c r="M33" s="1">
        <f>IFERROR(__xludf.DUMMYFUNCTION("""COMPUTED_VALUE"""),5.0)</f>
        <v>5</v>
      </c>
      <c r="N33" s="1" t="str">
        <f>IFERROR(__xludf.DUMMYFUNCTION("""COMPUTED_VALUE"""),"Une fois par semaine")</f>
        <v>Une fois par semaine</v>
      </c>
      <c r="O33" s="1" t="str">
        <f>IFERROR(__xludf.DUMMYFUNCTION("""COMPUTED_VALUE"""),"Tu te poses dans un coin, chill !!")</f>
        <v>Tu te poses dans un coin, chill !!</v>
      </c>
      <c r="P33" s="1">
        <f>IFERROR(__xludf.DUMMYFUNCTION("""COMPUTED_VALUE"""),1.0)</f>
        <v>1</v>
      </c>
      <c r="Q33" s="1" t="str">
        <f>IFERROR(__xludf.DUMMYFUNCTION("""COMPUTED_VALUE"""),"")</f>
        <v/>
      </c>
      <c r="R33" s="1" t="str">
        <f>IFERROR(__xludf.DUMMYFUNCTION("""COMPUTED_VALUE"""),"")</f>
        <v/>
      </c>
      <c r="S33" s="1" t="str">
        <f>IFERROR(__xludf.DUMMYFUNCTION("""COMPUTED_VALUE"""),"")</f>
        <v/>
      </c>
      <c r="T33" s="1" t="str">
        <f>IFERROR(__xludf.DUMMYFUNCTION("""COMPUTED_VALUE"""),"")</f>
        <v/>
      </c>
      <c r="U33" s="1" t="str">
        <f>IFERROR(__xludf.DUMMYFUNCTION("""COMPUTED_VALUE"""),"")</f>
        <v/>
      </c>
      <c r="V33" s="1" t="str">
        <f>IFERROR(__xludf.DUMMYFUNCTION("""COMPUTED_VALUE"""),"")</f>
        <v/>
      </c>
    </row>
    <row r="34">
      <c r="A34" s="4">
        <f>IFERROR(__xludf.DUMMYFUNCTION("""COMPUTED_VALUE"""),43732.85489825231)</f>
        <v>43732.8549</v>
      </c>
      <c r="B34" s="1" t="str">
        <f>IFERROR(__xludf.DUMMYFUNCTION("""COMPUTED_VALUE"""),"DOCQUIER Florian")</f>
        <v>DOCQUIER Florian</v>
      </c>
      <c r="C34" s="1" t="str">
        <f>IFERROR(__xludf.DUMMYFUNCTION("""COMPUTED_VALUE"""),"Le président et un inconnu")</f>
        <v>Le président et un inconnu</v>
      </c>
      <c r="D34" s="1" t="str">
        <f>IFERROR(__xludf.DUMMYFUNCTION("""COMPUTED_VALUE"""),"Pas de liste")</f>
        <v>Pas de liste</v>
      </c>
      <c r="E34" s="1">
        <f>IFERROR(__xludf.DUMMYFUNCTION("""COMPUTED_VALUE"""),2.0)</f>
        <v>2</v>
      </c>
      <c r="F34" s="1" t="str">
        <f>IFERROR(__xludf.DUMMYFUNCTION("""COMPUTED_VALUE"""),"Electro posée, Rap")</f>
        <v>Electro posée, Rap</v>
      </c>
      <c r="G34" s="1" t="str">
        <f>IFERROR(__xludf.DUMMYFUNCTION("""COMPUTED_VALUE"""),"Pas du tout")</f>
        <v>Pas du tout</v>
      </c>
      <c r="H34" s="1" t="str">
        <f>IFERROR(__xludf.DUMMYFUNCTION("""COMPUTED_VALUE"""),"Seulement les soirs de pleine lune")</f>
        <v>Seulement les soirs de pleine lune</v>
      </c>
      <c r="I34" s="1" t="str">
        <f>IFERROR(__xludf.DUMMYFUNCTION("""COMPUTED_VALUE"""),"Plusieurs fois par semaine")</f>
        <v>Plusieurs fois par semaine</v>
      </c>
      <c r="J34" s="1" t="str">
        <f>IFERROR(__xludf.DUMMYFUNCTION("""COMPUTED_VALUE"""),"Pour le développement perso et se dépasser")</f>
        <v>Pour le développement perso et se dépasser</v>
      </c>
      <c r="K34" s="1" t="str">
        <f>IFERROR(__xludf.DUMMYFUNCTION("""COMPUTED_VALUE"""),"Voile, Autre")</f>
        <v>Voile, Autre</v>
      </c>
      <c r="L34" s="1" t="str">
        <f>IFERROR(__xludf.DUMMYFUNCTION("""COMPUTED_VALUE"""),"J'aime cuisiner le WE ou quand j'ai le temps")</f>
        <v>J'aime cuisiner le WE ou quand j'ai le temps</v>
      </c>
      <c r="M34" s="1">
        <f>IFERROR(__xludf.DUMMYFUNCTION("""COMPUTED_VALUE"""),9.0)</f>
        <v>9</v>
      </c>
      <c r="N34" s="1" t="str">
        <f>IFERROR(__xludf.DUMMYFUNCTION("""COMPUTED_VALUE"""),"Plusieurs fois par semaine")</f>
        <v>Plusieurs fois par semaine</v>
      </c>
      <c r="O34" s="1" t="str">
        <f>IFERROR(__xludf.DUMMYFUNCTION("""COMPUTED_VALUE"""),"Tu te poses dans un coin, chill !!")</f>
        <v>Tu te poses dans un coin, chill !!</v>
      </c>
      <c r="P34" s="1">
        <f>IFERROR(__xludf.DUMMYFUNCTION("""COMPUTED_VALUE"""),3.0)</f>
        <v>3</v>
      </c>
      <c r="Q34" s="1" t="str">
        <f>IFERROR(__xludf.DUMMYFUNCTION("""COMPUTED_VALUE"""),"")</f>
        <v/>
      </c>
      <c r="R34" s="1" t="str">
        <f>IFERROR(__xludf.DUMMYFUNCTION("""COMPUTED_VALUE"""),"")</f>
        <v/>
      </c>
      <c r="S34" s="1" t="str">
        <f>IFERROR(__xludf.DUMMYFUNCTION("""COMPUTED_VALUE"""),"")</f>
        <v/>
      </c>
      <c r="T34" s="1" t="str">
        <f>IFERROR(__xludf.DUMMYFUNCTION("""COMPUTED_VALUE"""),"")</f>
        <v/>
      </c>
      <c r="U34" s="1" t="str">
        <f>IFERROR(__xludf.DUMMYFUNCTION("""COMPUTED_VALUE"""),"")</f>
        <v/>
      </c>
      <c r="V34" s="1" t="str">
        <f>IFERROR(__xludf.DUMMYFUNCTION("""COMPUTED_VALUE"""),"")</f>
        <v/>
      </c>
    </row>
    <row r="35">
      <c r="A35" s="4">
        <f>IFERROR(__xludf.DUMMYFUNCTION("""COMPUTED_VALUE"""),43732.86606962963)</f>
        <v>43732.86607</v>
      </c>
      <c r="B35" s="1" t="str">
        <f>IFERROR(__xludf.DUMMYFUNCTION("""COMPUTED_VALUE"""),"Sébastien GALIS ")</f>
        <v>Sébastien GALIS </v>
      </c>
      <c r="C35" s="1" t="str">
        <f>IFERROR(__xludf.DUMMYFUNCTION("""COMPUTED_VALUE"""),"Le président et un inconnu")</f>
        <v>Le président et un inconnu</v>
      </c>
      <c r="D35" s="1" t="str">
        <f>IFERROR(__xludf.DUMMYFUNCTION("""COMPUTED_VALUE"""),"Pas de liste")</f>
        <v>Pas de liste</v>
      </c>
      <c r="E35" s="1">
        <f>IFERROR(__xludf.DUMMYFUNCTION("""COMPUTED_VALUE"""),3.0)</f>
        <v>3</v>
      </c>
      <c r="F35" s="1" t="str">
        <f>IFERROR(__xludf.DUMMYFUNCTION("""COMPUTED_VALUE"""),"Rock, Metal, Electro posée, Pop, Musique fançaise, Jazz, Musique classique")</f>
        <v>Rock, Metal, Electro posée, Pop, Musique fançaise, Jazz, Musique classique</v>
      </c>
      <c r="G35" s="1" t="str">
        <f>IFERROR(__xludf.DUMMYFUNCTION("""COMPUTED_VALUE"""),"Littérature, Musique, Cinéma")</f>
        <v>Littérature, Musique, Cinéma</v>
      </c>
      <c r="H35" s="1" t="str">
        <f>IFERROR(__xludf.DUMMYFUNCTION("""COMPUTED_VALUE"""),"Une fois de temps en temps")</f>
        <v>Une fois de temps en temps</v>
      </c>
      <c r="I35" s="1" t="str">
        <f>IFERROR(__xludf.DUMMYFUNCTION("""COMPUTED_VALUE"""),"Une fois par semaine")</f>
        <v>Une fois par semaine</v>
      </c>
      <c r="J35" s="1" t="str">
        <f>IFERROR(__xludf.DUMMYFUNCTION("""COMPUTED_VALUE"""),"Pour le fun")</f>
        <v>Pour le fun</v>
      </c>
      <c r="K35" s="1" t="str">
        <f>IFERROR(__xludf.DUMMYFUNCTION("""COMPUTED_VALUE"""),"Escalade")</f>
        <v>Escalade</v>
      </c>
      <c r="L35" s="1" t="str">
        <f>IFERROR(__xludf.DUMMYFUNCTION("""COMPUTED_VALUE"""),"J'aime cuisiner le WE ou quand j'ai le temps")</f>
        <v>J'aime cuisiner le WE ou quand j'ai le temps</v>
      </c>
      <c r="M35" s="1">
        <f>IFERROR(__xludf.DUMMYFUNCTION("""COMPUTED_VALUE"""),5.0)</f>
        <v>5</v>
      </c>
      <c r="N35" s="1" t="str">
        <f>IFERROR(__xludf.DUMMYFUNCTION("""COMPUTED_VALUE"""),"Une fois par semaine")</f>
        <v>Une fois par semaine</v>
      </c>
      <c r="O35" s="1" t="str">
        <f>IFERROR(__xludf.DUMMYFUNCTION("""COMPUTED_VALUE"""),"Tu te poses dans un coin, chill !!")</f>
        <v>Tu te poses dans un coin, chill !!</v>
      </c>
      <c r="P35" s="1">
        <f>IFERROR(__xludf.DUMMYFUNCTION("""COMPUTED_VALUE"""),2.0)</f>
        <v>2</v>
      </c>
      <c r="Q35" s="1" t="str">
        <f>IFERROR(__xludf.DUMMYFUNCTION("""COMPUTED_VALUE"""),"")</f>
        <v/>
      </c>
      <c r="R35" s="1" t="str">
        <f>IFERROR(__xludf.DUMMYFUNCTION("""COMPUTED_VALUE"""),"")</f>
        <v/>
      </c>
      <c r="S35" s="1" t="str">
        <f>IFERROR(__xludf.DUMMYFUNCTION("""COMPUTED_VALUE"""),"")</f>
        <v/>
      </c>
      <c r="T35" s="1" t="str">
        <f>IFERROR(__xludf.DUMMYFUNCTION("""COMPUTED_VALUE"""),"")</f>
        <v/>
      </c>
      <c r="U35" s="1" t="str">
        <f>IFERROR(__xludf.DUMMYFUNCTION("""COMPUTED_VALUE"""),"")</f>
        <v/>
      </c>
      <c r="V35" s="1" t="str">
        <f>IFERROR(__xludf.DUMMYFUNCTION("""COMPUTED_VALUE"""),"")</f>
        <v/>
      </c>
    </row>
    <row r="36">
      <c r="A36" s="4">
        <f>IFERROR(__xludf.DUMMYFUNCTION("""COMPUTED_VALUE"""),43732.881081875)</f>
        <v>43732.88108</v>
      </c>
      <c r="B36" s="1" t="str">
        <f>IFERROR(__xludf.DUMMYFUNCTION("""COMPUTED_VALUE"""),"Stanislas PIED")</f>
        <v>Stanislas PIED</v>
      </c>
      <c r="C36" s="1" t="str">
        <f>IFERROR(__xludf.DUMMYFUNCTION("""COMPUTED_VALUE"""),"Deux inconnus")</f>
        <v>Deux inconnus</v>
      </c>
      <c r="D36" s="1" t="str">
        <f>IFERROR(__xludf.DUMMYFUNCTION("""COMPUTED_VALUE"""),"BDS")</f>
        <v>BDS</v>
      </c>
      <c r="E36" s="1">
        <f>IFERROR(__xludf.DUMMYFUNCTION("""COMPUTED_VALUE"""),2.0)</f>
        <v>2</v>
      </c>
      <c r="F36" s="1" t="str">
        <f>IFERROR(__xludf.DUMMYFUNCTION("""COMPUTED_VALUE"""),"Rock, Electro posée, Electro hard, Rap")</f>
        <v>Rock, Electro posée, Electro hard, Rap</v>
      </c>
      <c r="G36" s="1" t="str">
        <f>IFERROR(__xludf.DUMMYFUNCTION("""COMPUTED_VALUE"""),"Cinéma")</f>
        <v>Cinéma</v>
      </c>
      <c r="H36" s="1" t="str">
        <f>IFERROR(__xludf.DUMMYFUNCTION("""COMPUTED_VALUE"""),"Une fois de temps en temps")</f>
        <v>Une fois de temps en temps</v>
      </c>
      <c r="I36" s="1" t="str">
        <f>IFERROR(__xludf.DUMMYFUNCTION("""COMPUTED_VALUE"""),"Une fois par semaine")</f>
        <v>Une fois par semaine</v>
      </c>
      <c r="J36" s="1" t="str">
        <f>IFERROR(__xludf.DUMMYFUNCTION("""COMPUTED_VALUE"""),"Pour le développement perso et se dépasser")</f>
        <v>Pour le développement perso et se dépasser</v>
      </c>
      <c r="K36" s="1" t="str">
        <f>IFERROR(__xludf.DUMMYFUNCTION("""COMPUTED_VALUE"""),"Sports collectifs, Sports de combat")</f>
        <v>Sports collectifs, Sports de combat</v>
      </c>
      <c r="L36" s="1" t="str">
        <f>IFERROR(__xludf.DUMMYFUNCTION("""COMPUTED_VALUE"""),"Oh oui, et les trucs bien gras ça me connait !")</f>
        <v>Oh oui, et les trucs bien gras ça me connait !</v>
      </c>
      <c r="M36" s="1">
        <f>IFERROR(__xludf.DUMMYFUNCTION("""COMPUTED_VALUE"""),10.0)</f>
        <v>10</v>
      </c>
      <c r="N36" s="1" t="str">
        <f>IFERROR(__xludf.DUMMYFUNCTION("""COMPUTED_VALUE"""),"Une fois par semaine")</f>
        <v>Une fois par semaine</v>
      </c>
      <c r="O36" s="1" t="str">
        <f>IFERROR(__xludf.DUMMYFUNCTION("""COMPUTED_VALUE"""),"Objectif grosse défonce")</f>
        <v>Objectif grosse défonce</v>
      </c>
      <c r="P36" s="1">
        <f>IFERROR(__xludf.DUMMYFUNCTION("""COMPUTED_VALUE"""),1.0)</f>
        <v>1</v>
      </c>
      <c r="Q36" s="1" t="str">
        <f>IFERROR(__xludf.DUMMYFUNCTION("""COMPUTED_VALUE"""),"")</f>
        <v/>
      </c>
      <c r="R36" s="1" t="str">
        <f>IFERROR(__xludf.DUMMYFUNCTION("""COMPUTED_VALUE"""),"")</f>
        <v/>
      </c>
      <c r="S36" s="1" t="str">
        <f>IFERROR(__xludf.DUMMYFUNCTION("""COMPUTED_VALUE"""),"")</f>
        <v/>
      </c>
      <c r="T36" s="1" t="str">
        <f>IFERROR(__xludf.DUMMYFUNCTION("""COMPUTED_VALUE"""),"")</f>
        <v/>
      </c>
      <c r="U36" s="1" t="str">
        <f>IFERROR(__xludf.DUMMYFUNCTION("""COMPUTED_VALUE"""),"")</f>
        <v/>
      </c>
      <c r="V36" s="1" t="str">
        <f>IFERROR(__xludf.DUMMYFUNCTION("""COMPUTED_VALUE"""),"")</f>
        <v/>
      </c>
    </row>
    <row r="37">
      <c r="A37" s="4">
        <f>IFERROR(__xludf.DUMMYFUNCTION("""COMPUTED_VALUE"""),43732.930834224535)</f>
        <v>43732.93083</v>
      </c>
      <c r="B37" s="1" t="str">
        <f>IFERROR(__xludf.DUMMYFUNCTION("""COMPUTED_VALUE"""),"Elios Portron")</f>
        <v>Elios Portron</v>
      </c>
      <c r="C37" s="1" t="str">
        <f>IFERROR(__xludf.DUMMYFUNCTION("""COMPUTED_VALUE"""),"Deux inconnus")</f>
        <v>Deux inconnus</v>
      </c>
      <c r="D37" s="1" t="str">
        <f>IFERROR(__xludf.DUMMYFUNCTION("""COMPUTED_VALUE"""),"Pas de liste")</f>
        <v>Pas de liste</v>
      </c>
      <c r="E37" s="1">
        <f>IFERROR(__xludf.DUMMYFUNCTION("""COMPUTED_VALUE"""),4.0)</f>
        <v>4</v>
      </c>
      <c r="F37" s="1" t="str">
        <f>IFERROR(__xludf.DUMMYFUNCTION("""COMPUTED_VALUE"""),"Rock, Rap, Pop")</f>
        <v>Rock, Rap, Pop</v>
      </c>
      <c r="G37" s="1" t="str">
        <f>IFERROR(__xludf.DUMMYFUNCTION("""COMPUTED_VALUE"""),"Pas du tout")</f>
        <v>Pas du tout</v>
      </c>
      <c r="H37" s="1" t="str">
        <f>IFERROR(__xludf.DUMMYFUNCTION("""COMPUTED_VALUE"""),"Quelques fois par semaine")</f>
        <v>Quelques fois par semaine</v>
      </c>
      <c r="I37" s="1" t="str">
        <f>IFERROR(__xludf.DUMMYFUNCTION("""COMPUTED_VALUE"""),"Plusieurs fois par semaine")</f>
        <v>Plusieurs fois par semaine</v>
      </c>
      <c r="J37" s="1" t="str">
        <f>IFERROR(__xludf.DUMMYFUNCTION("""COMPUTED_VALUE"""),"Pour le développement perso et se dépasser")</f>
        <v>Pour le développement perso et se dépasser</v>
      </c>
      <c r="K37" s="1" t="str">
        <f>IFERROR(__xludf.DUMMYFUNCTION("""COMPUTED_VALUE"""),"Sports collectifs, Sports aquatiques")</f>
        <v>Sports collectifs, Sports aquatiques</v>
      </c>
      <c r="L37" s="1" t="str">
        <f>IFERROR(__xludf.DUMMYFUNCTION("""COMPUTED_VALUE"""),"Je fais toujours attention à bien manger")</f>
        <v>Je fais toujours attention à bien manger</v>
      </c>
      <c r="M37" s="1">
        <f>IFERROR(__xludf.DUMMYFUNCTION("""COMPUTED_VALUE"""),8.0)</f>
        <v>8</v>
      </c>
      <c r="N37" s="1" t="str">
        <f>IFERROR(__xludf.DUMMYFUNCTION("""COMPUTED_VALUE"""),"Une fois par semaine")</f>
        <v>Une fois par semaine</v>
      </c>
      <c r="O37" s="1" t="str">
        <f>IFERROR(__xludf.DUMMYFUNCTION("""COMPUTED_VALUE"""),"Tu te poses dans un coin, chill !!")</f>
        <v>Tu te poses dans un coin, chill !!</v>
      </c>
      <c r="P37" s="1">
        <f>IFERROR(__xludf.DUMMYFUNCTION("""COMPUTED_VALUE"""),3.0)</f>
        <v>3</v>
      </c>
      <c r="Q37" s="1" t="str">
        <f>IFERROR(__xludf.DUMMYFUNCTION("""COMPUTED_VALUE"""),"")</f>
        <v/>
      </c>
      <c r="R37" s="1" t="str">
        <f>IFERROR(__xludf.DUMMYFUNCTION("""COMPUTED_VALUE"""),"")</f>
        <v/>
      </c>
      <c r="S37" s="1" t="str">
        <f>IFERROR(__xludf.DUMMYFUNCTION("""COMPUTED_VALUE"""),"")</f>
        <v/>
      </c>
      <c r="T37" s="1" t="str">
        <f>IFERROR(__xludf.DUMMYFUNCTION("""COMPUTED_VALUE"""),"")</f>
        <v/>
      </c>
      <c r="U37" s="1" t="str">
        <f>IFERROR(__xludf.DUMMYFUNCTION("""COMPUTED_VALUE"""),"")</f>
        <v/>
      </c>
      <c r="V37" s="1" t="str">
        <f>IFERROR(__xludf.DUMMYFUNCTION("""COMPUTED_VALUE"""),"")</f>
        <v/>
      </c>
    </row>
    <row r="38">
      <c r="A38" s="4">
        <f>IFERROR(__xludf.DUMMYFUNCTION("""COMPUTED_VALUE"""),43733.002620555555)</f>
        <v>43733.00262</v>
      </c>
      <c r="B38" s="1" t="str">
        <f>IFERROR(__xludf.DUMMYFUNCTION("""COMPUTED_VALUE"""),"Florian YVINEC")</f>
        <v>Florian YVINEC</v>
      </c>
      <c r="C38" s="1" t="str">
        <f>IFERROR(__xludf.DUMMYFUNCTION("""COMPUTED_VALUE"""),"Le président et un inconnu")</f>
        <v>Le président et un inconnu</v>
      </c>
      <c r="D38" s="1" t="str">
        <f>IFERROR(__xludf.DUMMYFUNCTION("""COMPUTED_VALUE"""),"Pas de liste")</f>
        <v>Pas de liste</v>
      </c>
      <c r="E38" s="1">
        <f>IFERROR(__xludf.DUMMYFUNCTION("""COMPUTED_VALUE"""),1.0)</f>
        <v>1</v>
      </c>
      <c r="F38" s="1" t="str">
        <f>IFERROR(__xludf.DUMMYFUNCTION("""COMPUTED_VALUE"""),"Electro posée, Electro hard")</f>
        <v>Electro posée, Electro hard</v>
      </c>
      <c r="G38" s="1" t="str">
        <f>IFERROR(__xludf.DUMMYFUNCTION("""COMPUTED_VALUE"""),"Musique")</f>
        <v>Musique</v>
      </c>
      <c r="H38" s="1" t="str">
        <f>IFERROR(__xludf.DUMMYFUNCTION("""COMPUTED_VALUE"""),"Seulement les soirs de pleine lune")</f>
        <v>Seulement les soirs de pleine lune</v>
      </c>
      <c r="I38" s="1" t="str">
        <f>IFERROR(__xludf.DUMMYFUNCTION("""COMPUTED_VALUE"""),"Plusieurs fois par semaine")</f>
        <v>Plusieurs fois par semaine</v>
      </c>
      <c r="J38" s="1" t="str">
        <f>IFERROR(__xludf.DUMMYFUNCTION("""COMPUTED_VALUE"""),"Pour le développement perso et se dépasser")</f>
        <v>Pour le développement perso et se dépasser</v>
      </c>
      <c r="K38" s="1" t="str">
        <f>IFERROR(__xludf.DUMMYFUNCTION("""COMPUTED_VALUE"""),"Sports de raquette, Autre")</f>
        <v>Sports de raquette, Autre</v>
      </c>
      <c r="L38" s="1" t="str">
        <f>IFERROR(__xludf.DUMMYFUNCTION("""COMPUTED_VALUE"""),"J'aime cuisiner le WE ou quand j'ai le temps")</f>
        <v>J'aime cuisiner le WE ou quand j'ai le temps</v>
      </c>
      <c r="M38" s="1">
        <f>IFERROR(__xludf.DUMMYFUNCTION("""COMPUTED_VALUE"""),3.0)</f>
        <v>3</v>
      </c>
      <c r="N38" s="1" t="str">
        <f>IFERROR(__xludf.DUMMYFUNCTION("""COMPUTED_VALUE"""),"Une fois par mois")</f>
        <v>Une fois par mois</v>
      </c>
      <c r="O38" s="1" t="str">
        <f>IFERROR(__xludf.DUMMYFUNCTION("""COMPUTED_VALUE"""),"Tu te poses dans un coin, chill !!")</f>
        <v>Tu te poses dans un coin, chill !!</v>
      </c>
      <c r="P38" s="1">
        <f>IFERROR(__xludf.DUMMYFUNCTION("""COMPUTED_VALUE"""),1.0)</f>
        <v>1</v>
      </c>
      <c r="Q38" s="1" t="str">
        <f>IFERROR(__xludf.DUMMYFUNCTION("""COMPUTED_VALUE"""),"")</f>
        <v/>
      </c>
      <c r="R38" s="1" t="str">
        <f>IFERROR(__xludf.DUMMYFUNCTION("""COMPUTED_VALUE"""),"")</f>
        <v/>
      </c>
      <c r="S38" s="1" t="str">
        <f>IFERROR(__xludf.DUMMYFUNCTION("""COMPUTED_VALUE"""),"")</f>
        <v/>
      </c>
      <c r="T38" s="1" t="str">
        <f>IFERROR(__xludf.DUMMYFUNCTION("""COMPUTED_VALUE"""),"")</f>
        <v/>
      </c>
      <c r="U38" s="1" t="str">
        <f>IFERROR(__xludf.DUMMYFUNCTION("""COMPUTED_VALUE"""),"")</f>
        <v/>
      </c>
      <c r="V38" s="1" t="str">
        <f>IFERROR(__xludf.DUMMYFUNCTION("""COMPUTED_VALUE"""),"")</f>
        <v/>
      </c>
    </row>
    <row r="39">
      <c r="A39" s="4">
        <f>IFERROR(__xludf.DUMMYFUNCTION("""COMPUTED_VALUE"""),43733.01554384259)</f>
        <v>43733.01554</v>
      </c>
      <c r="B39" s="1" t="str">
        <f>IFERROR(__xludf.DUMMYFUNCTION("""COMPUTED_VALUE"""),"Oscar PAGUEGUY ")</f>
        <v>Oscar PAGUEGUY </v>
      </c>
      <c r="C39" s="1" t="str">
        <f>IFERROR(__xludf.DUMMYFUNCTION("""COMPUTED_VALUE"""),"Le président et un inconnu")</f>
        <v>Le président et un inconnu</v>
      </c>
      <c r="D39" s="1" t="str">
        <f>IFERROR(__xludf.DUMMYFUNCTION("""COMPUTED_VALUE"""),"Pas de liste")</f>
        <v>Pas de liste</v>
      </c>
      <c r="E39" s="1">
        <f>IFERROR(__xludf.DUMMYFUNCTION("""COMPUTED_VALUE"""),2.0)</f>
        <v>2</v>
      </c>
      <c r="F39" s="1" t="str">
        <f>IFERROR(__xludf.DUMMYFUNCTION("""COMPUTED_VALUE"""),"Rock, Electro posée, Electro hard, Rap, Pop, Jazz, Kpop, Autre")</f>
        <v>Rock, Electro posée, Electro hard, Rap, Pop, Jazz, Kpop, Autre</v>
      </c>
      <c r="G39" s="1" t="str">
        <f>IFERROR(__xludf.DUMMYFUNCTION("""COMPUTED_VALUE"""),"Cinéma")</f>
        <v>Cinéma</v>
      </c>
      <c r="H39" s="1" t="str">
        <f>IFERROR(__xludf.DUMMYFUNCTION("""COMPUTED_VALUE"""),"Quelques fois par semaine")</f>
        <v>Quelques fois par semaine</v>
      </c>
      <c r="I39" s="1" t="str">
        <f>IFERROR(__xludf.DUMMYFUNCTION("""COMPUTED_VALUE"""),"Plusieurs fois par semaine")</f>
        <v>Plusieurs fois par semaine</v>
      </c>
      <c r="J39" s="1" t="str">
        <f>IFERROR(__xludf.DUMMYFUNCTION("""COMPUTED_VALUE"""),"Pour le développement perso et se dépasser")</f>
        <v>Pour le développement perso et se dépasser</v>
      </c>
      <c r="K39" s="1" t="str">
        <f>IFERROR(__xludf.DUMMYFUNCTION("""COMPUTED_VALUE"""),"Sports collectifs, Escalade")</f>
        <v>Sports collectifs, Escalade</v>
      </c>
      <c r="L39" s="1" t="str">
        <f>IFERROR(__xludf.DUMMYFUNCTION("""COMPUTED_VALUE"""),"J'aime cuisiner le WE ou quand j'ai le temps")</f>
        <v>J'aime cuisiner le WE ou quand j'ai le temps</v>
      </c>
      <c r="M39" s="1">
        <f>IFERROR(__xludf.DUMMYFUNCTION("""COMPUTED_VALUE"""),8.0)</f>
        <v>8</v>
      </c>
      <c r="N39" s="1" t="str">
        <f>IFERROR(__xludf.DUMMYFUNCTION("""COMPUTED_VALUE"""),"Une fois par semaine")</f>
        <v>Une fois par semaine</v>
      </c>
      <c r="O39" s="1" t="str">
        <f>IFERROR(__xludf.DUMMYFUNCTION("""COMPUTED_VALUE"""),"Objectif grosse défonce")</f>
        <v>Objectif grosse défonce</v>
      </c>
      <c r="P39" s="1">
        <f>IFERROR(__xludf.DUMMYFUNCTION("""COMPUTED_VALUE"""),3.0)</f>
        <v>3</v>
      </c>
      <c r="Q39" s="1" t="str">
        <f>IFERROR(__xludf.DUMMYFUNCTION("""COMPUTED_VALUE"""),"")</f>
        <v/>
      </c>
      <c r="R39" s="1" t="str">
        <f>IFERROR(__xludf.DUMMYFUNCTION("""COMPUTED_VALUE"""),"")</f>
        <v/>
      </c>
      <c r="S39" s="1" t="str">
        <f>IFERROR(__xludf.DUMMYFUNCTION("""COMPUTED_VALUE"""),"")</f>
        <v/>
      </c>
      <c r="T39" s="1" t="str">
        <f>IFERROR(__xludf.DUMMYFUNCTION("""COMPUTED_VALUE"""),"")</f>
        <v/>
      </c>
      <c r="U39" s="1" t="str">
        <f>IFERROR(__xludf.DUMMYFUNCTION("""COMPUTED_VALUE"""),"")</f>
        <v/>
      </c>
      <c r="V39" s="1" t="str">
        <f>IFERROR(__xludf.DUMMYFUNCTION("""COMPUTED_VALUE"""),"")</f>
        <v/>
      </c>
    </row>
    <row r="40">
      <c r="A40" s="4">
        <f>IFERROR(__xludf.DUMMYFUNCTION("""COMPUTED_VALUE"""),43733.03103568287)</f>
        <v>43733.03104</v>
      </c>
      <c r="B40" s="1" t="str">
        <f>IFERROR(__xludf.DUMMYFUNCTION("""COMPUTED_VALUE"""),"Soukaina TAALIBI ")</f>
        <v>Soukaina TAALIBI </v>
      </c>
      <c r="C40" s="1" t="str">
        <f>IFERROR(__xludf.DUMMYFUNCTION("""COMPUTED_VALUE"""),"Le président et un inconnu")</f>
        <v>Le président et un inconnu</v>
      </c>
      <c r="D40" s="1" t="str">
        <f>IFERROR(__xludf.DUMMYFUNCTION("""COMPUTED_VALUE"""),"BDE, BDS")</f>
        <v>BDE, BDS</v>
      </c>
      <c r="E40" s="1">
        <f>IFERROR(__xludf.DUMMYFUNCTION("""COMPUTED_VALUE"""),2.0)</f>
        <v>2</v>
      </c>
      <c r="F40" s="1" t="str">
        <f>IFERROR(__xludf.DUMMYFUNCTION("""COMPUTED_VALUE"""),"Rap, Pop")</f>
        <v>Rap, Pop</v>
      </c>
      <c r="G40" s="1" t="str">
        <f>IFERROR(__xludf.DUMMYFUNCTION("""COMPUTED_VALUE"""),"Danse, Musique, Cinéma")</f>
        <v>Danse, Musique, Cinéma</v>
      </c>
      <c r="H40" s="1" t="str">
        <f>IFERROR(__xludf.DUMMYFUNCTION("""COMPUTED_VALUE"""),"Une fois de temps en temps")</f>
        <v>Une fois de temps en temps</v>
      </c>
      <c r="I40" s="1" t="str">
        <f>IFERROR(__xludf.DUMMYFUNCTION("""COMPUTED_VALUE"""),"Une fois par semaine")</f>
        <v>Une fois par semaine</v>
      </c>
      <c r="J40" s="1" t="str">
        <f>IFERROR(__xludf.DUMMYFUNCTION("""COMPUTED_VALUE"""),"Pour le développement perso et se dépasser")</f>
        <v>Pour le développement perso et se dépasser</v>
      </c>
      <c r="K40" s="1" t="str">
        <f>IFERROR(__xludf.DUMMYFUNCTION("""COMPUTED_VALUE"""),"Sports collectifs")</f>
        <v>Sports collectifs</v>
      </c>
      <c r="L40" s="1" t="str">
        <f>IFERROR(__xludf.DUMMYFUNCTION("""COMPUTED_VALUE"""),"J'aime cuisiner le WE ou quand j'ai le temps")</f>
        <v>J'aime cuisiner le WE ou quand j'ai le temps</v>
      </c>
      <c r="M40" s="1">
        <f>IFERROR(__xludf.DUMMYFUNCTION("""COMPUTED_VALUE"""),5.0)</f>
        <v>5</v>
      </c>
      <c r="N40" s="1" t="str">
        <f>IFERROR(__xludf.DUMMYFUNCTION("""COMPUTED_VALUE"""),"Une fois par semaine")</f>
        <v>Une fois par semaine</v>
      </c>
      <c r="O40" s="1" t="str">
        <f>IFERROR(__xludf.DUMMYFUNCTION("""COMPUTED_VALUE"""),"T'enflammes le dancefloor")</f>
        <v>T'enflammes le dancefloor</v>
      </c>
      <c r="P40" s="1">
        <f>IFERROR(__xludf.DUMMYFUNCTION("""COMPUTED_VALUE"""),1.0)</f>
        <v>1</v>
      </c>
      <c r="Q40" s="1" t="str">
        <f>IFERROR(__xludf.DUMMYFUNCTION("""COMPUTED_VALUE"""),"")</f>
        <v/>
      </c>
      <c r="R40" s="1" t="str">
        <f>IFERROR(__xludf.DUMMYFUNCTION("""COMPUTED_VALUE"""),"")</f>
        <v/>
      </c>
      <c r="S40" s="1" t="str">
        <f>IFERROR(__xludf.DUMMYFUNCTION("""COMPUTED_VALUE"""),"")</f>
        <v/>
      </c>
      <c r="T40" s="1" t="str">
        <f>IFERROR(__xludf.DUMMYFUNCTION("""COMPUTED_VALUE"""),"")</f>
        <v/>
      </c>
      <c r="U40" s="1" t="str">
        <f>IFERROR(__xludf.DUMMYFUNCTION("""COMPUTED_VALUE"""),"")</f>
        <v/>
      </c>
      <c r="V40" s="1" t="str">
        <f>IFERROR(__xludf.DUMMYFUNCTION("""COMPUTED_VALUE"""),"")</f>
        <v/>
      </c>
    </row>
    <row r="41">
      <c r="A41" s="4">
        <f>IFERROR(__xludf.DUMMYFUNCTION("""COMPUTED_VALUE"""),43733.5139283912)</f>
        <v>43733.51393</v>
      </c>
      <c r="B41" s="1" t="str">
        <f>IFERROR(__xludf.DUMMYFUNCTION("""COMPUTED_VALUE"""),"Aurélien VOILLOT")</f>
        <v>Aurélien VOILLOT</v>
      </c>
      <c r="C41" s="1" t="str">
        <f>IFERROR(__xludf.DUMMYFUNCTION("""COMPUTED_VALUE"""),"Le président et un inconnu")</f>
        <v>Le président et un inconnu</v>
      </c>
      <c r="D41" s="1" t="str">
        <f>IFERROR(__xludf.DUMMYFUNCTION("""COMPUTED_VALUE"""),"Pas de liste")</f>
        <v>Pas de liste</v>
      </c>
      <c r="E41" s="1">
        <f>IFERROR(__xludf.DUMMYFUNCTION("""COMPUTED_VALUE"""),2.0)</f>
        <v>2</v>
      </c>
      <c r="F41" s="1" t="str">
        <f>IFERROR(__xludf.DUMMYFUNCTION("""COMPUTED_VALUE"""),"Rock")</f>
        <v>Rock</v>
      </c>
      <c r="G41" s="1" t="str">
        <f>IFERROR(__xludf.DUMMYFUNCTION("""COMPUTED_VALUE"""),"Théâtre, Cinéma")</f>
        <v>Théâtre, Cinéma</v>
      </c>
      <c r="H41" s="1" t="str">
        <f>IFERROR(__xludf.DUMMYFUNCTION("""COMPUTED_VALUE"""),"Une fois par jour")</f>
        <v>Une fois par jour</v>
      </c>
      <c r="I41" s="1" t="str">
        <f>IFERROR(__xludf.DUMMYFUNCTION("""COMPUTED_VALUE"""),"Plusieurs fois par semaine")</f>
        <v>Plusieurs fois par semaine</v>
      </c>
      <c r="J41" s="1" t="str">
        <f>IFERROR(__xludf.DUMMYFUNCTION("""COMPUTED_VALUE"""),"Pour le fun")</f>
        <v>Pour le fun</v>
      </c>
      <c r="K41" s="1" t="str">
        <f>IFERROR(__xludf.DUMMYFUNCTION("""COMPUTED_VALUE"""),"Sports collectifs, Sports de raquette, Escalade")</f>
        <v>Sports collectifs, Sports de raquette, Escalade</v>
      </c>
      <c r="L41" s="1" t="str">
        <f>IFERROR(__xludf.DUMMYFUNCTION("""COMPUTED_VALUE"""),"Oh oui, et les trucs bien gras ça me connait !")</f>
        <v>Oh oui, et les trucs bien gras ça me connait !</v>
      </c>
      <c r="M41" s="1">
        <f>IFERROR(__xludf.DUMMYFUNCTION("""COMPUTED_VALUE"""),10.0)</f>
        <v>10</v>
      </c>
      <c r="N41" s="1" t="str">
        <f>IFERROR(__xludf.DUMMYFUNCTION("""COMPUTED_VALUE"""),"Une fois par semaine")</f>
        <v>Une fois par semaine</v>
      </c>
      <c r="O41" s="1" t="str">
        <f>IFERROR(__xludf.DUMMYFUNCTION("""COMPUTED_VALUE"""),"Tu te poses dans un coin, chill !!")</f>
        <v>Tu te poses dans un coin, chill !!</v>
      </c>
      <c r="P41" s="1">
        <f>IFERROR(__xludf.DUMMYFUNCTION("""COMPUTED_VALUE"""),2.0)</f>
        <v>2</v>
      </c>
      <c r="Q41" s="1" t="str">
        <f>IFERROR(__xludf.DUMMYFUNCTION("""COMPUTED_VALUE"""),"")</f>
        <v/>
      </c>
      <c r="R41" s="1" t="str">
        <f>IFERROR(__xludf.DUMMYFUNCTION("""COMPUTED_VALUE"""),"")</f>
        <v/>
      </c>
      <c r="S41" s="1" t="str">
        <f>IFERROR(__xludf.DUMMYFUNCTION("""COMPUTED_VALUE"""),"")</f>
        <v/>
      </c>
      <c r="T41" s="1" t="str">
        <f>IFERROR(__xludf.DUMMYFUNCTION("""COMPUTED_VALUE"""),"")</f>
        <v/>
      </c>
      <c r="U41" s="1" t="str">
        <f>IFERROR(__xludf.DUMMYFUNCTION("""COMPUTED_VALUE"""),"")</f>
        <v/>
      </c>
      <c r="V41" s="1" t="str">
        <f>IFERROR(__xludf.DUMMYFUNCTION("""COMPUTED_VALUE"""),"")</f>
        <v/>
      </c>
    </row>
  </sheetData>
  <drawing r:id="rId1"/>
</worksheet>
</file>