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ponses au formulaire 1" sheetId="1" r:id="rId4"/>
    <sheet state="visible" name="Feuille 2" sheetId="2" r:id="rId5"/>
    <sheet state="visible" name="Feuille 3" sheetId="3" r:id="rId6"/>
    <sheet state="visible" name="Feuille 4" sheetId="4" r:id="rId7"/>
  </sheets>
  <definedNames/>
  <calcPr/>
</workbook>
</file>

<file path=xl/sharedStrings.xml><?xml version="1.0" encoding="utf-8"?>
<sst xmlns="http://schemas.openxmlformats.org/spreadsheetml/2006/main" count="4587" uniqueCount="852">
  <si>
    <t>Horodateur</t>
  </si>
  <si>
    <t xml:space="preserve">Prénom NOM </t>
  </si>
  <si>
    <t>Que vois-tu sur cette photo ?</t>
  </si>
  <si>
    <t>Tu veux lister ?</t>
  </si>
  <si>
    <t>Tu comptes t'investir dans l'associatif ?</t>
  </si>
  <si>
    <t>Goûts musicaux ?</t>
  </si>
  <si>
    <t>Amateur d'art (artiste ou spectateur) ?</t>
  </si>
  <si>
    <t>Tu joues ou comptes jouer aux jeux vidéo ?</t>
  </si>
  <si>
    <t>Tu fais ou comptes faire du sport ?</t>
  </si>
  <si>
    <t>Le sport c'est .....</t>
  </si>
  <si>
    <t>Quel sport (pratique ou amateur) ?</t>
  </si>
  <si>
    <t>Tu aimes te faire des bons petits plats et bien manger  ?</t>
  </si>
  <si>
    <t xml:space="preserve">Maintenant on passe aux choses sérieuses, tu comptes boire ? </t>
  </si>
  <si>
    <t>Tu comptes sortir souvent ?</t>
  </si>
  <si>
    <t>En soirée ......</t>
  </si>
  <si>
    <t>Tu fumes des gros ter ?</t>
  </si>
  <si>
    <t>Alexandre RENARD</t>
  </si>
  <si>
    <t>L'homme le plus influent de France, leader charismatique récemment élu malgré son opposition passée avec certains membres du gouvernement, et Macron à ses côtés</t>
  </si>
  <si>
    <t>BDE, BDS</t>
  </si>
  <si>
    <t>Electro posée, Rap</t>
  </si>
  <si>
    <t>Danse</t>
  </si>
  <si>
    <t>Seulement les soirs de pleine lune</t>
  </si>
  <si>
    <t>Plusieurs fois par semaine</t>
  </si>
  <si>
    <t>Pour le développement perso et se dépasser</t>
  </si>
  <si>
    <t>Athlétisme, Sports de rames, Sports aquatiques, Sports de combat</t>
  </si>
  <si>
    <t>J'aime cuisiner le WE ou quand j'ai le temps</t>
  </si>
  <si>
    <t>Une fois par jour (voire plus)</t>
  </si>
  <si>
    <t>T'enflammes le dancefloor</t>
  </si>
  <si>
    <t>Victor THIÉBOT</t>
  </si>
  <si>
    <t>BDE</t>
  </si>
  <si>
    <t>Electro posée, Electro hard, Rap, Pop, Jazz, Musique classique</t>
  </si>
  <si>
    <t>Peinture, Littérature, Danse, Musique, Théâtre, Cinéma</t>
  </si>
  <si>
    <t>Sports de raquette, Athlétisme</t>
  </si>
  <si>
    <t>Baptiste BRÉMOND</t>
  </si>
  <si>
    <t>Le président et un inconnu</t>
  </si>
  <si>
    <t>BDA</t>
  </si>
  <si>
    <t>Rock, Metal</t>
  </si>
  <si>
    <t>Autre</t>
  </si>
  <si>
    <t>Une fois par jour</t>
  </si>
  <si>
    <t>Une fois par semaine</t>
  </si>
  <si>
    <t>Pas de sport</t>
  </si>
  <si>
    <t>Je fais toujours attention à bien manger</t>
  </si>
  <si>
    <t>Tu te poses dans un coin, chill !!</t>
  </si>
  <si>
    <t>Louis PAUTRAT</t>
  </si>
  <si>
    <t>BDS</t>
  </si>
  <si>
    <t>Electro posée, Pop, Kpop</t>
  </si>
  <si>
    <t>Théâtre, Cinéma</t>
  </si>
  <si>
    <t>Pour le fun</t>
  </si>
  <si>
    <t>Sports de rames, Escalade, Autre</t>
  </si>
  <si>
    <t>Thomas heller</t>
  </si>
  <si>
    <t>BDA, BDE</t>
  </si>
  <si>
    <t>Je suis aigri et j'aime pas la musique, Electro posée</t>
  </si>
  <si>
    <t>Peinture, Sculpture, Musique, Cinéma</t>
  </si>
  <si>
    <t>Sports collectifs, Sports de raquette, Athlétisme, Voile, Sports de rames, Sports aquatiques</t>
  </si>
  <si>
    <t>Oh oui, et les trucs bien gras ça me connait !</t>
  </si>
  <si>
    <t>Lucile CRAMAIL</t>
  </si>
  <si>
    <t>Rock, Pop, Musique classique</t>
  </si>
  <si>
    <t>Littérature, Danse, Musique, Graphisme, Autre</t>
  </si>
  <si>
    <t>Athlétisme, Sports aquatiques, Autre</t>
  </si>
  <si>
    <t xml:space="preserve">Emmie BROUSSEAU </t>
  </si>
  <si>
    <t>Rock, Electro posée, Rap, Pop, Musique fançaise</t>
  </si>
  <si>
    <t>Littérature, Cinéma</t>
  </si>
  <si>
    <t>Romain Rodrigues Ferreira</t>
  </si>
  <si>
    <t>Athlétisme</t>
  </si>
  <si>
    <t>Médérick DUPREZ</t>
  </si>
  <si>
    <t>Pas de liste</t>
  </si>
  <si>
    <t>Rock, Rap</t>
  </si>
  <si>
    <t>Musique</t>
  </si>
  <si>
    <t>Quelques fois par semaine</t>
  </si>
  <si>
    <t>Sports aquatiques, Sports de combat, Autre</t>
  </si>
  <si>
    <t>Objectif grosse défonce</t>
  </si>
  <si>
    <t>Agathe CHÉRI</t>
  </si>
  <si>
    <t>Rock, Electro posée, Electro hard</t>
  </si>
  <si>
    <t>Peinture, Danse, Musique, Cinéma, Graphisme</t>
  </si>
  <si>
    <t>Alterner entre grec et coquillettes ça compte ?</t>
  </si>
  <si>
    <t>Adrien CHEVALIER</t>
  </si>
  <si>
    <t>Aymane RAHHOU</t>
  </si>
  <si>
    <t>Rock, Metal, Electro posée, Rap, Pop, Jazz</t>
  </si>
  <si>
    <t>Musique, Graphisme</t>
  </si>
  <si>
    <t>Marie LACOMBE</t>
  </si>
  <si>
    <t>Athlétisme, Sports aquatiques, Sports de combat, Escalade</t>
  </si>
  <si>
    <t>Aglaé TABOT</t>
  </si>
  <si>
    <t>Quentin SAISON</t>
  </si>
  <si>
    <t>Théo CARBILLET</t>
  </si>
  <si>
    <t>Colin GUILLAUME</t>
  </si>
  <si>
    <t>Klaudia MIARA</t>
  </si>
  <si>
    <t>Danse, Musique, Cinéma</t>
  </si>
  <si>
    <t>Lola DELACOUX</t>
  </si>
  <si>
    <t>Sports collectifs, Sports de raquette, Voile</t>
  </si>
  <si>
    <t>Adi IBRAHIMOVIC</t>
  </si>
  <si>
    <t>Simon Rousseau</t>
  </si>
  <si>
    <t>João Vitor Belintane Fermiano</t>
  </si>
  <si>
    <t>Louis COLIN</t>
  </si>
  <si>
    <t>Clémence PINOT</t>
  </si>
  <si>
    <t>Lucas COMMUNIER</t>
  </si>
  <si>
    <t>Émilien BOURGÉ</t>
  </si>
  <si>
    <t>Juan XIMENEZ DE EMBUN</t>
  </si>
  <si>
    <t>Loïs VISONNEAU</t>
  </si>
  <si>
    <t>Tom KHAYAT</t>
  </si>
  <si>
    <t>Metal</t>
  </si>
  <si>
    <t>Littérature, Musique, Théâtre, Graphisme</t>
  </si>
  <si>
    <t>Timothée MESNARD</t>
  </si>
  <si>
    <t>claire dépasse</t>
  </si>
  <si>
    <t>Sports aquatiques</t>
  </si>
  <si>
    <t>Yousra OUEZZANI</t>
  </si>
  <si>
    <t>Noé MASSON</t>
  </si>
  <si>
    <t>Jaime Villarino</t>
  </si>
  <si>
    <t>Audrey CALAS</t>
  </si>
  <si>
    <t>Nina RAUSCHER</t>
  </si>
  <si>
    <t>Clément LAVAUD</t>
  </si>
  <si>
    <t>Musique fançaise</t>
  </si>
  <si>
    <t>Théâtre</t>
  </si>
  <si>
    <t>Romane TEZE</t>
  </si>
  <si>
    <t>Une fois de temps en temps</t>
  </si>
  <si>
    <t>Le dimanche à 15h32 s'il fait beau</t>
  </si>
  <si>
    <t>Pour les autres</t>
  </si>
  <si>
    <t>Lucas LEGAGNEUX</t>
  </si>
  <si>
    <t>Sports collectifs</t>
  </si>
  <si>
    <t>Arthur BARANGER</t>
  </si>
  <si>
    <t>Loïs LOZACH</t>
  </si>
  <si>
    <t>Déborah Garnier</t>
  </si>
  <si>
    <t>Le Gac Justine</t>
  </si>
  <si>
    <t>Juliette RIGAUD</t>
  </si>
  <si>
    <t>Pas du tout</t>
  </si>
  <si>
    <t>Clément POINTEAU</t>
  </si>
  <si>
    <t>Sports collectifs, Athlétisme, Sports de rames, Sports aquatiques</t>
  </si>
  <si>
    <t>Simon GROUARD</t>
  </si>
  <si>
    <t xml:space="preserve">Damas Thibault </t>
  </si>
  <si>
    <t>Deux inconnus</t>
  </si>
  <si>
    <t>Rock, Electro posée, Rap</t>
  </si>
  <si>
    <t>Cinéma</t>
  </si>
  <si>
    <t xml:space="preserve">Léa PRÉMONT </t>
  </si>
  <si>
    <t>Rock, Pop</t>
  </si>
  <si>
    <t>Sports de raquette</t>
  </si>
  <si>
    <t>Guillem KHAÏRY</t>
  </si>
  <si>
    <t>Rock, Metal, Rap, Pop, Musique fançaise, Musique classique, Autre</t>
  </si>
  <si>
    <t>Adrien Nusslé</t>
  </si>
  <si>
    <t>Littérature, Musique, Théâtre, Cinéma, Autre</t>
  </si>
  <si>
    <t>Sports de raquette, Sports de combat, Escalade, Autre</t>
  </si>
  <si>
    <t>Robin COMBETTE</t>
  </si>
  <si>
    <t>Sports collectifs, Autre</t>
  </si>
  <si>
    <t>Giorgio Ferrari</t>
  </si>
  <si>
    <t>Rock, Metal, Jazz, Musique classique</t>
  </si>
  <si>
    <t>Musique, Cinéma</t>
  </si>
  <si>
    <t>Sports aquatiques, Escalade, Autre</t>
  </si>
  <si>
    <t>Gatien CHOPARD</t>
  </si>
  <si>
    <t>BDE, BDS, Pas de liste</t>
  </si>
  <si>
    <t>Rock, Electro posée, Rap, Pop, Musique classique, Autre</t>
  </si>
  <si>
    <t>Fernando QUESADA SEGURA</t>
  </si>
  <si>
    <t>Littérature, Musique, Cinéma</t>
  </si>
  <si>
    <t>Sports collectifs, Sports de raquette</t>
  </si>
  <si>
    <t xml:space="preserve">Ulrick BLÉ </t>
  </si>
  <si>
    <t>Rap, Musique classique</t>
  </si>
  <si>
    <t>Musique, Cinéma, Graphisme</t>
  </si>
  <si>
    <t>Sports de combat</t>
  </si>
  <si>
    <t>Tangi Renaud</t>
  </si>
  <si>
    <t>Rap, Musique fançaise</t>
  </si>
  <si>
    <t>Pour la compet</t>
  </si>
  <si>
    <t>Sports collectifs, Sports de raquette, Voile, Sports de rames</t>
  </si>
  <si>
    <t xml:space="preserve">Alexandre TISSOT </t>
  </si>
  <si>
    <t>Rock, Electro posée, Rap, Pop</t>
  </si>
  <si>
    <t>Stefano MARCHI</t>
  </si>
  <si>
    <t>Raphaël TALPIN</t>
  </si>
  <si>
    <t>Thomas MERLANDE</t>
  </si>
  <si>
    <t>Aubin MASSART</t>
  </si>
  <si>
    <t>Rock, Metal, Electro posée, Electro hard, Pop, Musique fançaise, Musique classique, Autre</t>
  </si>
  <si>
    <t>Pietra Brizot</t>
  </si>
  <si>
    <t>Aubane ESPERANCE</t>
  </si>
  <si>
    <t>Sports collectifs, Sports de raquette, Athlétisme, Autre</t>
  </si>
  <si>
    <t>Mounib BOUAISSA</t>
  </si>
  <si>
    <t>Julie GEFFRAYE</t>
  </si>
  <si>
    <t>Nicolas THEVENOT</t>
  </si>
  <si>
    <t>Alexis GUESDON</t>
  </si>
  <si>
    <t>Karla Michelle GOVEA RODRÍGUEZ</t>
  </si>
  <si>
    <t>Madeline DELAGE</t>
  </si>
  <si>
    <t>Rock, Pop, Jazz</t>
  </si>
  <si>
    <t>Eduardo HIGA</t>
  </si>
  <si>
    <t>Carlos Adir Ely Murussi Leite</t>
  </si>
  <si>
    <t>Thomas LEMOINE</t>
  </si>
  <si>
    <t>Fournely</t>
  </si>
  <si>
    <t>Thomas-Xavier MASSET</t>
  </si>
  <si>
    <t>Laurine Dejonghe</t>
  </si>
  <si>
    <t>Guillermo Israel Buenfil Solís</t>
  </si>
  <si>
    <t>Rock, Pop, Musique classique, Autre</t>
  </si>
  <si>
    <t>Ondrej STRANSKY</t>
  </si>
  <si>
    <t>Antoine Boulanger</t>
  </si>
  <si>
    <t>Vincent Gros-Jean</t>
  </si>
  <si>
    <t>Sports de raquette, Athlétisme, Voile, Sports aquatiques</t>
  </si>
  <si>
    <t>Hugo Bain</t>
  </si>
  <si>
    <t>Maëlla CHATOUR</t>
  </si>
  <si>
    <t>Premanshu SINGH</t>
  </si>
  <si>
    <t>Electro posée, Electro hard</t>
  </si>
  <si>
    <t>Andreza SILVA PEREIRA</t>
  </si>
  <si>
    <t>Sports collectifs, Athlétisme</t>
  </si>
  <si>
    <t>Thomas RENARD</t>
  </si>
  <si>
    <t>Misael Roatta</t>
  </si>
  <si>
    <t>Clélia RONCIN</t>
  </si>
  <si>
    <t>Axel PERRAUD</t>
  </si>
  <si>
    <t>Electro posée, Rap, Pop, Musique classique</t>
  </si>
  <si>
    <t>Peinture, Littérature, Sculpture, Danse, Musique, Théâtre, Graphisme</t>
  </si>
  <si>
    <t>Baptiste Mathieu</t>
  </si>
  <si>
    <t>Athlétisme, Voile, Sports aquatiques</t>
  </si>
  <si>
    <t>Federico Carraturo</t>
  </si>
  <si>
    <t>Pierre LAMBERT</t>
  </si>
  <si>
    <t>Clément ALIXANT</t>
  </si>
  <si>
    <t>Fernando Durand Irizar</t>
  </si>
  <si>
    <t>Juliette LAURENT</t>
  </si>
  <si>
    <t>Théo ANDREUX</t>
  </si>
  <si>
    <t>Cathia ARCHIDOIT</t>
  </si>
  <si>
    <t>Lucas SAINT-JEAN</t>
  </si>
  <si>
    <t>Rock, Electro posée, Electro hard, Rap, Pop, Musique fançaise, Autre</t>
  </si>
  <si>
    <t>Escalade</t>
  </si>
  <si>
    <t>Une fois par mois</t>
  </si>
  <si>
    <t xml:space="preserve">David ROA </t>
  </si>
  <si>
    <t>Guillermo López Ruano</t>
  </si>
  <si>
    <t>Thomas Zanon</t>
  </si>
  <si>
    <t>Gabin SCHIEFFER</t>
  </si>
  <si>
    <t>Electro posée</t>
  </si>
  <si>
    <t>Martin WAGNER</t>
  </si>
  <si>
    <t>Hector PROCHASSON</t>
  </si>
  <si>
    <t>Antonin Chapot</t>
  </si>
  <si>
    <t>Juliette leroy</t>
  </si>
  <si>
    <t>Ulrick BLÉ</t>
  </si>
  <si>
    <t>Guillaume DELESALLE</t>
  </si>
  <si>
    <t>Pop</t>
  </si>
  <si>
    <t>Bruna BUTSCHOWITZ QUEIROZ</t>
  </si>
  <si>
    <t>Mathieu JUNG-MULLER</t>
  </si>
  <si>
    <t>Noé DE MONTARD</t>
  </si>
  <si>
    <t>Athlétisme, Sports de rames, Autre</t>
  </si>
  <si>
    <t>Enrique Joaquín Bey Rueda</t>
  </si>
  <si>
    <t>Rubén SIVERIO</t>
  </si>
  <si>
    <t>Aurélien MARCEAU</t>
  </si>
  <si>
    <t>Eduarda ESTEVES DE CASTRO</t>
  </si>
  <si>
    <t>David LINNMAN</t>
  </si>
  <si>
    <t>Giulia PEAUCELLIER</t>
  </si>
  <si>
    <t>Clément Naudet</t>
  </si>
  <si>
    <t>Electro posée, Electro hard, Rap</t>
  </si>
  <si>
    <t>Thomas HUE</t>
  </si>
  <si>
    <t>Pas du tout, Littérature</t>
  </si>
  <si>
    <t>Dorian BECQUERELLE</t>
  </si>
  <si>
    <t>Guillaume TROUSSARD</t>
  </si>
  <si>
    <t>Sports collectifs, Sports de combat, Escalade, Autre</t>
  </si>
  <si>
    <t>Nicolas GILIBERT</t>
  </si>
  <si>
    <t>Thomas Dupont</t>
  </si>
  <si>
    <t>Albain Ferchal</t>
  </si>
  <si>
    <t>Italo Aguiar do Nascimento Paulino</t>
  </si>
  <si>
    <t>Hugo THEVENET</t>
  </si>
  <si>
    <t>Bilel MEZRANI</t>
  </si>
  <si>
    <t>Colin FLEURY</t>
  </si>
  <si>
    <t>Brieuc THOMAS</t>
  </si>
  <si>
    <t>Rap, Pop</t>
  </si>
  <si>
    <t>Florian DA COSTA</t>
  </si>
  <si>
    <t>Littérature, Danse</t>
  </si>
  <si>
    <t>Bechade</t>
  </si>
  <si>
    <t>Sports collectifs, Sports de combat</t>
  </si>
  <si>
    <t>François LALUBIN</t>
  </si>
  <si>
    <t>Loïc PRUD'HOMME</t>
  </si>
  <si>
    <t>Valentine MERLE</t>
  </si>
  <si>
    <t>Benjamin RAMOUSSE</t>
  </si>
  <si>
    <t>Rock, Rap, Pop, Jazz</t>
  </si>
  <si>
    <t>Peinture, Littérature, Sculpture, Musique, Théâtre, Cinéma, Graphisme</t>
  </si>
  <si>
    <t>Axel GORIS</t>
  </si>
  <si>
    <t>Sports collectifs, Sports de raquette, Sports de rames, Sports aquatiques, Sports de combat, Escalade</t>
  </si>
  <si>
    <t>Luc VIGNOLLES</t>
  </si>
  <si>
    <t>BDA, BDS</t>
  </si>
  <si>
    <t>Rock, Metal, Musique classique</t>
  </si>
  <si>
    <t>Sports collectifs, Athlétisme, Sports de combat, Escalade</t>
  </si>
  <si>
    <t>Raúl NNANG SUÁREZ</t>
  </si>
  <si>
    <t>Metal, Electro posée, Autre</t>
  </si>
  <si>
    <t>Peinture, Littérature</t>
  </si>
  <si>
    <t>Tu viens pas</t>
  </si>
  <si>
    <t>Florent LOIE</t>
  </si>
  <si>
    <t>Paul ARCOURT</t>
  </si>
  <si>
    <t>Rock, Metal, Pop, Musique fançaise, Autre</t>
  </si>
  <si>
    <t>Littérature</t>
  </si>
  <si>
    <t>Pierre Etienne Testelin</t>
  </si>
  <si>
    <t>Enrico CARDOSO ALVES</t>
  </si>
  <si>
    <t>Sports collectifs, Sports de raquette, Athlétisme</t>
  </si>
  <si>
    <t>Lucía AGUILERA GUIO</t>
  </si>
  <si>
    <t>Benjamin LARDENNOIS</t>
  </si>
  <si>
    <t>Matias VERGARA</t>
  </si>
  <si>
    <t>Jeremie ROTT</t>
  </si>
  <si>
    <t>Rock, Metal, Electro posée, Pop</t>
  </si>
  <si>
    <t>Vincent Hedou</t>
  </si>
  <si>
    <t>Peinture, Cinéma, Graphisme</t>
  </si>
  <si>
    <t>Etienne LAMAUD</t>
  </si>
  <si>
    <t>Jonathan Queiroz</t>
  </si>
  <si>
    <t>Arthur METZGER</t>
  </si>
  <si>
    <t>Baptiste Desnos</t>
  </si>
  <si>
    <t xml:space="preserve">Guilhem FOUDA </t>
  </si>
  <si>
    <t>Arthur THEPENIER</t>
  </si>
  <si>
    <t>Nacho</t>
  </si>
  <si>
    <t>Amine BOUSSOUF</t>
  </si>
  <si>
    <t>Rock, Electro posée, Rap, Musique fançaise, Jazz, Musique classique, Autre</t>
  </si>
  <si>
    <t>Alexandre BOULANGER</t>
  </si>
  <si>
    <t>Marie BRETON</t>
  </si>
  <si>
    <t>Paul-Aimé HEURLIER</t>
  </si>
  <si>
    <t>Hugues JOSSET</t>
  </si>
  <si>
    <t>Pénélope Schuwer</t>
  </si>
  <si>
    <t>Pablo Munoz</t>
  </si>
  <si>
    <t>Justin Gargadennec</t>
  </si>
  <si>
    <t>Malo SAJOUS</t>
  </si>
  <si>
    <t>Eva LE FLEM</t>
  </si>
  <si>
    <t>Gurvan JOUSSET</t>
  </si>
  <si>
    <t>Sports collectifs, Voile, Sports aquatiques</t>
  </si>
  <si>
    <t>Sarra BACCOUCHE</t>
  </si>
  <si>
    <t>Brayan Martínez</t>
  </si>
  <si>
    <t>Yuri FIGUEIREDO BORRMANN</t>
  </si>
  <si>
    <t>Güemes Castrillo PALOMA</t>
  </si>
  <si>
    <t>Madeleine ROBERT</t>
  </si>
  <si>
    <t>Aziz Karaborni</t>
  </si>
  <si>
    <t>Louis VALTEAU</t>
  </si>
  <si>
    <t>JANSON GORRE</t>
  </si>
  <si>
    <t>Voile, Autre</t>
  </si>
  <si>
    <t>Guillaume GRANGIER</t>
  </si>
  <si>
    <t xml:space="preserve">Hugo ALLEMAND </t>
  </si>
  <si>
    <t>Rock, Electro posée, Rap, Pop, Musique classique</t>
  </si>
  <si>
    <t>Peinture, Littérature, Danse, Musique, Cinéma</t>
  </si>
  <si>
    <t>Rock, Metal, Rap</t>
  </si>
  <si>
    <t>Sports collectifs, Escalade</t>
  </si>
  <si>
    <t>Gilles SCHORTER</t>
  </si>
  <si>
    <t>Je suis aigri et j'aime pas la musique, Rock, Pop, Musique fançaise</t>
  </si>
  <si>
    <t>Tristan de Certaines</t>
  </si>
  <si>
    <t>Gerdi Charbonneau</t>
  </si>
  <si>
    <t>Hugo ALLEMAND</t>
  </si>
  <si>
    <t>BDA, BDE, Pas de liste</t>
  </si>
  <si>
    <t>Metal, Electro hard</t>
  </si>
  <si>
    <t>Romain Barré</t>
  </si>
  <si>
    <t>Juan David GARCIA NIÑO</t>
  </si>
  <si>
    <t>Tord Jean-Baptiste</t>
  </si>
  <si>
    <t>Serena GONZALEZ</t>
  </si>
  <si>
    <t>Hugo DESCOINS</t>
  </si>
  <si>
    <t>Antoine MONEYRON</t>
  </si>
  <si>
    <t>Jonathan DELACOUX</t>
  </si>
  <si>
    <t>Luiz Maurício SYDRIÃO FERREIRA RIBEIRO</t>
  </si>
  <si>
    <t>Rock, Metal, Musique fançaise, Musique classique</t>
  </si>
  <si>
    <t>Auriane ATHENES</t>
  </si>
  <si>
    <t>Evrard Martial TCHENTE TALLA</t>
  </si>
  <si>
    <t>Sports de rames, Sports de combat</t>
  </si>
  <si>
    <t>Camil Lefebvre</t>
  </si>
  <si>
    <t>Nino LAMBERT</t>
  </si>
  <si>
    <t>Julien Kraemer</t>
  </si>
  <si>
    <t>Laure TRINQUET</t>
  </si>
  <si>
    <t>Tissot</t>
  </si>
  <si>
    <t>Rock, Electro posée, Electro hard, Rap</t>
  </si>
  <si>
    <t>Jessé WESTPHAL SCHWAMBACH</t>
  </si>
  <si>
    <t>Raphael TAIEB</t>
  </si>
  <si>
    <t>Thomas CORDIER</t>
  </si>
  <si>
    <t>Khaled EL GHAMMARTI</t>
  </si>
  <si>
    <t>Nathan Lemartinel</t>
  </si>
  <si>
    <t>Hugo NENNIG</t>
  </si>
  <si>
    <t>Mustapha TOUFIK</t>
  </si>
  <si>
    <t>Louise Bouhallier</t>
  </si>
  <si>
    <t>Marin Pinson le Furaut</t>
  </si>
  <si>
    <t>Rock, Electro posée, Electro hard, Rap, Pop</t>
  </si>
  <si>
    <t>Lili Crétaigne</t>
  </si>
  <si>
    <t>Mariana DE SOUSA PEREIRA</t>
  </si>
  <si>
    <t>Clara THOMAS</t>
  </si>
  <si>
    <t>Luz Angelica CARVAJAL CASTAÑEDA</t>
  </si>
  <si>
    <t>Paula MONSALVE</t>
  </si>
  <si>
    <t>Auriane Athènes</t>
  </si>
  <si>
    <t>Rock, Autre</t>
  </si>
  <si>
    <t>Tino Réthoré</t>
  </si>
  <si>
    <t>Electro posée, Rap, Pop, Musique fançaise</t>
  </si>
  <si>
    <t>Peinture, Graphisme</t>
  </si>
  <si>
    <t>Sports collectifs, Sports de raquette, Sports de rames</t>
  </si>
  <si>
    <t xml:space="preserve">Clément POINTEAU </t>
  </si>
  <si>
    <t>Electro posée, Pop, Musique fançaise, Autre</t>
  </si>
  <si>
    <t>Laadraoui oussama</t>
  </si>
  <si>
    <t>Haziza</t>
  </si>
  <si>
    <t>Lourdes Alejandra VAZQUEZ RAMIREZ</t>
  </si>
  <si>
    <t>Éric Sartori</t>
  </si>
  <si>
    <t>Urbano</t>
  </si>
  <si>
    <t>Rock, Electro posée, Pop, Musique fançaise, Jazz, Autre</t>
  </si>
  <si>
    <t>Jean-Charles (JC) Girard</t>
  </si>
  <si>
    <t>Peinture, Danse, Musique</t>
  </si>
  <si>
    <t>Anthony BERTRAND</t>
  </si>
  <si>
    <t>Valentin MOLINA</t>
  </si>
  <si>
    <t>Nessim KERKENI</t>
  </si>
  <si>
    <t>Johannes SCHAAFS</t>
  </si>
  <si>
    <t>Rap, Jazz</t>
  </si>
  <si>
    <t>Littérature, Danse, Musique, Théâtre, Cinéma</t>
  </si>
  <si>
    <t>Hellen FORTES DA SILVA SALES</t>
  </si>
  <si>
    <t>Iker GONZALEZ IGLESIAS</t>
  </si>
  <si>
    <t>Lucas HAMARD</t>
  </si>
  <si>
    <t>François Dugenest</t>
  </si>
  <si>
    <t>Sports collectifs, Sports aquatiques</t>
  </si>
  <si>
    <t>Samy HOCINE</t>
  </si>
  <si>
    <t>Jean REBORA</t>
  </si>
  <si>
    <t>Thomas ZOUDE</t>
  </si>
  <si>
    <t>Armand ROUYRRE</t>
  </si>
  <si>
    <t>Iago CARAN AQUINO</t>
  </si>
  <si>
    <t>Eloi OLIVIER</t>
  </si>
  <si>
    <t>Benoît CLEMENT</t>
  </si>
  <si>
    <t>Electro posée, Electro hard, Rap, Pop, Jazz</t>
  </si>
  <si>
    <t>Gaël BUSSIERE</t>
  </si>
  <si>
    <t>Victor ELVIRA</t>
  </si>
  <si>
    <t>Alice MARIE</t>
  </si>
  <si>
    <t>Víctor Manuel TALEGÓN RODRÍGUEZ</t>
  </si>
  <si>
    <t>Marco CAYUELA</t>
  </si>
  <si>
    <t>Malo DAUTRY</t>
  </si>
  <si>
    <t>BDA, BDE, BDS</t>
  </si>
  <si>
    <t>Elio NICOLE</t>
  </si>
  <si>
    <t>Electro hard, Musique fançaise, Musique classique</t>
  </si>
  <si>
    <t>Sports collectifs, Athlétisme, Sports de rames, Sports aquatiques, Escalade</t>
  </si>
  <si>
    <t>Clément FUCHS</t>
  </si>
  <si>
    <t>Rock, Metal, Electro posée, Pop, Musique fançaise, Musique classique</t>
  </si>
  <si>
    <t>Alexandre TISSOT</t>
  </si>
  <si>
    <t>Alexandre BODET</t>
  </si>
  <si>
    <t>Léa PRÉMONT</t>
  </si>
  <si>
    <t>Romain L'HERMITE</t>
  </si>
  <si>
    <t>Electro posée, Electro hard, Rap, Pop</t>
  </si>
  <si>
    <t>Valentin Pocard</t>
  </si>
  <si>
    <t>Eléa PAPIN</t>
  </si>
  <si>
    <t>Julien NAKACHE</t>
  </si>
  <si>
    <t>Oumaima KHAZARI</t>
  </si>
  <si>
    <t>Emma ROBUCHON</t>
  </si>
  <si>
    <t>Gustavo PAIXÃO MENEZES</t>
  </si>
  <si>
    <t>Rock, Rap, Pop, Jazz, Musique classique</t>
  </si>
  <si>
    <t>Peinture, Musique, Autre</t>
  </si>
  <si>
    <t>Nathan FRAPPEREAU</t>
  </si>
  <si>
    <t>Marie Le Bloas</t>
  </si>
  <si>
    <t>Brunnhilde PONSI</t>
  </si>
  <si>
    <t>Gauthier GARIOUD</t>
  </si>
  <si>
    <t>Alexandre Pasco</t>
  </si>
  <si>
    <t>Auriane Raffenot</t>
  </si>
  <si>
    <t xml:space="preserve">Romain L'HERMITE </t>
  </si>
  <si>
    <t>Electro posée, Electro hard, Pop</t>
  </si>
  <si>
    <t>Nathan BOUDAUD</t>
  </si>
  <si>
    <t>Arthur CARON</t>
  </si>
  <si>
    <t>Corredera Pierrick</t>
  </si>
  <si>
    <t>Bruno</t>
  </si>
  <si>
    <t>Jean TISSOT</t>
  </si>
  <si>
    <t>Capucine CALONNEC</t>
  </si>
  <si>
    <t>Lucas Minet</t>
  </si>
  <si>
    <t>Marin COURCAULT</t>
  </si>
  <si>
    <t>Nina DELETTE</t>
  </si>
  <si>
    <t>Ghislain BARJON</t>
  </si>
  <si>
    <t>Je suis aigri et j'aime pas la musique, Rap, Autre</t>
  </si>
  <si>
    <t>Nicolas Julio MACHADO RIBEIRO</t>
  </si>
  <si>
    <t>Benjamin Mion</t>
  </si>
  <si>
    <t>Emmie BROUSSEAU</t>
  </si>
  <si>
    <t>Bleuenn RIVALLAIN</t>
  </si>
  <si>
    <t>Colin FERRER</t>
  </si>
  <si>
    <t>Alice DAUTEZAC</t>
  </si>
  <si>
    <t>Rock, Electro posée, Rap, Jazz</t>
  </si>
  <si>
    <t>Sports aquatiques, Autre</t>
  </si>
  <si>
    <t>Antoine LAFONTAINE</t>
  </si>
  <si>
    <t>Sports collectifs, Voile, Equitation</t>
  </si>
  <si>
    <t>Guillaume d’ALLARD</t>
  </si>
  <si>
    <t>Vincent LAURENT</t>
  </si>
  <si>
    <t>Baptiste Le Roux</t>
  </si>
  <si>
    <t>Daniel CASTANEDA RONDON</t>
  </si>
  <si>
    <t>Clara COSTA HILDEBRANDT</t>
  </si>
  <si>
    <t>Margot TANGUY</t>
  </si>
  <si>
    <t>Rock, Pop, Musique fançaise, Jazz</t>
  </si>
  <si>
    <t>Alexis CHADUC</t>
  </si>
  <si>
    <t>Torben Zeller</t>
  </si>
  <si>
    <t>Rémi PHILIPPE</t>
  </si>
  <si>
    <t>Koki KAWAMURA</t>
  </si>
  <si>
    <t>Rock, Rap, Pop</t>
  </si>
  <si>
    <t>Paul ZOPPI</t>
  </si>
  <si>
    <t>Maxime LENFANT</t>
  </si>
  <si>
    <t>Wassim Bourbia</t>
  </si>
  <si>
    <t>Anne-Sophie Jourlin</t>
  </si>
  <si>
    <t>Agathe MOMMEJA</t>
  </si>
  <si>
    <t>Félix BABEY</t>
  </si>
  <si>
    <t>Thomas BOLTEAU</t>
  </si>
  <si>
    <t>Paul Dommanget</t>
  </si>
  <si>
    <t>Alix MARTINET</t>
  </si>
  <si>
    <t>Victor KOLTALO</t>
  </si>
  <si>
    <t>Salazar Monsiváis</t>
  </si>
  <si>
    <t>Pablo ORTOLAN</t>
  </si>
  <si>
    <t>Rap, Pop, Musique fançaise, Jazz, Musique classique, Kpop, Autre</t>
  </si>
  <si>
    <t>Littérature, Danse, Cinéma</t>
  </si>
  <si>
    <t>Louis BOLVY</t>
  </si>
  <si>
    <t>Sports collectifs, Voile, Sports de rames, Autre</t>
  </si>
  <si>
    <t>Louise COUSSEAU</t>
  </si>
  <si>
    <t>Marie-Emmanuelle BONDO</t>
  </si>
  <si>
    <t>Valentine Lopez</t>
  </si>
  <si>
    <t>Rock, Metal, Pop</t>
  </si>
  <si>
    <t>Agathe VERE</t>
  </si>
  <si>
    <t>Pedro Antonio SARMIENTO ROBLES</t>
  </si>
  <si>
    <t>Rock, Rap, Jazz, Autre</t>
  </si>
  <si>
    <t>Littérature, Musique, Cinéma, Autre</t>
  </si>
  <si>
    <t>Guilhem FOUDA</t>
  </si>
  <si>
    <t>Sports collectifs, Sports de rames, Sports de combat, Escalade, Autre</t>
  </si>
  <si>
    <t>Mickaël Fontès</t>
  </si>
  <si>
    <t>Rock, Musique fançaise, Jazz, Autre</t>
  </si>
  <si>
    <t>Kamil Benjelloun</t>
  </si>
  <si>
    <t>Cinéma, Graphisme</t>
  </si>
  <si>
    <t>Paul Raingeard de la Blétière</t>
  </si>
  <si>
    <t>Noëlle HADDAD</t>
  </si>
  <si>
    <t>Timothée Dano</t>
  </si>
  <si>
    <t>Guillaume BOUR</t>
  </si>
  <si>
    <t>Jamoud</t>
  </si>
  <si>
    <t>Adrien Billaud</t>
  </si>
  <si>
    <t>Julien FELIX</t>
  </si>
  <si>
    <t>Rock, Pop, Musique fançaise, Musique classique</t>
  </si>
  <si>
    <t>Aymard SAHNOUNE</t>
  </si>
  <si>
    <t>Voile, Sports aquatiques, Sports de combat, Escalade</t>
  </si>
  <si>
    <t>Julien MENARD</t>
  </si>
  <si>
    <t xml:space="preserve">Louise Bouhallier </t>
  </si>
  <si>
    <t>Danse, Musique</t>
  </si>
  <si>
    <t>Hamila</t>
  </si>
  <si>
    <t>Paul Lecorre</t>
  </si>
  <si>
    <t>Tom BOILEAU</t>
  </si>
  <si>
    <t>Huguenin</t>
  </si>
  <si>
    <t xml:space="preserve">Laurine Dejonghe </t>
  </si>
  <si>
    <t>Gaétan Blanpain</t>
  </si>
  <si>
    <t>Electro posée, Rap, Autre</t>
  </si>
  <si>
    <t>Cinéma, Autre</t>
  </si>
  <si>
    <t>Clément LESAGE</t>
  </si>
  <si>
    <t>Sports de raquette, Voile, Sports de rames, Sports aquatiques, Autre</t>
  </si>
  <si>
    <t>Fuentes Bastian</t>
  </si>
  <si>
    <t>Amaury</t>
  </si>
  <si>
    <t>Antoine LESPINASSE</t>
  </si>
  <si>
    <t>Sports collectifs, Sports de rames, Sports aquatiques, Autre</t>
  </si>
  <si>
    <t xml:space="preserve">Philomène Ligouy </t>
  </si>
  <si>
    <t>Rock, Rap, Pop, Kpop</t>
  </si>
  <si>
    <t>Sports collectifs, Sports de combat, Escalade</t>
  </si>
  <si>
    <t>Electro posée, Rap, Pop</t>
  </si>
  <si>
    <t>Rock, Metal, Electro posée, Rap, Pop</t>
  </si>
  <si>
    <t>Sports collectifs, Sports aquatiques, Escalade</t>
  </si>
  <si>
    <t>Tiphaine DEGRAND</t>
  </si>
  <si>
    <t>William WAXIN</t>
  </si>
  <si>
    <t>Hugo DORNE</t>
  </si>
  <si>
    <t>João Felipe Quinto</t>
  </si>
  <si>
    <t>Rock, Electro posée, Pop, Musique fançaise</t>
  </si>
  <si>
    <t>Peinture, Musique, Cinéma</t>
  </si>
  <si>
    <t>El haimar El boukhari</t>
  </si>
  <si>
    <t>David ROA</t>
  </si>
  <si>
    <t>Léo Charliat</t>
  </si>
  <si>
    <t>Guilhem GUYONNET</t>
  </si>
  <si>
    <t>Raphaël PERRI</t>
  </si>
  <si>
    <t>Sports collectifs, Sports de raquette, Escalade</t>
  </si>
  <si>
    <t>Lénaëlle LE ROY</t>
  </si>
  <si>
    <t>Anne-Lise CLERC</t>
  </si>
  <si>
    <t>Lohan Meunier</t>
  </si>
  <si>
    <t>Léo MARTIN</t>
  </si>
  <si>
    <t>Thomas COUTUROU</t>
  </si>
  <si>
    <t>Benoit BARON</t>
  </si>
  <si>
    <t>Mathieu SCHAEFFER</t>
  </si>
  <si>
    <t>Laurine</t>
  </si>
  <si>
    <t>Baptiste LARROUY</t>
  </si>
  <si>
    <t>Lucas DETTO</t>
  </si>
  <si>
    <t>Nicolas SICRE</t>
  </si>
  <si>
    <t>Victor PREAUX</t>
  </si>
  <si>
    <t>Carlos Javier López Sierra</t>
  </si>
  <si>
    <t>Mettali Bechir</t>
  </si>
  <si>
    <t>Rap, Pop, Jazz, Musique classique</t>
  </si>
  <si>
    <t>Damas Thibault</t>
  </si>
  <si>
    <t>Elen GOUJON</t>
  </si>
  <si>
    <t>Maël LAGADEUC</t>
  </si>
  <si>
    <t>Sports collectifs, Athlétisme, Sports aquatiques, Autre</t>
  </si>
  <si>
    <t>Rap</t>
  </si>
  <si>
    <t>Philomène Ligouy</t>
  </si>
  <si>
    <t>Sports collectifs, Athlétisme, Sports aquatiques</t>
  </si>
  <si>
    <t>Sports de raquette, Athlétisme, Autre</t>
  </si>
  <si>
    <t>BDA, BDE, BDS, Pas de liste</t>
  </si>
  <si>
    <t>Rock, Electro posée, Rap, Pop, Musique fançaise, Jazz, Musique classique, Kpop</t>
  </si>
  <si>
    <t>Peinture, Littérature, Sculpture, Danse, Musique, Théâtre, Cinéma, Graphisme</t>
  </si>
  <si>
    <t>Rap, Kpop</t>
  </si>
  <si>
    <t>Peinture, Danse, Musique, Cinéma</t>
  </si>
  <si>
    <t>Rock, Rap, Pop, Kpop, Autre</t>
  </si>
  <si>
    <t>Danse, Théâtre, Graphisme</t>
  </si>
  <si>
    <t>Sports de raquette, Sports aquatiques, Sports de combat, Autre</t>
  </si>
  <si>
    <t>BDA, Pas de liste</t>
  </si>
  <si>
    <t>Rock, Electro posée, Pop, Musique classique</t>
  </si>
  <si>
    <t>Littérature, Théâtre</t>
  </si>
  <si>
    <t>Athlétisme, Autre</t>
  </si>
  <si>
    <t>Sports aquatiques, Escalade</t>
  </si>
  <si>
    <t>Rock, Metal, Musique fançaise, Jazz, Musique classique</t>
  </si>
  <si>
    <t>Sports de combat, Autre</t>
  </si>
  <si>
    <t>Rock, Metal, Electro posée, Electro hard, Pop, Musique fançaise, Jazz, Musique classique, Autre</t>
  </si>
  <si>
    <t>Sports de raquette, Escalade</t>
  </si>
  <si>
    <t>Rock, Electro posée, Electro hard, Rap, Pop, Musique fançaise, Jazz, Musique classique, Autre</t>
  </si>
  <si>
    <t>Peinture, Littérature, Sculpture, Musique, Cinéma</t>
  </si>
  <si>
    <t>Voile, Escalade</t>
  </si>
  <si>
    <t>Pop, Musique fançaise</t>
  </si>
  <si>
    <t>Littérature, Danse, Théâtre, Cinéma, Autre</t>
  </si>
  <si>
    <t>Rock, Rap, Musique classique</t>
  </si>
  <si>
    <t>Sports collectifs, Sports de raquette, Athlétisme, Sports de rames</t>
  </si>
  <si>
    <t>Rock, Metal, Electro posée, Pop, Musique fançaise</t>
  </si>
  <si>
    <t xml:space="preserve">Vincent Hedou </t>
  </si>
  <si>
    <t>Sports collectifs, Voile</t>
  </si>
  <si>
    <t>Rock, Electro posée, Rap, Jazz, Musique classique, Autre</t>
  </si>
  <si>
    <t>Sports collectifs, Sports de raquette, Sports de combat</t>
  </si>
  <si>
    <t>Rock, Electro posée, Pop, Musique fançaise, Jazz, Musique classique</t>
  </si>
  <si>
    <t>Rock, Electro posée, Pop</t>
  </si>
  <si>
    <t>Rock, Metal, Electro posée, Rap, Pop, Musique fançaise, Jazz, Musique classique, Autre</t>
  </si>
  <si>
    <t>Peinture, Littérature, Musique, Théâtre, Cinéma</t>
  </si>
  <si>
    <t>Sports collectifs, Sports de raquette, Athlétisme, Sports aquatiques</t>
  </si>
  <si>
    <t>Jazz, Musique classique</t>
  </si>
  <si>
    <t>Peinture, Littérature, Musique</t>
  </si>
  <si>
    <t>Sports de rames, Escalade</t>
  </si>
  <si>
    <t>Rock, Rap, Pop, Musique fançaise, Jazz, Musique classique, Kpop</t>
  </si>
  <si>
    <t>Peinture, Littérature, Sculpture, Musique, Théâtre, Cinéma</t>
  </si>
  <si>
    <t xml:space="preserve">Guillaume BOUR </t>
  </si>
  <si>
    <t>Rock, Electro posée, Pop, Jazz</t>
  </si>
  <si>
    <t>Electro posée, Rap, Musique fançaise</t>
  </si>
  <si>
    <t>Sports de raquette, Sports de rames, Escalade</t>
  </si>
  <si>
    <t>Electro posée, Electro hard, Rap, Jazz, Autre</t>
  </si>
  <si>
    <t>Voile, Sports de combat</t>
  </si>
  <si>
    <t>BDS, Pas de liste</t>
  </si>
  <si>
    <t xml:space="preserve">Louis VALTEAU </t>
  </si>
  <si>
    <t xml:space="preserve">Alexandre BOULANGER </t>
  </si>
  <si>
    <t>Rock, Metal, Electro posée</t>
  </si>
  <si>
    <t>Electro posée, Electro hard, Pop, Autre</t>
  </si>
  <si>
    <t>Sports collectifs, Sports de raquette, Autre</t>
  </si>
  <si>
    <t>Electro posée, Electro hard, Rap, Pop, Musique classique</t>
  </si>
  <si>
    <t>Sports de raquette, Athlétisme, Sports de rames, Sports aquatiques, Sports de combat, Escalade, Autre</t>
  </si>
  <si>
    <t>Electro posée, Electro hard, Rap, Pop, Musique fançaise, Jazz, Musique classique, Kpop, Autre</t>
  </si>
  <si>
    <t>Peinture, Danse, Musique, Théâtre, Cinéma, Graphisme</t>
  </si>
  <si>
    <t>Sports collectifs, Sports de raquette, Sports de rames, Sports aquatiques, Equitation, Escalade</t>
  </si>
  <si>
    <t>Littérature, Musique, Théâtre, Cinéma</t>
  </si>
  <si>
    <t xml:space="preserve">Auriane Raffenot </t>
  </si>
  <si>
    <t>BDE, Pas de liste</t>
  </si>
  <si>
    <t>Rap, Musique fançaise, Jazz, Autre</t>
  </si>
  <si>
    <t>Danse, Musique, Théâtre</t>
  </si>
  <si>
    <t>Sports collectifs, Voile, Escalade</t>
  </si>
  <si>
    <t>Rock, Metal, Electro posée, Electro hard, Pop, Jazz, Musique classique, Kpop</t>
  </si>
  <si>
    <t>Sports de raquette, Sports de rames</t>
  </si>
  <si>
    <t>Sports de raquette, Sports aquatiques</t>
  </si>
  <si>
    <t>Peinture, Littérature, Théâtre</t>
  </si>
  <si>
    <t>Voile</t>
  </si>
  <si>
    <t>Rock, Metal, Pop, Musique classique, Kpop</t>
  </si>
  <si>
    <t>Rock, Pop, Musique fançaise</t>
  </si>
  <si>
    <t>Peinture, Danse, Cinéma</t>
  </si>
  <si>
    <t xml:space="preserve">Khaled EL GHAMMARTI </t>
  </si>
  <si>
    <t>Athlétisme, Sports de combat</t>
  </si>
  <si>
    <t>Sports collectifs, Sports de raquette, Voile, Sports aquatiques, Escalade, Autre</t>
  </si>
  <si>
    <t>Rap, Autre</t>
  </si>
  <si>
    <t>Rock, Electro posée, Pop, Musique fançaise, Jazz</t>
  </si>
  <si>
    <t>Voile, Sports de rames</t>
  </si>
  <si>
    <t>Rock, Electro posée, Electro hard, Rap, Pop, Musique fançaise, Jazz, Musique classique</t>
  </si>
  <si>
    <t>Rock, Metal, Electro posée, Electro hard, Rap, Pop, Musique fançaise, Jazz, Musique classique, Kpop</t>
  </si>
  <si>
    <t>Athlétisme, Sports aquatiques, Escalade</t>
  </si>
  <si>
    <t>Electro posée, Musique fançaise, Musique classique</t>
  </si>
  <si>
    <t>Littérature, Cinéma, Graphisme</t>
  </si>
  <si>
    <t>Je suis aigri et j'aime pas la musique, Rock, Musique fançaise, Autre</t>
  </si>
  <si>
    <t>Sports de rames, Sports aquatiques</t>
  </si>
  <si>
    <t>Rock, Electro posée, Pop, Musique fançaise, Musique classique</t>
  </si>
  <si>
    <t>Sports collectifs, Sports de raquette, Sports aquatiques</t>
  </si>
  <si>
    <t>Electro posée, Pop</t>
  </si>
  <si>
    <t>Rock, Rap, Autre</t>
  </si>
  <si>
    <t>Rock, Rap, Pop, Musique fançaise</t>
  </si>
  <si>
    <t>Rap, Pop, Autre</t>
  </si>
  <si>
    <t>Sports collectifs, Sports de raquette, Athlétisme, Sports de rames, Sports aquatiques</t>
  </si>
  <si>
    <t>Rock, Electro posée, Rap, Pop, Musique fançaise, Jazz</t>
  </si>
  <si>
    <t>Sports collectifs, Voile, Sports de rames, Sports aquatiques</t>
  </si>
  <si>
    <t>Rap, Pop, Musique fançaise, Musique classique</t>
  </si>
  <si>
    <t xml:space="preserve">Koki KAWAMURA </t>
  </si>
  <si>
    <t>Musique fançaise, Musique classique</t>
  </si>
  <si>
    <t>Electro posée, Electro hard, Rap, Pop, Musique fançaise</t>
  </si>
  <si>
    <t>Danse, Musique, Graphisme</t>
  </si>
  <si>
    <t>Sports collectifs, Sports aquatiques, Sports de combat</t>
  </si>
  <si>
    <t>Sculpture, Musique, Cinéma</t>
  </si>
  <si>
    <t>Sports collectifs, Sports de raquette, Sports aquatiques, Sports de combat</t>
  </si>
  <si>
    <t xml:space="preserve">Mustapha TOUFIK </t>
  </si>
  <si>
    <t>Rock, Rap, Pop, Autre</t>
  </si>
  <si>
    <t>Rock, Electro posée, Electro hard, Pop, Autre</t>
  </si>
  <si>
    <t>Sports de raquette, Athlétisme, Voile</t>
  </si>
  <si>
    <t>Electro posée, Pop, Musique fançaise, Musique classique</t>
  </si>
  <si>
    <t>Rock, Metal, Electro posée, Musique fançaise, Kpop</t>
  </si>
  <si>
    <t>Peinture, Musique, Cinéma, Graphisme</t>
  </si>
  <si>
    <t>Sports collectifs, Athlétisme, Voile, Sports de combat, Escalade</t>
  </si>
  <si>
    <t>Rock, Metal, Jazz</t>
  </si>
  <si>
    <t>Danse, Théâtre</t>
  </si>
  <si>
    <t>Pop, Musique fançaise, Autre</t>
  </si>
  <si>
    <t>Musique, Théâtre, Cinéma</t>
  </si>
  <si>
    <t>Rock, Electro posée, Electro hard, Rap, Jazz</t>
  </si>
  <si>
    <t xml:space="preserve">Paul-Aimé HEURLIER </t>
  </si>
  <si>
    <t>Rock, Metal, Rap, Musique fançaise, Autre</t>
  </si>
  <si>
    <t>Sports collectifs, Sports de raquette, Sports de rames, Sports aquatiques, Sports de combat</t>
  </si>
  <si>
    <t xml:space="preserve">Marie-Emmanuelle BONDO </t>
  </si>
  <si>
    <t>Rock, Electro posée, Rap, Pop, Musique fançaise, Jazz, Musique classique</t>
  </si>
  <si>
    <t>Littérature, Danse, Musique, Cinéma</t>
  </si>
  <si>
    <t>Sports collectifs, Sports de raquette, Athlétisme, Sports de combat</t>
  </si>
  <si>
    <t>Rock, Electro posée, Musique fançaise, Jazz</t>
  </si>
  <si>
    <t>Peinture, Littérature, Théâtre, Cinéma</t>
  </si>
  <si>
    <t>Rap, Pop, Musique fançaise</t>
  </si>
  <si>
    <t>Sports collectifs, Voile, Sports aquatiques, Escalade</t>
  </si>
  <si>
    <t>Rap, Jazz, Autre</t>
  </si>
  <si>
    <t>Sports collectifs, Sports de raquette, Voile, Autre</t>
  </si>
  <si>
    <t>Rock, Electro posée, Electro hard, Rap, Pop, Musique fançaise, Jazz, Musique classique, Kpop, Autre</t>
  </si>
  <si>
    <t>Musique, Théâtre</t>
  </si>
  <si>
    <t>Rock, Electro posée, Electro hard, Rap, Pop, Musique fançaise, Jazz, Musique classique, Kpop</t>
  </si>
  <si>
    <t>Sports collectifs, Equitation</t>
  </si>
  <si>
    <t xml:space="preserve">Thomas COUTUROU </t>
  </si>
  <si>
    <t>Musique fançaise, Autre</t>
  </si>
  <si>
    <t>Rock, Metal, Electro posée, Electro hard</t>
  </si>
  <si>
    <t>Athlétisme, Escalade, Autre</t>
  </si>
  <si>
    <t>Pas du tout, Cinéma</t>
  </si>
  <si>
    <t>Athlétisme, Sports aquatiques</t>
  </si>
  <si>
    <t>Sports collectifs, Voile, Sports aquatiques, Escalade, Autre</t>
  </si>
  <si>
    <t>Rock, Musique fançaise, Musique classique</t>
  </si>
  <si>
    <t>Peinture, Danse, Musique, Théâtre, Cinéma</t>
  </si>
  <si>
    <t>Rock, Pop, Autre</t>
  </si>
  <si>
    <t>Sports de raquette, Sports de combat</t>
  </si>
  <si>
    <t xml:space="preserve">Lucas COMMUNIER </t>
  </si>
  <si>
    <t>Electro posée, Rap, Pop, Jazz</t>
  </si>
  <si>
    <t>Sports collectifs, Sports de raquette, Athlétisme, Voile, Sports aquatiques</t>
  </si>
  <si>
    <t>Sports collectifs, Sports de raquette, Escalade, Autre</t>
  </si>
  <si>
    <t>Peinture, Sculpture, Danse, Musique, Théâtre, Cinéma</t>
  </si>
  <si>
    <t>Sports de raquette, Athlétisme, Voile, Escalade</t>
  </si>
  <si>
    <t>Danse, Musique, Théâtre, Cinéma, Graphisme</t>
  </si>
  <si>
    <t>Sports collectifs, Athlétisme, Sports de combat</t>
  </si>
  <si>
    <t xml:space="preserve">Rubén SIVERIO </t>
  </si>
  <si>
    <t>Rock, Jazz</t>
  </si>
  <si>
    <t>Sports collectifs, Sports de rames, Sports aquatiques</t>
  </si>
  <si>
    <t>Pop, Autre</t>
  </si>
  <si>
    <t>Peinture, Littérature, Musique, Cinéma</t>
  </si>
  <si>
    <t xml:space="preserve">Aurélien MARCEAU </t>
  </si>
  <si>
    <t>Rock, Metal, Electro posée, Electro hard, Rap, Pop, Musique fançaise, Jazz, Musique classique, Kpop, Autre</t>
  </si>
  <si>
    <t>Athlétisme, Sports de rames</t>
  </si>
  <si>
    <t>Electro posée, Rap, Jazz</t>
  </si>
  <si>
    <t>Electro posée, Electro hard, Rap, Pop, Musique fançaise, Jazz</t>
  </si>
  <si>
    <t>Voile, Sports de rames, Sports aquatiques, Equitation</t>
  </si>
  <si>
    <t>Athlétisme, Voile</t>
  </si>
  <si>
    <t>Musique fançaise, Jazz, Musique classique, Autre</t>
  </si>
  <si>
    <t xml:space="preserve">Nicolas SICRE </t>
  </si>
  <si>
    <t>Rock, Electro posée, Rap, Pop, Musique fançaise, Musique classique</t>
  </si>
  <si>
    <t>Sports collectifs, Athlétisme, Voile, Escalade</t>
  </si>
  <si>
    <t>Rock, Electro posée, Musique classique</t>
  </si>
  <si>
    <t xml:space="preserve">Brayan Martínez </t>
  </si>
  <si>
    <t>Rock, Electro posée, Electro hard, Pop, Musique fançaise, Autre</t>
  </si>
  <si>
    <t>Danse, Musique, Théâtre, Cinéma, Autre</t>
  </si>
  <si>
    <t>Sports collectifs, Sports de rames, Autre</t>
  </si>
  <si>
    <t xml:space="preserve">Albain Ferchal </t>
  </si>
  <si>
    <t>Rock</t>
  </si>
  <si>
    <t xml:space="preserve">Auriane Athènes </t>
  </si>
  <si>
    <t>Danse, Musique, Théâtre, Cinéma</t>
  </si>
  <si>
    <t>Rock, Rap, Pop, Jazz, Musique classique, Autre</t>
  </si>
  <si>
    <t>Peinture, Littérature, Sculpture, Danse, Musique, Théâtre, Cinéma, Autre</t>
  </si>
  <si>
    <t>Sports collectifs, Athlétisme, Escalade, Autre</t>
  </si>
  <si>
    <t>Sports de raquette, Equitation, Autre</t>
  </si>
  <si>
    <t>Sculpture, Musique, Graphisme</t>
  </si>
  <si>
    <t>Voile, Sports aquatiques</t>
  </si>
  <si>
    <t>Rock, Metal, Electro posée, Electro hard, Rap</t>
  </si>
  <si>
    <t>Rock, Electro posée, Electro hard, Musique classique</t>
  </si>
  <si>
    <t>Littérature, Musique</t>
  </si>
  <si>
    <t>Pas de sport, Escalade</t>
  </si>
  <si>
    <t>Rock, Electro posée, Pop, Kpop</t>
  </si>
  <si>
    <t>Sports de rames</t>
  </si>
  <si>
    <t>Equitation</t>
  </si>
  <si>
    <t>Sports collectifs, Sports de rames, Sports aquatiques, Escalade</t>
  </si>
  <si>
    <t>Je suis aigri et j'aime pas la musique</t>
  </si>
  <si>
    <t xml:space="preserve">François Dugenest </t>
  </si>
  <si>
    <t>Metal, Electro hard, Rap</t>
  </si>
  <si>
    <t>Rock, Electro posée, Musique fançaise, Jazz, Musique classique, Kpop</t>
  </si>
  <si>
    <t>Peinture, Littérature, Musique, Graphisme</t>
  </si>
  <si>
    <t>Rock, Electro posée, Electro hard, Rap, Musique fançaise, Autre</t>
  </si>
  <si>
    <t>Rock, Electro posée, Electro hard, Rap, Jazz, Musique classique</t>
  </si>
  <si>
    <t>Rock, Metal, Electro posée, Rap</t>
  </si>
  <si>
    <t xml:space="preserve">Thomas Zanon </t>
  </si>
  <si>
    <t xml:space="preserve">Valentine Lopez </t>
  </si>
  <si>
    <t>Electro posée, Rap, Musique fançaise, Jazz, Musique classique</t>
  </si>
  <si>
    <t>Electro posée, Rap, Pop, Musique fançaise, Jazz, Musique classique</t>
  </si>
  <si>
    <t>Sports collectifs, Voile, Sports de rames, Escalade</t>
  </si>
  <si>
    <t>Rock, Rap, Jazz, Musique classique</t>
  </si>
  <si>
    <t>Sports collectifs, Sports de rames, Sports de combat</t>
  </si>
  <si>
    <t>Je suis aigri et j'aime pas la musique, Electro posée, Musique classique</t>
  </si>
  <si>
    <t>Peinture, Cinéma</t>
  </si>
  <si>
    <t>Pop, Jazz</t>
  </si>
  <si>
    <t>Peinture, Théâtre</t>
  </si>
  <si>
    <t>Peinture, Littérature, Sculpture, Graphisme</t>
  </si>
  <si>
    <t>Electro posée, Electro hard, Rap, Jazz</t>
  </si>
  <si>
    <t>Sports collectifs, Sports de raquette, Voile, Sports aquatiques</t>
  </si>
  <si>
    <t>Electro hard, Rap, Pop, Musique fançaise, Autre</t>
  </si>
  <si>
    <t>Sports collectifs, Sports aquatiques, Autre</t>
  </si>
  <si>
    <t>Rock, Electro posée, Electro hard, Rap, Musique fançaise</t>
  </si>
  <si>
    <t>Rock, Metal, Electro posée, Electro hard, Pop, Jazz, Kpop</t>
  </si>
  <si>
    <t>Rock, Metal, Electro posée, Electro hard, Rap, Pop, Musique fançaise</t>
  </si>
  <si>
    <t>Electro posée, Electro hard, Musique classique</t>
  </si>
  <si>
    <t xml:space="preserve">Jaime Villarino </t>
  </si>
  <si>
    <t>Metal, Autre</t>
  </si>
  <si>
    <t>Electro posée, Autre</t>
  </si>
  <si>
    <t>Rock, Electro posée, Electro hard, Autre</t>
  </si>
  <si>
    <t>Athlétisme, Voile, Sports de combat, Escalade</t>
  </si>
  <si>
    <t xml:space="preserve">Bruno </t>
  </si>
  <si>
    <t>Rock, Electro posée, Pop, Autre</t>
  </si>
  <si>
    <t>Electro posée, Electro hard, Rap, Autre</t>
  </si>
  <si>
    <t xml:space="preserve">Hugo Bain </t>
  </si>
  <si>
    <t>Sports collectifs, Sports de raquette, Sports aquatiques, Escalade</t>
  </si>
  <si>
    <t>Musique, Cinéma, Autre</t>
  </si>
  <si>
    <t>Voile, Sports de rames, Sports aquatiques, Escalade, Autre</t>
  </si>
  <si>
    <t>Sports collectifs, Voile, Sports de combat</t>
  </si>
  <si>
    <t>Rock, Metal, Pop, Jazz</t>
  </si>
  <si>
    <t>Sports de raquette, Sports de rames, Sports aquatiques</t>
  </si>
  <si>
    <t xml:space="preserve">Kamil Benjelloun </t>
  </si>
  <si>
    <t>Graphisme</t>
  </si>
  <si>
    <t>Electro posée, Pop, Jazz, Musique classique</t>
  </si>
  <si>
    <t xml:space="preserve">Fuentes Bastian </t>
  </si>
  <si>
    <t>Peinture, Littérature, Musique, Théâtre, Cinéma, Graphisme</t>
  </si>
  <si>
    <t>Rock, Electro posée, Rap, Musique classique, Autre</t>
  </si>
  <si>
    <t>Rock, Electro posée, Electro hard, Rap, Pop, Jazz, Musique classique</t>
  </si>
  <si>
    <t>Rock, Rap, Pop, Musique fançaise, Jazz, Musique classique</t>
  </si>
  <si>
    <t>Peinture, Théâtre, Cinéma, Graphisme, Autre</t>
  </si>
  <si>
    <t>Musique classique, Kpop, Autre</t>
  </si>
  <si>
    <t>Peinture, Littérature, Sculpture, Danse, Musique, Théâtre, Cinéma</t>
  </si>
  <si>
    <t>Sports collectifs, Sports de raquette, Voile, Sports aquatiques, Sports de combat</t>
  </si>
  <si>
    <t>Musique, Théâtre, Cinéma, Graphisme</t>
  </si>
  <si>
    <t>Sports de raquette, Athlétisme, Voile, Sports de rames, Sports de combat, Escalade</t>
  </si>
  <si>
    <t>Electro posée, Electro hard, Pop, Kpop</t>
  </si>
  <si>
    <t>Peinture, Sculpture, Graphisme</t>
  </si>
  <si>
    <t>Sports collectifs, Athlétisme, Sports de combat, Equitation, Escalade</t>
  </si>
  <si>
    <t>Peinture, Musique, Graphisme</t>
  </si>
  <si>
    <t>Sports de raquette, Voile, Sports de rames</t>
  </si>
  <si>
    <t>Rap, Pop, Jazz</t>
  </si>
  <si>
    <t>Voile, Equitation</t>
  </si>
  <si>
    <t>Rock, Jazz, Musique classique</t>
  </si>
  <si>
    <t>Rock, Electro posée</t>
  </si>
  <si>
    <t>Rock, Metal, Electro posée, Electro hard, Rap, Pop, Musique fançaise, Jazz, Musique classique, Autre</t>
  </si>
  <si>
    <t>Pas de sport, Autre</t>
  </si>
  <si>
    <t xml:space="preserve">Evrard Martial TCHENTE TALLA </t>
  </si>
  <si>
    <t>Pop, Jazz, Musique classique, Autre</t>
  </si>
  <si>
    <t>Sports aquatiques, Equitation, Escalade</t>
  </si>
  <si>
    <t xml:space="preserve">João Vitor Belintane Fermiano </t>
  </si>
  <si>
    <t>Musique, Autre</t>
  </si>
  <si>
    <t>Sports collectifs, Sports de raquette, Voile, Sports de rames, Sports aquatiques, Sports de combat, Escalade</t>
  </si>
  <si>
    <t>Rock, Electro posée, Pop, Musique fançaise, Musique classique, Kpop</t>
  </si>
  <si>
    <t>Sports collectifs, Sports aquatiques, Sports de combat, Escalade</t>
  </si>
  <si>
    <t>Rock, Pop, Jazz, Musique classique, Autre</t>
  </si>
  <si>
    <t>Voile, Sports de combat, Autre</t>
  </si>
  <si>
    <t xml:space="preserve">Éric Sartori </t>
  </si>
  <si>
    <t>Electro posée, Pop, Musique fançaise</t>
  </si>
  <si>
    <t>Rock, Metal, Pop, Autre</t>
  </si>
  <si>
    <t>Jamais</t>
  </si>
  <si>
    <t>Rock, Metal, Rap, Musique classique</t>
  </si>
  <si>
    <t>Littérature, Musique, Graphisme</t>
  </si>
  <si>
    <t>Athlétisme, Sports de combat, Escalade</t>
  </si>
  <si>
    <t>Pop, Musique fançaise, Kpop</t>
  </si>
  <si>
    <t>Peinture, Sculpture, Danse</t>
  </si>
  <si>
    <t>Peinture, Théâtre, Cinéma</t>
  </si>
  <si>
    <t>Rock, Metal, Musique classique, Autre</t>
  </si>
  <si>
    <t>Sports collectifs, Sports de rames</t>
  </si>
  <si>
    <t xml:space="preserve">Federico Carraturo </t>
  </si>
  <si>
    <t>Rock, Metal, Rap, Musique classique, Autre</t>
  </si>
  <si>
    <t>Pas du tout, Littérature, Musique, Cinéma</t>
  </si>
  <si>
    <t>Pas de sport, Sports aquatiques</t>
  </si>
  <si>
    <t>Ilan Vermeren</t>
  </si>
  <si>
    <t>Metal, Electro posée, Electro hard, Rap, Jazz, Musique classique, Autre</t>
  </si>
  <si>
    <t>Athlétisme, Sports de combat, Autre</t>
  </si>
  <si>
    <t xml:space="preserve">Ana Carolina da Silva Carvalho de Sousa </t>
  </si>
  <si>
    <t>Rock, Pop, Musique fançaise, Jazz, Musique classique</t>
  </si>
  <si>
    <t>Matheus SALAROLI</t>
  </si>
  <si>
    <t>Rock, Metal, Electro posée, Electro hard, Pop, Musique fançaise, Musique classique</t>
  </si>
  <si>
    <t>Vitória CONFORTI VAZ BELLINI</t>
  </si>
  <si>
    <t>Littérature, Sculpture, Danse, Musique, Cinéma</t>
  </si>
  <si>
    <t>Voile, Sports de rames, Sports de combat</t>
  </si>
  <si>
    <t>Sow Oumar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</si>
</sst>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/>
    </xf>
    <xf borderId="0" fillId="0" fontId="1" numFmtId="164" xfId="0" applyAlignment="1" applyFont="1" applyNumberFormat="1">
      <alignment readingOrder="0"/>
    </xf>
    <xf borderId="2" fillId="2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0" fontId="1" numFmtId="0" xfId="0" applyBorder="1" applyFont="1"/>
    <xf borderId="4" fillId="2" fontId="2" numFmtId="0" xfId="0" applyAlignment="1" applyBorder="1" applyFont="1">
      <alignment horizontal="center" readingOrder="0"/>
    </xf>
    <xf borderId="6" fillId="0" fontId="1" numFmtId="0" xfId="0" applyBorder="1" applyFont="1"/>
    <xf borderId="7" fillId="2" fontId="1" numFmtId="0" xfId="0" applyAlignment="1" applyBorder="1" applyFont="1">
      <alignment horizontal="center"/>
    </xf>
    <xf borderId="8" fillId="2" fontId="2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8" fillId="2" fontId="1" numFmtId="0" xfId="0" applyAlignment="1" applyBorder="1" applyFont="1">
      <alignment horizontal="center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9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2" width="21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4">
        <v>43711.82722415509</v>
      </c>
      <c r="B2" s="2" t="s">
        <v>16</v>
      </c>
      <c r="C2" s="2" t="s">
        <v>17</v>
      </c>
      <c r="D2" s="2" t="s">
        <v>18</v>
      </c>
      <c r="E2" s="2">
        <v>5.0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>
        <v>10.0</v>
      </c>
      <c r="N2" s="2" t="s">
        <v>26</v>
      </c>
      <c r="O2" s="2" t="s">
        <v>27</v>
      </c>
      <c r="P2" s="2">
        <v>1.0</v>
      </c>
    </row>
    <row r="3">
      <c r="A3" s="4">
        <v>43711.82734740741</v>
      </c>
      <c r="B3" s="2" t="s">
        <v>28</v>
      </c>
      <c r="C3" s="2" t="s">
        <v>17</v>
      </c>
      <c r="D3" s="2" t="s">
        <v>29</v>
      </c>
      <c r="E3" s="2">
        <v>5.0</v>
      </c>
      <c r="F3" s="2" t="s">
        <v>30</v>
      </c>
      <c r="G3" s="2" t="s">
        <v>31</v>
      </c>
      <c r="H3" s="2" t="s">
        <v>21</v>
      </c>
      <c r="I3" s="2" t="s">
        <v>22</v>
      </c>
      <c r="J3" s="2" t="s">
        <v>23</v>
      </c>
      <c r="K3" s="2" t="s">
        <v>32</v>
      </c>
      <c r="L3" s="2" t="s">
        <v>25</v>
      </c>
      <c r="M3" s="2">
        <v>9.0</v>
      </c>
      <c r="N3" s="2" t="s">
        <v>26</v>
      </c>
      <c r="O3" s="2" t="s">
        <v>27</v>
      </c>
      <c r="P3" s="2">
        <v>4.0</v>
      </c>
    </row>
    <row r="4">
      <c r="A4" s="4">
        <v>43711.82860663194</v>
      </c>
      <c r="B4" s="2" t="s">
        <v>33</v>
      </c>
      <c r="C4" s="2" t="s">
        <v>34</v>
      </c>
      <c r="D4" s="2" t="s">
        <v>35</v>
      </c>
      <c r="E4" s="2">
        <v>4.0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23</v>
      </c>
      <c r="K4" s="2" t="s">
        <v>40</v>
      </c>
      <c r="L4" s="2" t="s">
        <v>41</v>
      </c>
      <c r="M4" s="2">
        <v>3.0</v>
      </c>
      <c r="N4" s="2" t="s">
        <v>39</v>
      </c>
      <c r="O4" s="2" t="s">
        <v>42</v>
      </c>
      <c r="P4" s="2">
        <v>1.0</v>
      </c>
    </row>
    <row r="5">
      <c r="A5" s="4">
        <v>43711.828815925925</v>
      </c>
      <c r="B5" s="2" t="s">
        <v>43</v>
      </c>
      <c r="C5" s="2" t="s">
        <v>17</v>
      </c>
      <c r="D5" s="2" t="s">
        <v>44</v>
      </c>
      <c r="E5" s="2">
        <v>3.0</v>
      </c>
      <c r="F5" s="2" t="s">
        <v>45</v>
      </c>
      <c r="G5" s="2" t="s">
        <v>46</v>
      </c>
      <c r="H5" s="2" t="s">
        <v>38</v>
      </c>
      <c r="I5" s="2" t="s">
        <v>39</v>
      </c>
      <c r="J5" s="2" t="s">
        <v>47</v>
      </c>
      <c r="K5" s="2" t="s">
        <v>48</v>
      </c>
      <c r="L5" s="2" t="s">
        <v>25</v>
      </c>
      <c r="M5" s="2">
        <v>6.0</v>
      </c>
      <c r="N5" s="2" t="s">
        <v>39</v>
      </c>
      <c r="O5" s="2" t="s">
        <v>42</v>
      </c>
      <c r="P5" s="2">
        <v>1.0</v>
      </c>
    </row>
    <row r="6">
      <c r="A6" s="4">
        <v>43711.83039243055</v>
      </c>
      <c r="B6" s="2" t="s">
        <v>49</v>
      </c>
      <c r="C6" s="2" t="s">
        <v>17</v>
      </c>
      <c r="D6" s="2" t="s">
        <v>50</v>
      </c>
      <c r="E6" s="2">
        <v>3.0</v>
      </c>
      <c r="F6" s="2" t="s">
        <v>51</v>
      </c>
      <c r="G6" s="2" t="s">
        <v>52</v>
      </c>
      <c r="H6" s="2" t="s">
        <v>21</v>
      </c>
      <c r="I6" s="2" t="s">
        <v>22</v>
      </c>
      <c r="J6" s="2" t="s">
        <v>47</v>
      </c>
      <c r="K6" s="2" t="s">
        <v>53</v>
      </c>
      <c r="L6" s="2" t="s">
        <v>54</v>
      </c>
      <c r="M6" s="2">
        <v>7.0</v>
      </c>
      <c r="N6" s="2" t="s">
        <v>22</v>
      </c>
      <c r="O6" s="2" t="s">
        <v>42</v>
      </c>
      <c r="P6" s="2">
        <v>1.0</v>
      </c>
    </row>
    <row r="7">
      <c r="A7" s="4">
        <v>43711.8305793287</v>
      </c>
      <c r="B7" s="2" t="s">
        <v>55</v>
      </c>
      <c r="C7" s="2" t="s">
        <v>17</v>
      </c>
      <c r="D7" s="2" t="s">
        <v>18</v>
      </c>
      <c r="E7" s="2">
        <v>5.0</v>
      </c>
      <c r="F7" s="2" t="s">
        <v>56</v>
      </c>
      <c r="G7" s="2" t="s">
        <v>57</v>
      </c>
      <c r="H7" s="2" t="s">
        <v>21</v>
      </c>
      <c r="I7" s="2" t="s">
        <v>38</v>
      </c>
      <c r="J7" s="2" t="s">
        <v>23</v>
      </c>
      <c r="K7" s="2" t="s">
        <v>58</v>
      </c>
      <c r="L7" s="2" t="s">
        <v>41</v>
      </c>
      <c r="M7" s="2">
        <v>5.0</v>
      </c>
      <c r="N7" s="2" t="s">
        <v>39</v>
      </c>
      <c r="O7" s="2" t="s">
        <v>27</v>
      </c>
      <c r="P7" s="2">
        <v>1.0</v>
      </c>
    </row>
    <row r="8">
      <c r="A8" s="4">
        <v>43711.83076166667</v>
      </c>
      <c r="B8" s="2" t="s">
        <v>59</v>
      </c>
      <c r="C8" s="2" t="s">
        <v>17</v>
      </c>
      <c r="D8" s="2" t="s">
        <v>18</v>
      </c>
      <c r="E8" s="2">
        <v>4.0</v>
      </c>
      <c r="F8" s="2" t="s">
        <v>60</v>
      </c>
      <c r="G8" s="2" t="s">
        <v>61</v>
      </c>
      <c r="H8" s="2" t="s">
        <v>21</v>
      </c>
      <c r="I8" s="2" t="s">
        <v>22</v>
      </c>
      <c r="J8" s="2" t="s">
        <v>23</v>
      </c>
      <c r="K8" s="2" t="s">
        <v>63</v>
      </c>
      <c r="L8" s="2" t="s">
        <v>54</v>
      </c>
      <c r="M8" s="2">
        <v>8.0</v>
      </c>
      <c r="N8" s="2" t="s">
        <v>22</v>
      </c>
      <c r="O8" s="2" t="s">
        <v>27</v>
      </c>
      <c r="P8" s="2">
        <v>1.0</v>
      </c>
    </row>
    <row r="9">
      <c r="A9" s="4">
        <v>43711.830833761574</v>
      </c>
      <c r="B9" s="2" t="s">
        <v>64</v>
      </c>
      <c r="C9" s="2" t="s">
        <v>17</v>
      </c>
      <c r="D9" s="2" t="s">
        <v>65</v>
      </c>
      <c r="E9" s="2">
        <v>4.0</v>
      </c>
      <c r="F9" s="2" t="s">
        <v>66</v>
      </c>
      <c r="G9" s="2" t="s">
        <v>67</v>
      </c>
      <c r="H9" s="2" t="s">
        <v>68</v>
      </c>
      <c r="I9" s="2" t="s">
        <v>22</v>
      </c>
      <c r="J9" s="2" t="s">
        <v>23</v>
      </c>
      <c r="K9" s="2" t="s">
        <v>69</v>
      </c>
      <c r="L9" s="2" t="s">
        <v>25</v>
      </c>
      <c r="M9" s="2">
        <v>9.0</v>
      </c>
      <c r="N9" s="2" t="s">
        <v>22</v>
      </c>
      <c r="O9" s="2" t="s">
        <v>70</v>
      </c>
      <c r="P9" s="2">
        <v>3.0</v>
      </c>
    </row>
    <row r="10">
      <c r="A10" s="4">
        <v>43711.830942465276</v>
      </c>
      <c r="B10" s="2" t="s">
        <v>71</v>
      </c>
      <c r="C10" s="2" t="s">
        <v>34</v>
      </c>
      <c r="D10" s="2" t="s">
        <v>50</v>
      </c>
      <c r="E10" s="2">
        <v>4.0</v>
      </c>
      <c r="F10" s="2" t="s">
        <v>72</v>
      </c>
      <c r="G10" s="2" t="s">
        <v>73</v>
      </c>
      <c r="H10" s="2" t="s">
        <v>21</v>
      </c>
      <c r="I10" s="2" t="s">
        <v>22</v>
      </c>
      <c r="J10" s="2" t="s">
        <v>23</v>
      </c>
      <c r="K10" s="2" t="s">
        <v>37</v>
      </c>
      <c r="L10" s="2" t="s">
        <v>74</v>
      </c>
      <c r="M10" s="2">
        <v>9.0</v>
      </c>
      <c r="N10" s="2" t="s">
        <v>39</v>
      </c>
      <c r="O10" s="2" t="s">
        <v>27</v>
      </c>
      <c r="P10" s="2">
        <v>2.0</v>
      </c>
    </row>
    <row r="11">
      <c r="A11" s="4">
        <v>43711.83215069445</v>
      </c>
      <c r="B11" s="2" t="s">
        <v>75</v>
      </c>
      <c r="C11" s="2" t="s">
        <v>17</v>
      </c>
      <c r="D11" s="2" t="s">
        <v>44</v>
      </c>
      <c r="E11" s="2">
        <v>4.0</v>
      </c>
      <c r="F11" s="2" t="s">
        <v>77</v>
      </c>
      <c r="G11" s="2" t="s">
        <v>78</v>
      </c>
      <c r="H11" s="2" t="s">
        <v>68</v>
      </c>
      <c r="I11" s="2" t="s">
        <v>38</v>
      </c>
      <c r="J11" s="2" t="s">
        <v>23</v>
      </c>
      <c r="K11" s="2" t="s">
        <v>80</v>
      </c>
      <c r="L11" s="2" t="s">
        <v>54</v>
      </c>
      <c r="M11" s="2">
        <v>7.0</v>
      </c>
      <c r="N11" s="2" t="s">
        <v>22</v>
      </c>
      <c r="O11" s="2" t="s">
        <v>27</v>
      </c>
      <c r="P11" s="2">
        <v>1.0</v>
      </c>
    </row>
    <row r="12">
      <c r="A12" s="4">
        <v>43711.83241649305</v>
      </c>
      <c r="B12" s="2" t="s">
        <v>83</v>
      </c>
      <c r="C12" s="2" t="s">
        <v>34</v>
      </c>
      <c r="D12" s="2" t="s">
        <v>65</v>
      </c>
      <c r="E12" s="2">
        <v>5.0</v>
      </c>
      <c r="F12" s="2" t="s">
        <v>19</v>
      </c>
      <c r="G12" s="2" t="s">
        <v>86</v>
      </c>
      <c r="H12" s="2" t="s">
        <v>68</v>
      </c>
      <c r="I12" s="2" t="s">
        <v>38</v>
      </c>
      <c r="J12" s="2" t="s">
        <v>23</v>
      </c>
      <c r="K12" s="2" t="s">
        <v>88</v>
      </c>
      <c r="L12" s="2" t="s">
        <v>25</v>
      </c>
      <c r="M12" s="2">
        <v>8.0</v>
      </c>
      <c r="N12" s="2" t="s">
        <v>22</v>
      </c>
      <c r="O12" s="2" t="s">
        <v>27</v>
      </c>
      <c r="P12" s="2">
        <v>1.0</v>
      </c>
    </row>
    <row r="13">
      <c r="A13" s="4">
        <v>43711.83271851852</v>
      </c>
      <c r="B13" s="2" t="s">
        <v>95</v>
      </c>
      <c r="C13" s="2" t="s">
        <v>17</v>
      </c>
      <c r="D13" s="2" t="s">
        <v>35</v>
      </c>
      <c r="E13" s="2">
        <v>4.0</v>
      </c>
      <c r="F13" s="2" t="s">
        <v>99</v>
      </c>
      <c r="G13" s="2" t="s">
        <v>100</v>
      </c>
      <c r="H13" s="2" t="s">
        <v>38</v>
      </c>
      <c r="I13" s="2" t="s">
        <v>39</v>
      </c>
      <c r="J13" s="2" t="s">
        <v>47</v>
      </c>
      <c r="K13" s="2" t="s">
        <v>103</v>
      </c>
      <c r="L13" s="2" t="s">
        <v>74</v>
      </c>
      <c r="M13" s="2">
        <v>3.0</v>
      </c>
      <c r="N13" s="2" t="s">
        <v>39</v>
      </c>
      <c r="O13" s="2" t="s">
        <v>42</v>
      </c>
      <c r="P13" s="2">
        <v>1.0</v>
      </c>
    </row>
    <row r="14">
      <c r="A14" s="4">
        <v>43711.83332908565</v>
      </c>
      <c r="B14" s="2" t="s">
        <v>107</v>
      </c>
      <c r="C14" s="2" t="s">
        <v>17</v>
      </c>
      <c r="D14" s="2" t="s">
        <v>29</v>
      </c>
      <c r="E14" s="2">
        <v>3.0</v>
      </c>
      <c r="F14" s="2" t="s">
        <v>110</v>
      </c>
      <c r="G14" s="2" t="s">
        <v>111</v>
      </c>
      <c r="H14" s="2" t="s">
        <v>113</v>
      </c>
      <c r="I14" s="2" t="s">
        <v>114</v>
      </c>
      <c r="J14" s="2" t="s">
        <v>115</v>
      </c>
      <c r="K14" s="2" t="s">
        <v>117</v>
      </c>
      <c r="L14" s="2" t="s">
        <v>54</v>
      </c>
      <c r="M14" s="2">
        <v>4.0</v>
      </c>
      <c r="N14" s="2" t="s">
        <v>39</v>
      </c>
      <c r="O14" s="2" t="s">
        <v>42</v>
      </c>
      <c r="P14" s="2">
        <v>1.0</v>
      </c>
    </row>
    <row r="15">
      <c r="A15" s="4">
        <v>43711.835216273146</v>
      </c>
      <c r="B15" s="2" t="s">
        <v>120</v>
      </c>
      <c r="C15" s="2" t="s">
        <v>17</v>
      </c>
      <c r="D15" s="2" t="s">
        <v>44</v>
      </c>
      <c r="E15" s="2">
        <v>4.0</v>
      </c>
      <c r="F15" s="2" t="s">
        <v>60</v>
      </c>
      <c r="G15" s="2" t="s">
        <v>123</v>
      </c>
      <c r="H15" s="2" t="s">
        <v>21</v>
      </c>
      <c r="I15" s="2" t="s">
        <v>22</v>
      </c>
      <c r="J15" s="2" t="s">
        <v>23</v>
      </c>
      <c r="K15" s="2" t="s">
        <v>125</v>
      </c>
      <c r="L15" s="2" t="s">
        <v>41</v>
      </c>
      <c r="M15" s="2">
        <v>7.0</v>
      </c>
      <c r="N15" s="2" t="s">
        <v>22</v>
      </c>
      <c r="O15" s="2" t="s">
        <v>27</v>
      </c>
      <c r="P15" s="2">
        <v>1.0</v>
      </c>
    </row>
    <row r="16">
      <c r="A16" s="4">
        <v>43711.83636377315</v>
      </c>
      <c r="B16" s="2" t="s">
        <v>127</v>
      </c>
      <c r="C16" s="2" t="s">
        <v>128</v>
      </c>
      <c r="D16" s="2" t="s">
        <v>29</v>
      </c>
      <c r="E16" s="2">
        <v>4.0</v>
      </c>
      <c r="F16" s="2" t="s">
        <v>129</v>
      </c>
      <c r="G16" s="2" t="s">
        <v>130</v>
      </c>
      <c r="H16" s="2" t="s">
        <v>113</v>
      </c>
      <c r="I16" s="2" t="s">
        <v>22</v>
      </c>
      <c r="J16" s="2" t="s">
        <v>23</v>
      </c>
      <c r="K16" s="2" t="s">
        <v>37</v>
      </c>
      <c r="L16" s="2" t="s">
        <v>25</v>
      </c>
      <c r="M16" s="2">
        <v>8.0</v>
      </c>
      <c r="N16" s="2" t="s">
        <v>39</v>
      </c>
      <c r="O16" s="2" t="s">
        <v>42</v>
      </c>
      <c r="P16" s="2">
        <v>1.0</v>
      </c>
    </row>
    <row r="17">
      <c r="A17" s="4">
        <v>43711.83694516204</v>
      </c>
      <c r="B17" s="2" t="s">
        <v>131</v>
      </c>
      <c r="C17" s="2" t="s">
        <v>34</v>
      </c>
      <c r="D17" s="2" t="s">
        <v>50</v>
      </c>
      <c r="E17" s="2">
        <v>3.0</v>
      </c>
      <c r="F17" s="2" t="s">
        <v>132</v>
      </c>
      <c r="G17" s="2" t="s">
        <v>130</v>
      </c>
      <c r="H17" s="2" t="s">
        <v>113</v>
      </c>
      <c r="I17" s="2" t="s">
        <v>39</v>
      </c>
      <c r="J17" s="2" t="s">
        <v>47</v>
      </c>
      <c r="K17" s="2" t="s">
        <v>133</v>
      </c>
      <c r="L17" s="2" t="s">
        <v>25</v>
      </c>
      <c r="M17" s="2">
        <v>3.0</v>
      </c>
      <c r="N17" s="2" t="s">
        <v>39</v>
      </c>
      <c r="O17" s="2" t="s">
        <v>42</v>
      </c>
      <c r="P17" s="2">
        <v>1.0</v>
      </c>
    </row>
    <row r="18">
      <c r="A18" s="4">
        <v>43711.83762885416</v>
      </c>
      <c r="B18" s="2" t="s">
        <v>134</v>
      </c>
      <c r="C18" s="2" t="s">
        <v>17</v>
      </c>
      <c r="D18" s="2" t="s">
        <v>35</v>
      </c>
      <c r="E18" s="2">
        <v>3.0</v>
      </c>
      <c r="F18" s="2" t="s">
        <v>135</v>
      </c>
      <c r="G18" s="2" t="s">
        <v>137</v>
      </c>
      <c r="H18" s="2" t="s">
        <v>38</v>
      </c>
      <c r="I18" s="2" t="s">
        <v>22</v>
      </c>
      <c r="J18" s="2" t="s">
        <v>23</v>
      </c>
      <c r="K18" s="2" t="s">
        <v>138</v>
      </c>
      <c r="L18" s="2" t="s">
        <v>25</v>
      </c>
      <c r="M18" s="2">
        <v>5.0</v>
      </c>
      <c r="N18" s="2" t="s">
        <v>22</v>
      </c>
      <c r="O18" s="2" t="s">
        <v>42</v>
      </c>
      <c r="P18" s="2">
        <v>1.0</v>
      </c>
    </row>
    <row r="19">
      <c r="A19" s="4">
        <v>43711.83818290509</v>
      </c>
      <c r="B19" s="2" t="s">
        <v>139</v>
      </c>
      <c r="C19" s="2" t="s">
        <v>17</v>
      </c>
      <c r="D19" s="2" t="s">
        <v>44</v>
      </c>
      <c r="E19" s="2">
        <v>4.0</v>
      </c>
      <c r="F19" s="2" t="s">
        <v>19</v>
      </c>
      <c r="G19" s="2" t="s">
        <v>123</v>
      </c>
      <c r="H19" s="2" t="s">
        <v>21</v>
      </c>
      <c r="I19" s="2" t="s">
        <v>22</v>
      </c>
      <c r="J19" s="2" t="s">
        <v>23</v>
      </c>
      <c r="K19" s="2" t="s">
        <v>140</v>
      </c>
      <c r="L19" s="2" t="s">
        <v>74</v>
      </c>
      <c r="M19" s="2">
        <v>8.0</v>
      </c>
      <c r="N19" s="2" t="s">
        <v>39</v>
      </c>
      <c r="O19" s="2" t="s">
        <v>42</v>
      </c>
      <c r="P19" s="2">
        <v>1.0</v>
      </c>
    </row>
    <row r="20">
      <c r="A20" s="4">
        <v>43711.839534363426</v>
      </c>
      <c r="B20" s="2" t="s">
        <v>141</v>
      </c>
      <c r="C20" s="2" t="s">
        <v>17</v>
      </c>
      <c r="D20" s="2" t="s">
        <v>65</v>
      </c>
      <c r="E20" s="2">
        <v>3.0</v>
      </c>
      <c r="F20" s="2" t="s">
        <v>142</v>
      </c>
      <c r="G20" s="2" t="s">
        <v>143</v>
      </c>
      <c r="H20" s="2" t="s">
        <v>113</v>
      </c>
      <c r="I20" s="2" t="s">
        <v>39</v>
      </c>
      <c r="J20" s="2" t="s">
        <v>47</v>
      </c>
      <c r="K20" s="2" t="s">
        <v>144</v>
      </c>
      <c r="L20" s="2" t="s">
        <v>41</v>
      </c>
      <c r="M20" s="2">
        <v>7.0</v>
      </c>
      <c r="N20" s="2" t="s">
        <v>39</v>
      </c>
      <c r="O20" s="2" t="s">
        <v>70</v>
      </c>
      <c r="P20" s="2">
        <v>1.0</v>
      </c>
    </row>
    <row r="21">
      <c r="A21" s="4">
        <v>43711.83974505787</v>
      </c>
      <c r="B21" s="2" t="s">
        <v>145</v>
      </c>
      <c r="C21" s="2" t="s">
        <v>128</v>
      </c>
      <c r="D21" s="2" t="s">
        <v>146</v>
      </c>
      <c r="E21" s="2">
        <v>4.0</v>
      </c>
      <c r="F21" s="2" t="s">
        <v>147</v>
      </c>
      <c r="G21" s="2" t="s">
        <v>149</v>
      </c>
      <c r="H21" s="2" t="s">
        <v>68</v>
      </c>
      <c r="I21" s="2" t="s">
        <v>22</v>
      </c>
      <c r="J21" s="2" t="s">
        <v>47</v>
      </c>
      <c r="K21" s="2" t="s">
        <v>150</v>
      </c>
      <c r="L21" s="2" t="s">
        <v>74</v>
      </c>
      <c r="M21" s="2">
        <v>3.0</v>
      </c>
      <c r="N21" s="2" t="s">
        <v>22</v>
      </c>
      <c r="O21" s="2" t="s">
        <v>42</v>
      </c>
      <c r="P21" s="2">
        <v>1.0</v>
      </c>
    </row>
    <row r="22">
      <c r="A22" s="4">
        <v>43711.840846886575</v>
      </c>
      <c r="B22" s="2" t="s">
        <v>151</v>
      </c>
      <c r="C22" s="2" t="s">
        <v>17</v>
      </c>
      <c r="D22" s="2" t="s">
        <v>35</v>
      </c>
      <c r="E22" s="2">
        <v>4.0</v>
      </c>
      <c r="F22" s="2" t="s">
        <v>152</v>
      </c>
      <c r="G22" s="2" t="s">
        <v>153</v>
      </c>
      <c r="H22" s="2" t="s">
        <v>113</v>
      </c>
      <c r="I22" s="2" t="s">
        <v>22</v>
      </c>
      <c r="J22" s="2" t="s">
        <v>23</v>
      </c>
      <c r="K22" s="2" t="s">
        <v>154</v>
      </c>
      <c r="L22" s="2" t="s">
        <v>54</v>
      </c>
      <c r="M22" s="2">
        <v>8.0</v>
      </c>
      <c r="N22" s="2" t="s">
        <v>22</v>
      </c>
      <c r="O22" s="2" t="s">
        <v>42</v>
      </c>
      <c r="P22" s="2">
        <v>1.0</v>
      </c>
    </row>
    <row r="23">
      <c r="A23" s="4">
        <v>43711.84365667824</v>
      </c>
      <c r="B23" s="2" t="s">
        <v>155</v>
      </c>
      <c r="C23" s="2" t="s">
        <v>17</v>
      </c>
      <c r="D23" s="2" t="s">
        <v>18</v>
      </c>
      <c r="E23" s="2">
        <v>5.0</v>
      </c>
      <c r="F23" s="2" t="s">
        <v>156</v>
      </c>
      <c r="G23" s="2" t="s">
        <v>149</v>
      </c>
      <c r="H23" s="2" t="s">
        <v>68</v>
      </c>
      <c r="I23" s="2" t="s">
        <v>22</v>
      </c>
      <c r="J23" s="2" t="s">
        <v>157</v>
      </c>
      <c r="K23" s="2" t="s">
        <v>158</v>
      </c>
      <c r="L23" s="2" t="s">
        <v>25</v>
      </c>
      <c r="M23" s="2">
        <v>8.0</v>
      </c>
      <c r="N23" s="2" t="s">
        <v>22</v>
      </c>
      <c r="O23" s="2" t="s">
        <v>42</v>
      </c>
      <c r="P23" s="2">
        <v>1.0</v>
      </c>
    </row>
    <row r="24">
      <c r="A24" s="4">
        <v>43711.84379759259</v>
      </c>
      <c r="B24" s="2" t="s">
        <v>159</v>
      </c>
      <c r="C24" s="2" t="s">
        <v>128</v>
      </c>
      <c r="D24" s="2" t="s">
        <v>65</v>
      </c>
      <c r="E24" s="2">
        <v>5.0</v>
      </c>
      <c r="F24" s="2" t="s">
        <v>160</v>
      </c>
      <c r="G24" s="2" t="s">
        <v>123</v>
      </c>
      <c r="H24" s="2" t="s">
        <v>68</v>
      </c>
      <c r="I24" s="2" t="s">
        <v>22</v>
      </c>
      <c r="J24" s="2" t="s">
        <v>23</v>
      </c>
      <c r="K24" s="2" t="s">
        <v>150</v>
      </c>
      <c r="L24" s="2" t="s">
        <v>74</v>
      </c>
      <c r="M24" s="2">
        <v>9.0</v>
      </c>
      <c r="N24" s="2" t="s">
        <v>22</v>
      </c>
      <c r="O24" s="2" t="s">
        <v>70</v>
      </c>
      <c r="P24" s="2">
        <v>1.0</v>
      </c>
    </row>
    <row r="25">
      <c r="A25" s="4">
        <v>43711.84394840278</v>
      </c>
      <c r="B25" s="2" t="s">
        <v>162</v>
      </c>
      <c r="C25" s="2" t="s">
        <v>17</v>
      </c>
      <c r="D25" s="2" t="s">
        <v>50</v>
      </c>
      <c r="E25" s="2">
        <v>5.0</v>
      </c>
      <c r="F25" s="2" t="s">
        <v>165</v>
      </c>
      <c r="G25" s="2" t="s">
        <v>31</v>
      </c>
      <c r="H25" s="2" t="s">
        <v>68</v>
      </c>
      <c r="I25" s="2" t="s">
        <v>22</v>
      </c>
      <c r="J25" s="2" t="s">
        <v>23</v>
      </c>
      <c r="K25" s="2" t="s">
        <v>168</v>
      </c>
      <c r="L25" s="2" t="s">
        <v>25</v>
      </c>
      <c r="M25" s="2">
        <v>8.0</v>
      </c>
      <c r="N25" s="2" t="s">
        <v>22</v>
      </c>
      <c r="O25" s="2" t="s">
        <v>70</v>
      </c>
      <c r="P25" s="2">
        <v>2.0</v>
      </c>
    </row>
    <row r="26">
      <c r="A26" s="4">
        <v>43711.84488390046</v>
      </c>
      <c r="B26" s="2" t="s">
        <v>173</v>
      </c>
      <c r="C26" s="2" t="s">
        <v>34</v>
      </c>
      <c r="D26" s="2" t="s">
        <v>50</v>
      </c>
      <c r="E26" s="2">
        <v>1.0</v>
      </c>
      <c r="F26" s="2" t="s">
        <v>175</v>
      </c>
      <c r="G26" s="2" t="s">
        <v>143</v>
      </c>
      <c r="H26" s="2" t="s">
        <v>113</v>
      </c>
      <c r="I26" s="2" t="s">
        <v>114</v>
      </c>
      <c r="J26" s="2" t="s">
        <v>23</v>
      </c>
      <c r="K26" s="2" t="s">
        <v>154</v>
      </c>
      <c r="L26" s="2" t="s">
        <v>25</v>
      </c>
      <c r="M26" s="2">
        <v>6.0</v>
      </c>
      <c r="N26" s="2" t="s">
        <v>39</v>
      </c>
      <c r="O26" s="2" t="s">
        <v>27</v>
      </c>
      <c r="P26" s="2">
        <v>1.0</v>
      </c>
    </row>
    <row r="27">
      <c r="A27" s="4">
        <v>43711.84489746528</v>
      </c>
      <c r="B27" s="2" t="s">
        <v>180</v>
      </c>
      <c r="C27" s="2" t="s">
        <v>17</v>
      </c>
      <c r="D27" s="2" t="s">
        <v>18</v>
      </c>
      <c r="E27" s="2">
        <v>4.0</v>
      </c>
      <c r="F27" s="2" t="s">
        <v>183</v>
      </c>
      <c r="G27" s="2" t="s">
        <v>143</v>
      </c>
      <c r="H27" s="2" t="s">
        <v>68</v>
      </c>
      <c r="I27" s="2" t="s">
        <v>38</v>
      </c>
      <c r="J27" s="2" t="s">
        <v>157</v>
      </c>
      <c r="K27" s="2" t="s">
        <v>187</v>
      </c>
      <c r="L27" s="2" t="s">
        <v>74</v>
      </c>
      <c r="M27" s="2">
        <v>7.0</v>
      </c>
      <c r="N27" s="2" t="s">
        <v>22</v>
      </c>
      <c r="O27" s="2" t="s">
        <v>42</v>
      </c>
      <c r="P27" s="2">
        <v>1.0</v>
      </c>
    </row>
    <row r="28">
      <c r="A28" s="4">
        <v>43711.84568557871</v>
      </c>
      <c r="B28" s="2" t="s">
        <v>90</v>
      </c>
      <c r="C28" s="2" t="s">
        <v>17</v>
      </c>
      <c r="D28" s="2" t="s">
        <v>44</v>
      </c>
      <c r="E28" s="2">
        <v>4.0</v>
      </c>
      <c r="F28" s="2" t="s">
        <v>191</v>
      </c>
      <c r="G28" s="2" t="s">
        <v>123</v>
      </c>
      <c r="H28" s="2" t="s">
        <v>113</v>
      </c>
      <c r="I28" s="2" t="s">
        <v>38</v>
      </c>
      <c r="J28" s="2" t="s">
        <v>23</v>
      </c>
      <c r="K28" s="2" t="s">
        <v>193</v>
      </c>
      <c r="L28" s="2" t="s">
        <v>25</v>
      </c>
      <c r="M28" s="2">
        <v>8.0</v>
      </c>
      <c r="N28" s="2" t="s">
        <v>22</v>
      </c>
      <c r="O28" s="2" t="s">
        <v>42</v>
      </c>
      <c r="P28" s="2">
        <v>1.0</v>
      </c>
    </row>
    <row r="29">
      <c r="A29" s="4">
        <v>43711.846919675925</v>
      </c>
      <c r="B29" s="2" t="s">
        <v>196</v>
      </c>
      <c r="C29" s="2" t="s">
        <v>34</v>
      </c>
      <c r="D29" s="2" t="s">
        <v>65</v>
      </c>
      <c r="E29" s="2">
        <v>4.0</v>
      </c>
      <c r="F29" s="2" t="s">
        <v>198</v>
      </c>
      <c r="G29" s="2" t="s">
        <v>199</v>
      </c>
      <c r="H29" s="2" t="s">
        <v>21</v>
      </c>
      <c r="I29" s="2" t="s">
        <v>22</v>
      </c>
      <c r="J29" s="2" t="s">
        <v>47</v>
      </c>
      <c r="K29" s="2" t="s">
        <v>201</v>
      </c>
      <c r="L29" s="2" t="s">
        <v>25</v>
      </c>
      <c r="M29" s="2">
        <v>8.0</v>
      </c>
      <c r="N29" s="2" t="s">
        <v>26</v>
      </c>
      <c r="O29" s="2" t="s">
        <v>70</v>
      </c>
      <c r="P29" s="2">
        <v>1.0</v>
      </c>
    </row>
    <row r="30">
      <c r="A30" s="4">
        <v>43711.84748337963</v>
      </c>
      <c r="B30" s="2" t="s">
        <v>205</v>
      </c>
      <c r="C30" s="2" t="s">
        <v>34</v>
      </c>
      <c r="D30" s="2" t="s">
        <v>44</v>
      </c>
      <c r="E30" s="2">
        <v>3.0</v>
      </c>
      <c r="F30" s="2" t="s">
        <v>37</v>
      </c>
      <c r="G30" s="2" t="s">
        <v>67</v>
      </c>
      <c r="H30" s="2" t="s">
        <v>113</v>
      </c>
      <c r="I30" s="2" t="s">
        <v>114</v>
      </c>
      <c r="J30" s="2" t="s">
        <v>47</v>
      </c>
      <c r="K30" s="2" t="s">
        <v>37</v>
      </c>
      <c r="L30" s="2" t="s">
        <v>74</v>
      </c>
      <c r="M30" s="2">
        <v>8.0</v>
      </c>
      <c r="N30" s="2" t="s">
        <v>22</v>
      </c>
      <c r="O30" s="2" t="s">
        <v>27</v>
      </c>
      <c r="P30" s="2">
        <v>2.0</v>
      </c>
    </row>
    <row r="31">
      <c r="A31" s="4">
        <v>43711.85231368056</v>
      </c>
      <c r="B31" s="2" t="s">
        <v>208</v>
      </c>
      <c r="C31" s="2" t="s">
        <v>17</v>
      </c>
      <c r="D31" s="2" t="s">
        <v>65</v>
      </c>
      <c r="E31" s="2">
        <v>2.0</v>
      </c>
      <c r="F31" s="2" t="s">
        <v>210</v>
      </c>
      <c r="G31" s="2" t="s">
        <v>20</v>
      </c>
      <c r="H31" s="2" t="s">
        <v>21</v>
      </c>
      <c r="I31" s="2" t="s">
        <v>38</v>
      </c>
      <c r="J31" s="2" t="s">
        <v>47</v>
      </c>
      <c r="K31" s="2" t="s">
        <v>211</v>
      </c>
      <c r="L31" s="2" t="s">
        <v>25</v>
      </c>
      <c r="M31" s="2">
        <v>1.0</v>
      </c>
      <c r="N31" s="2" t="s">
        <v>212</v>
      </c>
      <c r="O31" s="2" t="s">
        <v>27</v>
      </c>
      <c r="P31" s="2">
        <v>1.0</v>
      </c>
    </row>
    <row r="32">
      <c r="A32" s="4">
        <v>43711.85348527778</v>
      </c>
      <c r="B32" s="2" t="s">
        <v>213</v>
      </c>
      <c r="C32" s="2" t="s">
        <v>17</v>
      </c>
      <c r="D32" s="2" t="s">
        <v>65</v>
      </c>
      <c r="E32" s="2">
        <v>4.0</v>
      </c>
      <c r="F32" s="2" t="s">
        <v>132</v>
      </c>
      <c r="G32" s="2" t="s">
        <v>61</v>
      </c>
      <c r="H32" s="2" t="s">
        <v>113</v>
      </c>
      <c r="I32" s="2" t="s">
        <v>22</v>
      </c>
      <c r="J32" s="2" t="s">
        <v>23</v>
      </c>
      <c r="K32" s="2" t="s">
        <v>140</v>
      </c>
      <c r="L32" s="2" t="s">
        <v>74</v>
      </c>
      <c r="M32" s="2">
        <v>3.0</v>
      </c>
      <c r="N32" s="2" t="s">
        <v>39</v>
      </c>
      <c r="O32" s="2" t="s">
        <v>42</v>
      </c>
      <c r="P32" s="2">
        <v>1.0</v>
      </c>
    </row>
    <row r="33">
      <c r="A33" s="4">
        <v>43711.8537171412</v>
      </c>
      <c r="B33" s="2" t="s">
        <v>214</v>
      </c>
      <c r="C33" s="2" t="s">
        <v>34</v>
      </c>
      <c r="D33" s="2" t="s">
        <v>18</v>
      </c>
      <c r="E33" s="2">
        <v>4.0</v>
      </c>
      <c r="F33" s="2" t="s">
        <v>217</v>
      </c>
      <c r="G33" s="2" t="s">
        <v>130</v>
      </c>
      <c r="H33" s="2" t="s">
        <v>113</v>
      </c>
      <c r="I33" s="2" t="s">
        <v>22</v>
      </c>
      <c r="J33" s="2" t="s">
        <v>47</v>
      </c>
      <c r="K33" s="2" t="s">
        <v>150</v>
      </c>
      <c r="L33" s="2" t="s">
        <v>74</v>
      </c>
      <c r="M33" s="2">
        <v>6.0</v>
      </c>
      <c r="N33" s="2" t="s">
        <v>39</v>
      </c>
      <c r="O33" s="2" t="s">
        <v>42</v>
      </c>
      <c r="P33" s="2">
        <v>1.0</v>
      </c>
    </row>
    <row r="34">
      <c r="A34" s="4">
        <v>43711.85404034722</v>
      </c>
      <c r="B34" s="2" t="s">
        <v>221</v>
      </c>
      <c r="C34" s="2" t="s">
        <v>17</v>
      </c>
      <c r="D34" s="2" t="s">
        <v>18</v>
      </c>
      <c r="E34" s="2">
        <v>5.0</v>
      </c>
      <c r="F34" s="2" t="s">
        <v>224</v>
      </c>
      <c r="G34" s="2" t="s">
        <v>37</v>
      </c>
      <c r="H34" s="2" t="s">
        <v>21</v>
      </c>
      <c r="I34" s="2" t="s">
        <v>38</v>
      </c>
      <c r="J34" s="2" t="s">
        <v>23</v>
      </c>
      <c r="K34" s="2" t="s">
        <v>228</v>
      </c>
      <c r="L34" s="2" t="s">
        <v>25</v>
      </c>
      <c r="M34" s="2">
        <v>7.0</v>
      </c>
      <c r="N34" s="2" t="s">
        <v>22</v>
      </c>
      <c r="O34" s="2" t="s">
        <v>27</v>
      </c>
      <c r="P34" s="2">
        <v>1.0</v>
      </c>
    </row>
    <row r="35">
      <c r="A35" s="4">
        <v>43711.855637835644</v>
      </c>
      <c r="B35" s="2" t="s">
        <v>234</v>
      </c>
      <c r="C35" s="2" t="s">
        <v>17</v>
      </c>
      <c r="D35" s="2" t="s">
        <v>44</v>
      </c>
      <c r="E35" s="2">
        <v>4.0</v>
      </c>
      <c r="F35" s="2" t="s">
        <v>236</v>
      </c>
      <c r="G35" s="2" t="s">
        <v>238</v>
      </c>
      <c r="H35" s="2" t="s">
        <v>21</v>
      </c>
      <c r="I35" s="2" t="s">
        <v>38</v>
      </c>
      <c r="J35" s="2" t="s">
        <v>157</v>
      </c>
      <c r="K35" s="2" t="s">
        <v>241</v>
      </c>
      <c r="L35" s="2" t="s">
        <v>25</v>
      </c>
      <c r="M35" s="2">
        <v>8.0</v>
      </c>
      <c r="N35" s="2" t="s">
        <v>22</v>
      </c>
      <c r="O35" s="2" t="s">
        <v>70</v>
      </c>
      <c r="P35" s="2">
        <v>4.0</v>
      </c>
    </row>
    <row r="36">
      <c r="A36" s="4">
        <v>43711.85592864583</v>
      </c>
      <c r="B36" s="2" t="s">
        <v>112</v>
      </c>
      <c r="C36" s="2" t="s">
        <v>34</v>
      </c>
      <c r="D36" s="2" t="s">
        <v>35</v>
      </c>
      <c r="E36" s="2">
        <v>4.0</v>
      </c>
      <c r="F36" s="2" t="s">
        <v>250</v>
      </c>
      <c r="G36" s="2" t="s">
        <v>252</v>
      </c>
      <c r="H36" s="2" t="s">
        <v>21</v>
      </c>
      <c r="I36" s="2" t="s">
        <v>39</v>
      </c>
      <c r="J36" s="2" t="s">
        <v>47</v>
      </c>
      <c r="K36" s="2" t="s">
        <v>254</v>
      </c>
      <c r="L36" s="2" t="s">
        <v>74</v>
      </c>
      <c r="M36" s="2">
        <v>8.0</v>
      </c>
      <c r="N36" s="2" t="s">
        <v>22</v>
      </c>
      <c r="O36" s="2" t="s">
        <v>70</v>
      </c>
      <c r="P36" s="2">
        <v>3.0</v>
      </c>
    </row>
    <row r="37">
      <c r="A37" s="4">
        <v>43711.85626697917</v>
      </c>
      <c r="B37" s="2" t="s">
        <v>257</v>
      </c>
      <c r="C37" s="2" t="s">
        <v>17</v>
      </c>
      <c r="D37" s="2" t="s">
        <v>44</v>
      </c>
      <c r="E37" s="2">
        <v>5.0</v>
      </c>
      <c r="F37" s="2" t="s">
        <v>259</v>
      </c>
      <c r="G37" s="2" t="s">
        <v>260</v>
      </c>
      <c r="H37" s="2" t="s">
        <v>21</v>
      </c>
      <c r="I37" s="2" t="s">
        <v>22</v>
      </c>
      <c r="J37" s="2" t="s">
        <v>23</v>
      </c>
      <c r="K37" s="2" t="s">
        <v>262</v>
      </c>
      <c r="L37" s="2" t="s">
        <v>25</v>
      </c>
      <c r="M37" s="2">
        <v>7.0</v>
      </c>
      <c r="N37" s="2" t="s">
        <v>22</v>
      </c>
      <c r="O37" s="2" t="s">
        <v>42</v>
      </c>
      <c r="P37" s="2">
        <v>5.0</v>
      </c>
    </row>
    <row r="38">
      <c r="A38" s="4">
        <v>43711.85822934027</v>
      </c>
      <c r="B38" s="2" t="s">
        <v>263</v>
      </c>
      <c r="C38" s="2" t="s">
        <v>17</v>
      </c>
      <c r="D38" s="2" t="s">
        <v>264</v>
      </c>
      <c r="E38" s="2">
        <v>4.0</v>
      </c>
      <c r="F38" s="2" t="s">
        <v>265</v>
      </c>
      <c r="G38" s="2" t="s">
        <v>78</v>
      </c>
      <c r="H38" s="2" t="s">
        <v>68</v>
      </c>
      <c r="I38" s="2" t="s">
        <v>22</v>
      </c>
      <c r="J38" s="2" t="s">
        <v>23</v>
      </c>
      <c r="K38" s="2" t="s">
        <v>266</v>
      </c>
      <c r="L38" s="2" t="s">
        <v>25</v>
      </c>
      <c r="M38" s="2">
        <v>8.0</v>
      </c>
      <c r="N38" s="2" t="s">
        <v>39</v>
      </c>
      <c r="O38" s="2" t="s">
        <v>42</v>
      </c>
      <c r="P38" s="2">
        <v>1.0</v>
      </c>
    </row>
    <row r="39">
      <c r="A39" s="4">
        <v>43711.8585455787</v>
      </c>
      <c r="B39" s="2" t="s">
        <v>267</v>
      </c>
      <c r="C39" s="2" t="s">
        <v>34</v>
      </c>
      <c r="D39" s="2" t="s">
        <v>44</v>
      </c>
      <c r="E39" s="2">
        <v>3.0</v>
      </c>
      <c r="F39" s="2" t="s">
        <v>268</v>
      </c>
      <c r="G39" s="2" t="s">
        <v>269</v>
      </c>
      <c r="H39" s="2" t="s">
        <v>113</v>
      </c>
      <c r="I39" s="2" t="s">
        <v>22</v>
      </c>
      <c r="J39" s="2" t="s">
        <v>23</v>
      </c>
      <c r="K39" s="2" t="s">
        <v>80</v>
      </c>
      <c r="L39" s="2" t="s">
        <v>41</v>
      </c>
      <c r="M39" s="2">
        <v>2.0</v>
      </c>
      <c r="N39" s="2" t="s">
        <v>39</v>
      </c>
      <c r="O39" s="2" t="s">
        <v>270</v>
      </c>
      <c r="P39" s="2">
        <v>1.0</v>
      </c>
    </row>
    <row r="40">
      <c r="A40" s="4">
        <v>43711.860942245374</v>
      </c>
      <c r="B40" s="2" t="s">
        <v>271</v>
      </c>
      <c r="C40" s="2" t="s">
        <v>34</v>
      </c>
      <c r="D40" s="2" t="s">
        <v>44</v>
      </c>
      <c r="E40" s="2">
        <v>2.0</v>
      </c>
      <c r="F40" s="2" t="s">
        <v>273</v>
      </c>
      <c r="G40" s="2" t="s">
        <v>274</v>
      </c>
      <c r="H40" s="2" t="s">
        <v>113</v>
      </c>
      <c r="I40" s="2" t="s">
        <v>38</v>
      </c>
      <c r="J40" s="2" t="s">
        <v>157</v>
      </c>
      <c r="K40" s="2" t="s">
        <v>277</v>
      </c>
      <c r="L40" s="2" t="s">
        <v>25</v>
      </c>
      <c r="M40" s="2">
        <v>2.0</v>
      </c>
      <c r="N40" s="2" t="s">
        <v>212</v>
      </c>
      <c r="O40" s="2" t="s">
        <v>42</v>
      </c>
      <c r="P40" s="2">
        <v>1.0</v>
      </c>
    </row>
    <row r="41">
      <c r="A41" s="4">
        <v>43711.86124430556</v>
      </c>
      <c r="B41" s="2" t="s">
        <v>280</v>
      </c>
      <c r="C41" s="2" t="s">
        <v>128</v>
      </c>
      <c r="D41" s="2" t="s">
        <v>18</v>
      </c>
      <c r="E41" s="2">
        <v>2.0</v>
      </c>
      <c r="F41" s="2" t="s">
        <v>282</v>
      </c>
      <c r="G41" s="2" t="s">
        <v>284</v>
      </c>
      <c r="H41" s="2" t="s">
        <v>113</v>
      </c>
      <c r="I41" s="2" t="s">
        <v>22</v>
      </c>
      <c r="J41" s="2" t="s">
        <v>23</v>
      </c>
      <c r="K41" s="2" t="s">
        <v>37</v>
      </c>
      <c r="L41" s="2" t="s">
        <v>74</v>
      </c>
      <c r="M41" s="2">
        <v>1.0</v>
      </c>
      <c r="N41" s="2" t="s">
        <v>212</v>
      </c>
      <c r="O41" s="2" t="s">
        <v>42</v>
      </c>
      <c r="P41" s="2">
        <v>1.0</v>
      </c>
    </row>
    <row r="42">
      <c r="A42" s="4">
        <v>43711.86142082176</v>
      </c>
      <c r="B42" s="2" t="s">
        <v>289</v>
      </c>
      <c r="C42" s="2" t="s">
        <v>34</v>
      </c>
      <c r="D42" s="2" t="s">
        <v>18</v>
      </c>
      <c r="E42" s="2">
        <v>5.0</v>
      </c>
      <c r="F42" s="2" t="s">
        <v>293</v>
      </c>
      <c r="G42" s="2" t="s">
        <v>67</v>
      </c>
      <c r="H42" s="2" t="s">
        <v>68</v>
      </c>
      <c r="I42" s="2" t="s">
        <v>38</v>
      </c>
      <c r="J42" s="2" t="s">
        <v>157</v>
      </c>
      <c r="K42" s="2" t="s">
        <v>193</v>
      </c>
      <c r="L42" s="2" t="s">
        <v>54</v>
      </c>
      <c r="M42" s="2">
        <v>7.0</v>
      </c>
      <c r="N42" s="2" t="s">
        <v>22</v>
      </c>
      <c r="O42" s="2" t="s">
        <v>27</v>
      </c>
      <c r="P42" s="2">
        <v>1.0</v>
      </c>
    </row>
    <row r="43">
      <c r="A43" s="4">
        <v>43711.862156689815</v>
      </c>
      <c r="B43" s="2" t="s">
        <v>278</v>
      </c>
      <c r="C43" s="2" t="s">
        <v>34</v>
      </c>
      <c r="D43" s="2" t="s">
        <v>65</v>
      </c>
      <c r="E43" s="2">
        <v>3.0</v>
      </c>
      <c r="F43" s="2" t="s">
        <v>132</v>
      </c>
      <c r="G43" s="2" t="s">
        <v>123</v>
      </c>
      <c r="H43" s="2" t="s">
        <v>21</v>
      </c>
      <c r="I43" s="2" t="s">
        <v>22</v>
      </c>
      <c r="J43" s="2" t="s">
        <v>47</v>
      </c>
      <c r="K43" s="2" t="s">
        <v>304</v>
      </c>
      <c r="L43" s="2" t="s">
        <v>25</v>
      </c>
      <c r="M43" s="2">
        <v>8.0</v>
      </c>
      <c r="N43" s="2" t="s">
        <v>22</v>
      </c>
      <c r="O43" s="2" t="s">
        <v>27</v>
      </c>
      <c r="P43" s="2">
        <v>2.0</v>
      </c>
    </row>
    <row r="44">
      <c r="A44" s="4">
        <v>43711.863197928236</v>
      </c>
      <c r="B44" s="2" t="s">
        <v>308</v>
      </c>
      <c r="C44" s="2" t="s">
        <v>17</v>
      </c>
      <c r="D44" s="2" t="s">
        <v>29</v>
      </c>
      <c r="E44" s="2">
        <v>4.0</v>
      </c>
      <c r="F44" s="2" t="s">
        <v>132</v>
      </c>
      <c r="G44" s="2" t="s">
        <v>130</v>
      </c>
      <c r="H44" s="2" t="s">
        <v>113</v>
      </c>
      <c r="I44" s="2" t="s">
        <v>39</v>
      </c>
      <c r="J44" s="2" t="s">
        <v>23</v>
      </c>
      <c r="K44" s="2" t="s">
        <v>313</v>
      </c>
      <c r="L44" s="2" t="s">
        <v>41</v>
      </c>
      <c r="M44" s="2">
        <v>3.0</v>
      </c>
      <c r="N44" s="2" t="s">
        <v>39</v>
      </c>
      <c r="O44" s="2" t="s">
        <v>42</v>
      </c>
      <c r="P44" s="2">
        <v>2.0</v>
      </c>
    </row>
    <row r="45">
      <c r="A45" s="4">
        <v>43711.86351063657</v>
      </c>
      <c r="B45" s="2" t="s">
        <v>315</v>
      </c>
      <c r="C45" s="2" t="s">
        <v>17</v>
      </c>
      <c r="D45" s="2" t="s">
        <v>50</v>
      </c>
      <c r="E45" s="2">
        <v>4.0</v>
      </c>
      <c r="F45" s="2" t="s">
        <v>316</v>
      </c>
      <c r="G45" s="2" t="s">
        <v>317</v>
      </c>
      <c r="H45" s="2" t="s">
        <v>113</v>
      </c>
      <c r="I45" s="2" t="s">
        <v>22</v>
      </c>
      <c r="J45" s="2" t="s">
        <v>23</v>
      </c>
      <c r="K45" s="2" t="s">
        <v>37</v>
      </c>
      <c r="L45" s="2" t="s">
        <v>41</v>
      </c>
      <c r="M45" s="2">
        <v>6.0</v>
      </c>
      <c r="N45" s="2" t="s">
        <v>22</v>
      </c>
      <c r="O45" s="2" t="s">
        <v>27</v>
      </c>
      <c r="P45" s="2">
        <v>3.0</v>
      </c>
    </row>
    <row r="46">
      <c r="A46" s="4">
        <v>43711.86497299769</v>
      </c>
      <c r="B46" s="2" t="s">
        <v>200</v>
      </c>
      <c r="C46" s="2" t="s">
        <v>17</v>
      </c>
      <c r="D46" s="2" t="s">
        <v>35</v>
      </c>
      <c r="E46" s="2">
        <v>4.0</v>
      </c>
      <c r="F46" s="2" t="s">
        <v>318</v>
      </c>
      <c r="G46" s="2" t="s">
        <v>143</v>
      </c>
      <c r="H46" s="2" t="s">
        <v>113</v>
      </c>
      <c r="I46" s="2" t="s">
        <v>22</v>
      </c>
      <c r="J46" s="2" t="s">
        <v>23</v>
      </c>
      <c r="K46" s="2" t="s">
        <v>319</v>
      </c>
      <c r="L46" s="2" t="s">
        <v>54</v>
      </c>
      <c r="M46" s="2">
        <v>8.0</v>
      </c>
      <c r="N46" s="2" t="s">
        <v>22</v>
      </c>
      <c r="O46" s="2" t="s">
        <v>70</v>
      </c>
      <c r="P46" s="2">
        <v>2.0</v>
      </c>
    </row>
    <row r="47">
      <c r="A47" s="4">
        <v>43711.86532643519</v>
      </c>
      <c r="B47" s="2" t="s">
        <v>320</v>
      </c>
      <c r="C47" s="2" t="s">
        <v>17</v>
      </c>
      <c r="D47" s="2" t="s">
        <v>65</v>
      </c>
      <c r="E47" s="2">
        <v>4.0</v>
      </c>
      <c r="F47" s="2" t="s">
        <v>321</v>
      </c>
      <c r="G47" s="2" t="s">
        <v>67</v>
      </c>
      <c r="H47" s="2" t="s">
        <v>113</v>
      </c>
      <c r="I47" s="2" t="s">
        <v>39</v>
      </c>
      <c r="J47" s="2" t="s">
        <v>47</v>
      </c>
      <c r="K47" s="2" t="s">
        <v>117</v>
      </c>
      <c r="L47" s="2" t="s">
        <v>41</v>
      </c>
      <c r="M47" s="2">
        <v>1.0</v>
      </c>
      <c r="N47" s="2" t="s">
        <v>212</v>
      </c>
      <c r="O47" s="2" t="s">
        <v>27</v>
      </c>
      <c r="P47" s="2">
        <v>1.0</v>
      </c>
    </row>
    <row r="48">
      <c r="A48" s="4">
        <v>43711.86635834491</v>
      </c>
      <c r="B48" s="2" t="s">
        <v>323</v>
      </c>
      <c r="C48" s="2" t="s">
        <v>17</v>
      </c>
      <c r="D48" s="2" t="s">
        <v>325</v>
      </c>
      <c r="E48" s="2">
        <v>4.0</v>
      </c>
      <c r="F48" s="2" t="s">
        <v>326</v>
      </c>
      <c r="G48" s="2" t="s">
        <v>143</v>
      </c>
      <c r="H48" s="2" t="s">
        <v>113</v>
      </c>
      <c r="I48" s="2" t="s">
        <v>39</v>
      </c>
      <c r="J48" s="2" t="s">
        <v>47</v>
      </c>
      <c r="K48" s="2" t="s">
        <v>211</v>
      </c>
      <c r="L48" s="2" t="s">
        <v>74</v>
      </c>
      <c r="M48" s="2">
        <v>8.0</v>
      </c>
      <c r="N48" s="2" t="s">
        <v>39</v>
      </c>
      <c r="O48" s="2" t="s">
        <v>42</v>
      </c>
      <c r="P48" s="2">
        <v>1.0</v>
      </c>
    </row>
    <row r="49">
      <c r="A49" s="4">
        <v>43711.86763731482</v>
      </c>
      <c r="B49" s="2" t="s">
        <v>332</v>
      </c>
      <c r="C49" s="2" t="s">
        <v>17</v>
      </c>
      <c r="D49" s="2" t="s">
        <v>50</v>
      </c>
      <c r="E49" s="2">
        <v>3.0</v>
      </c>
      <c r="F49" s="2" t="s">
        <v>335</v>
      </c>
      <c r="G49" s="2" t="s">
        <v>143</v>
      </c>
      <c r="H49" s="2" t="s">
        <v>113</v>
      </c>
      <c r="I49" s="2" t="s">
        <v>22</v>
      </c>
      <c r="J49" s="2" t="s">
        <v>47</v>
      </c>
      <c r="K49" s="2" t="s">
        <v>338</v>
      </c>
      <c r="L49" s="2" t="s">
        <v>41</v>
      </c>
      <c r="M49" s="2">
        <v>7.0</v>
      </c>
      <c r="N49" s="2" t="s">
        <v>39</v>
      </c>
      <c r="O49" s="2" t="s">
        <v>42</v>
      </c>
      <c r="P49" s="2">
        <v>3.0</v>
      </c>
    </row>
    <row r="50">
      <c r="A50" s="4">
        <v>43711.869726296296</v>
      </c>
      <c r="B50" s="2" t="s">
        <v>82</v>
      </c>
      <c r="C50" s="2" t="s">
        <v>128</v>
      </c>
      <c r="D50" s="2" t="s">
        <v>44</v>
      </c>
      <c r="E50" s="2">
        <v>4.0</v>
      </c>
      <c r="F50" s="2" t="s">
        <v>344</v>
      </c>
      <c r="G50" s="2" t="s">
        <v>123</v>
      </c>
      <c r="H50" s="2" t="s">
        <v>113</v>
      </c>
      <c r="I50" s="2" t="s">
        <v>38</v>
      </c>
      <c r="J50" s="2" t="s">
        <v>23</v>
      </c>
      <c r="K50" s="2" t="s">
        <v>304</v>
      </c>
      <c r="L50" s="2" t="s">
        <v>41</v>
      </c>
      <c r="M50" s="2">
        <v>9.0</v>
      </c>
      <c r="N50" s="2" t="s">
        <v>22</v>
      </c>
      <c r="O50" s="2" t="s">
        <v>27</v>
      </c>
      <c r="P50" s="2">
        <v>3.0</v>
      </c>
    </row>
    <row r="51">
      <c r="A51" s="4">
        <v>43711.87091748843</v>
      </c>
      <c r="B51" s="2" t="s">
        <v>350</v>
      </c>
      <c r="C51" s="2" t="s">
        <v>34</v>
      </c>
      <c r="D51" s="2" t="s">
        <v>29</v>
      </c>
      <c r="E51" s="2">
        <v>4.0</v>
      </c>
      <c r="F51" s="2" t="s">
        <v>354</v>
      </c>
      <c r="G51" s="2" t="s">
        <v>123</v>
      </c>
      <c r="H51" s="2" t="s">
        <v>68</v>
      </c>
      <c r="I51" s="2" t="s">
        <v>22</v>
      </c>
      <c r="J51" s="2" t="s">
        <v>23</v>
      </c>
      <c r="K51" s="2" t="s">
        <v>150</v>
      </c>
      <c r="L51" s="2" t="s">
        <v>74</v>
      </c>
      <c r="M51" s="2">
        <v>9.0</v>
      </c>
      <c r="N51" s="2" t="s">
        <v>22</v>
      </c>
      <c r="O51" s="2" t="s">
        <v>27</v>
      </c>
      <c r="P51" s="2">
        <v>2.0</v>
      </c>
    </row>
    <row r="52">
      <c r="A52" s="4">
        <v>43711.87111309028</v>
      </c>
      <c r="B52" s="2" t="s">
        <v>359</v>
      </c>
      <c r="C52" s="2" t="s">
        <v>17</v>
      </c>
      <c r="D52" s="2" t="s">
        <v>18</v>
      </c>
      <c r="E52" s="2">
        <v>2.0</v>
      </c>
      <c r="F52" s="2" t="s">
        <v>361</v>
      </c>
      <c r="G52" s="2" t="s">
        <v>123</v>
      </c>
      <c r="H52" s="2" t="s">
        <v>21</v>
      </c>
      <c r="I52" s="2" t="s">
        <v>22</v>
      </c>
      <c r="J52" s="2" t="s">
        <v>157</v>
      </c>
      <c r="K52" s="2" t="s">
        <v>117</v>
      </c>
      <c r="L52" s="2" t="s">
        <v>41</v>
      </c>
      <c r="M52" s="2">
        <v>1.0</v>
      </c>
      <c r="N52" s="2" t="s">
        <v>39</v>
      </c>
      <c r="O52" s="2" t="s">
        <v>27</v>
      </c>
      <c r="P52" s="2">
        <v>1.0</v>
      </c>
    </row>
    <row r="53">
      <c r="A53" s="4">
        <v>43711.872264398145</v>
      </c>
      <c r="B53" s="2" t="s">
        <v>233</v>
      </c>
      <c r="C53" s="2" t="s">
        <v>17</v>
      </c>
      <c r="D53" s="2" t="s">
        <v>50</v>
      </c>
      <c r="E53" s="2">
        <v>5.0</v>
      </c>
      <c r="F53" s="2" t="s">
        <v>363</v>
      </c>
      <c r="G53" s="2" t="s">
        <v>364</v>
      </c>
      <c r="H53" s="2" t="s">
        <v>68</v>
      </c>
      <c r="I53" s="2" t="s">
        <v>22</v>
      </c>
      <c r="J53" s="2" t="s">
        <v>23</v>
      </c>
      <c r="K53" s="2" t="s">
        <v>365</v>
      </c>
      <c r="L53" s="2" t="s">
        <v>25</v>
      </c>
      <c r="M53" s="2">
        <v>9.0</v>
      </c>
      <c r="N53" s="2" t="s">
        <v>22</v>
      </c>
      <c r="O53" s="2" t="s">
        <v>42</v>
      </c>
      <c r="P53" s="2">
        <v>1.0</v>
      </c>
    </row>
    <row r="54">
      <c r="A54" s="4">
        <v>43711.873668761575</v>
      </c>
      <c r="B54" s="2" t="s">
        <v>366</v>
      </c>
      <c r="C54" s="2" t="s">
        <v>34</v>
      </c>
      <c r="D54" s="2" t="s">
        <v>44</v>
      </c>
      <c r="E54" s="2">
        <v>3.0</v>
      </c>
      <c r="F54" s="2" t="s">
        <v>367</v>
      </c>
      <c r="G54" s="2" t="s">
        <v>67</v>
      </c>
      <c r="H54" s="2" t="s">
        <v>113</v>
      </c>
      <c r="I54" s="2" t="s">
        <v>38</v>
      </c>
      <c r="J54" s="2" t="s">
        <v>23</v>
      </c>
      <c r="K54" s="2" t="s">
        <v>168</v>
      </c>
      <c r="L54" s="2" t="s">
        <v>25</v>
      </c>
      <c r="M54" s="2">
        <v>7.0</v>
      </c>
      <c r="N54" s="2" t="s">
        <v>22</v>
      </c>
      <c r="O54" s="2" t="s">
        <v>42</v>
      </c>
      <c r="P54" s="2">
        <v>3.0</v>
      </c>
    </row>
    <row r="55">
      <c r="A55" s="4">
        <v>43711.873738912036</v>
      </c>
      <c r="B55" s="2" t="s">
        <v>370</v>
      </c>
      <c r="C55" s="2" t="s">
        <v>34</v>
      </c>
      <c r="D55" s="2" t="s">
        <v>44</v>
      </c>
      <c r="E55" s="2">
        <v>3.0</v>
      </c>
      <c r="F55" s="2" t="s">
        <v>373</v>
      </c>
      <c r="G55" s="2" t="s">
        <v>375</v>
      </c>
      <c r="H55" s="2" t="s">
        <v>21</v>
      </c>
      <c r="I55" s="2" t="s">
        <v>22</v>
      </c>
      <c r="J55" s="2" t="s">
        <v>23</v>
      </c>
      <c r="K55" s="2" t="s">
        <v>103</v>
      </c>
      <c r="L55" s="2" t="s">
        <v>41</v>
      </c>
      <c r="M55" s="2">
        <v>2.0</v>
      </c>
      <c r="N55" s="2" t="s">
        <v>22</v>
      </c>
      <c r="O55" s="2" t="s">
        <v>27</v>
      </c>
      <c r="P55" s="2">
        <v>1.0</v>
      </c>
    </row>
    <row r="56">
      <c r="A56" s="4">
        <v>43711.87451868056</v>
      </c>
      <c r="B56" s="2" t="s">
        <v>178</v>
      </c>
      <c r="C56" s="2" t="s">
        <v>34</v>
      </c>
      <c r="D56" s="2" t="s">
        <v>18</v>
      </c>
      <c r="E56" s="2">
        <v>4.0</v>
      </c>
      <c r="F56" s="2" t="s">
        <v>380</v>
      </c>
      <c r="G56" s="2" t="s">
        <v>381</v>
      </c>
      <c r="H56" s="2" t="s">
        <v>21</v>
      </c>
      <c r="I56" s="2" t="s">
        <v>38</v>
      </c>
      <c r="J56" s="2" t="s">
        <v>23</v>
      </c>
      <c r="K56" s="2" t="s">
        <v>386</v>
      </c>
      <c r="L56" s="2" t="s">
        <v>25</v>
      </c>
      <c r="M56" s="2">
        <v>9.0</v>
      </c>
      <c r="N56" s="2" t="s">
        <v>26</v>
      </c>
      <c r="O56" s="2" t="s">
        <v>27</v>
      </c>
      <c r="P56" s="2">
        <v>4.0</v>
      </c>
    </row>
    <row r="57">
      <c r="A57" s="4">
        <v>43711.87898934028</v>
      </c>
      <c r="B57" s="2" t="s">
        <v>246</v>
      </c>
      <c r="C57" s="2" t="s">
        <v>17</v>
      </c>
      <c r="D57" s="2" t="s">
        <v>29</v>
      </c>
      <c r="E57" s="2">
        <v>3.0</v>
      </c>
      <c r="F57" s="2" t="s">
        <v>394</v>
      </c>
      <c r="G57" s="2" t="s">
        <v>123</v>
      </c>
      <c r="H57" s="2" t="s">
        <v>113</v>
      </c>
      <c r="I57" s="2" t="s">
        <v>22</v>
      </c>
      <c r="J57" s="2" t="s">
        <v>157</v>
      </c>
      <c r="K57" s="2" t="s">
        <v>117</v>
      </c>
      <c r="L57" s="2" t="s">
        <v>25</v>
      </c>
      <c r="M57" s="2">
        <v>2.0</v>
      </c>
      <c r="N57" s="2" t="s">
        <v>22</v>
      </c>
      <c r="O57" s="2" t="s">
        <v>27</v>
      </c>
      <c r="P57" s="2">
        <v>2.0</v>
      </c>
    </row>
    <row r="58">
      <c r="A58" s="4">
        <v>43711.879130671296</v>
      </c>
      <c r="B58" s="2" t="s">
        <v>297</v>
      </c>
      <c r="C58" s="2" t="s">
        <v>17</v>
      </c>
      <c r="D58" s="2" t="s">
        <v>401</v>
      </c>
      <c r="E58" s="2">
        <v>5.0</v>
      </c>
      <c r="F58" s="2" t="s">
        <v>403</v>
      </c>
      <c r="G58" s="2" t="s">
        <v>67</v>
      </c>
      <c r="H58" s="2" t="s">
        <v>21</v>
      </c>
      <c r="I58" s="2" t="s">
        <v>22</v>
      </c>
      <c r="J58" s="2" t="s">
        <v>23</v>
      </c>
      <c r="K58" s="2" t="s">
        <v>404</v>
      </c>
      <c r="L58" s="2" t="s">
        <v>41</v>
      </c>
      <c r="M58" s="2">
        <v>6.0</v>
      </c>
      <c r="N58" s="2" t="s">
        <v>22</v>
      </c>
      <c r="O58" s="2" t="s">
        <v>27</v>
      </c>
      <c r="P58" s="2">
        <v>2.0</v>
      </c>
    </row>
    <row r="59">
      <c r="A59" s="4">
        <v>43711.88121836806</v>
      </c>
      <c r="B59" s="2" t="s">
        <v>405</v>
      </c>
      <c r="C59" s="2" t="s">
        <v>17</v>
      </c>
      <c r="D59" s="2" t="s">
        <v>65</v>
      </c>
      <c r="E59" s="2">
        <v>3.0</v>
      </c>
      <c r="F59" s="2" t="s">
        <v>406</v>
      </c>
      <c r="G59" s="2" t="s">
        <v>274</v>
      </c>
      <c r="H59" s="2" t="s">
        <v>113</v>
      </c>
      <c r="I59" s="2" t="s">
        <v>22</v>
      </c>
      <c r="J59" s="2" t="s">
        <v>23</v>
      </c>
      <c r="K59" s="2" t="s">
        <v>63</v>
      </c>
      <c r="L59" s="2" t="s">
        <v>25</v>
      </c>
      <c r="M59" s="2">
        <v>8.0</v>
      </c>
      <c r="N59" s="2" t="s">
        <v>39</v>
      </c>
      <c r="O59" s="2" t="s">
        <v>70</v>
      </c>
      <c r="P59" s="2">
        <v>1.0</v>
      </c>
    </row>
    <row r="60">
      <c r="A60" s="4">
        <v>43711.88305234954</v>
      </c>
      <c r="B60" s="2" t="s">
        <v>314</v>
      </c>
      <c r="C60" s="2" t="s">
        <v>17</v>
      </c>
      <c r="D60" s="2" t="s">
        <v>18</v>
      </c>
      <c r="E60" s="2">
        <v>4.0</v>
      </c>
      <c r="F60" s="2" t="s">
        <v>60</v>
      </c>
      <c r="G60" s="2" t="s">
        <v>143</v>
      </c>
      <c r="H60" s="2" t="s">
        <v>21</v>
      </c>
      <c r="I60" s="2" t="s">
        <v>22</v>
      </c>
      <c r="J60" s="2" t="s">
        <v>47</v>
      </c>
      <c r="K60" s="2" t="s">
        <v>150</v>
      </c>
      <c r="L60" s="2" t="s">
        <v>25</v>
      </c>
      <c r="M60" s="2">
        <v>8.0</v>
      </c>
      <c r="N60" s="2" t="s">
        <v>22</v>
      </c>
      <c r="O60" s="2" t="s">
        <v>42</v>
      </c>
      <c r="P60" s="2">
        <v>1.0</v>
      </c>
    </row>
    <row r="61">
      <c r="A61" s="4">
        <v>43711.883272858795</v>
      </c>
      <c r="B61" s="2" t="s">
        <v>322</v>
      </c>
      <c r="C61" s="2" t="s">
        <v>17</v>
      </c>
      <c r="D61" s="2" t="s">
        <v>44</v>
      </c>
      <c r="E61" s="2">
        <v>3.0</v>
      </c>
      <c r="F61" s="2" t="s">
        <v>411</v>
      </c>
      <c r="G61" s="2" t="s">
        <v>123</v>
      </c>
      <c r="H61" s="2" t="s">
        <v>113</v>
      </c>
      <c r="I61" s="2" t="s">
        <v>22</v>
      </c>
      <c r="J61" s="2" t="s">
        <v>47</v>
      </c>
      <c r="K61" s="2" t="s">
        <v>150</v>
      </c>
      <c r="L61" s="2" t="s">
        <v>54</v>
      </c>
      <c r="M61" s="2">
        <v>8.0</v>
      </c>
      <c r="N61" s="2" t="s">
        <v>22</v>
      </c>
      <c r="O61" s="2" t="s">
        <v>42</v>
      </c>
      <c r="P61" s="2">
        <v>2.0</v>
      </c>
    </row>
    <row r="62">
      <c r="A62" s="4">
        <v>43711.884686377314</v>
      </c>
      <c r="B62" s="2" t="s">
        <v>169</v>
      </c>
      <c r="C62" s="2" t="s">
        <v>17</v>
      </c>
      <c r="D62" s="2" t="s">
        <v>65</v>
      </c>
      <c r="E62" s="2">
        <v>3.0</v>
      </c>
      <c r="F62" s="2" t="s">
        <v>418</v>
      </c>
      <c r="G62" s="2" t="s">
        <v>419</v>
      </c>
      <c r="H62" s="2" t="s">
        <v>68</v>
      </c>
      <c r="I62" s="2" t="s">
        <v>22</v>
      </c>
      <c r="J62" s="2" t="s">
        <v>23</v>
      </c>
      <c r="K62" s="2" t="s">
        <v>117</v>
      </c>
      <c r="L62" s="2" t="s">
        <v>25</v>
      </c>
      <c r="M62" s="2">
        <v>5.0</v>
      </c>
      <c r="N62" s="2" t="s">
        <v>22</v>
      </c>
      <c r="O62" s="2" t="s">
        <v>42</v>
      </c>
      <c r="P62" s="2">
        <v>1.0</v>
      </c>
    </row>
    <row r="63">
      <c r="A63" s="4">
        <v>43711.884826863425</v>
      </c>
      <c r="B63" s="2" t="s">
        <v>426</v>
      </c>
      <c r="C63" s="2" t="s">
        <v>17</v>
      </c>
      <c r="D63" s="2" t="s">
        <v>18</v>
      </c>
      <c r="E63" s="2">
        <v>4.0</v>
      </c>
      <c r="F63" s="2" t="s">
        <v>427</v>
      </c>
      <c r="G63" s="2" t="s">
        <v>123</v>
      </c>
      <c r="H63" s="2" t="s">
        <v>21</v>
      </c>
      <c r="I63" s="2" t="s">
        <v>22</v>
      </c>
      <c r="J63" s="2" t="s">
        <v>47</v>
      </c>
      <c r="K63" s="2" t="s">
        <v>150</v>
      </c>
      <c r="L63" s="2" t="s">
        <v>25</v>
      </c>
      <c r="M63" s="2">
        <v>9.0</v>
      </c>
      <c r="N63" s="2" t="s">
        <v>22</v>
      </c>
      <c r="O63" s="2" t="s">
        <v>27</v>
      </c>
      <c r="P63" s="2">
        <v>3.0</v>
      </c>
    </row>
    <row r="64">
      <c r="A64" s="4">
        <v>43711.88554217592</v>
      </c>
      <c r="B64" s="2" t="s">
        <v>434</v>
      </c>
      <c r="C64" s="2" t="s">
        <v>17</v>
      </c>
      <c r="D64" s="2" t="s">
        <v>44</v>
      </c>
      <c r="E64" s="2">
        <v>4.0</v>
      </c>
      <c r="F64" s="2" t="s">
        <v>438</v>
      </c>
      <c r="G64" s="2" t="s">
        <v>123</v>
      </c>
      <c r="H64" s="2" t="s">
        <v>113</v>
      </c>
      <c r="I64" s="2" t="s">
        <v>22</v>
      </c>
      <c r="J64" s="2" t="s">
        <v>157</v>
      </c>
      <c r="K64" s="2" t="s">
        <v>150</v>
      </c>
      <c r="L64" s="2" t="s">
        <v>54</v>
      </c>
      <c r="M64" s="2">
        <v>3.0</v>
      </c>
      <c r="N64" s="2" t="s">
        <v>39</v>
      </c>
      <c r="O64" s="2" t="s">
        <v>42</v>
      </c>
      <c r="P64" s="2">
        <v>5.0</v>
      </c>
    </row>
    <row r="65">
      <c r="A65" s="4">
        <v>43711.88603760417</v>
      </c>
      <c r="B65" s="2" t="s">
        <v>329</v>
      </c>
      <c r="C65" s="2" t="s">
        <v>17</v>
      </c>
      <c r="D65" s="2" t="s">
        <v>29</v>
      </c>
      <c r="E65" s="2">
        <v>4.0</v>
      </c>
      <c r="F65" s="2" t="s">
        <v>60</v>
      </c>
      <c r="G65" s="2" t="s">
        <v>143</v>
      </c>
      <c r="H65" s="2" t="s">
        <v>113</v>
      </c>
      <c r="I65" s="2" t="s">
        <v>22</v>
      </c>
      <c r="J65" s="2" t="s">
        <v>47</v>
      </c>
      <c r="K65" s="2" t="s">
        <v>304</v>
      </c>
      <c r="L65" s="2" t="s">
        <v>74</v>
      </c>
      <c r="M65" s="2">
        <v>9.0</v>
      </c>
      <c r="N65" s="2" t="s">
        <v>22</v>
      </c>
      <c r="O65" s="2" t="s">
        <v>27</v>
      </c>
      <c r="P65" s="2">
        <v>3.0</v>
      </c>
    </row>
    <row r="66">
      <c r="A66" s="4">
        <v>43711.88646740741</v>
      </c>
      <c r="B66" s="2" t="s">
        <v>242</v>
      </c>
      <c r="C66" s="2" t="s">
        <v>128</v>
      </c>
      <c r="D66" s="2" t="s">
        <v>29</v>
      </c>
      <c r="E66" s="2">
        <v>4.0</v>
      </c>
      <c r="F66" s="2" t="s">
        <v>445</v>
      </c>
      <c r="G66" s="2" t="s">
        <v>67</v>
      </c>
      <c r="H66" s="2" t="s">
        <v>21</v>
      </c>
      <c r="I66" s="2" t="s">
        <v>22</v>
      </c>
      <c r="J66" s="2" t="s">
        <v>23</v>
      </c>
      <c r="K66" s="2" t="s">
        <v>117</v>
      </c>
      <c r="L66" s="2" t="s">
        <v>25</v>
      </c>
      <c r="M66" s="2">
        <v>8.0</v>
      </c>
      <c r="N66" s="2" t="s">
        <v>22</v>
      </c>
      <c r="O66" s="2" t="s">
        <v>42</v>
      </c>
      <c r="P66" s="2">
        <v>2.0</v>
      </c>
    </row>
    <row r="67">
      <c r="A67" s="4">
        <v>43711.88775930555</v>
      </c>
      <c r="B67" s="2" t="s">
        <v>420</v>
      </c>
      <c r="C67" s="2" t="s">
        <v>17</v>
      </c>
      <c r="D67" s="2" t="s">
        <v>146</v>
      </c>
      <c r="E67" s="2">
        <v>3.0</v>
      </c>
      <c r="F67" s="2" t="s">
        <v>250</v>
      </c>
      <c r="G67" s="2" t="s">
        <v>123</v>
      </c>
      <c r="H67" s="2" t="s">
        <v>21</v>
      </c>
      <c r="I67" s="2" t="s">
        <v>38</v>
      </c>
      <c r="J67" s="2" t="s">
        <v>23</v>
      </c>
      <c r="K67" s="2" t="s">
        <v>446</v>
      </c>
      <c r="L67" s="2" t="s">
        <v>25</v>
      </c>
      <c r="M67" s="2">
        <v>3.0</v>
      </c>
      <c r="N67" s="2" t="s">
        <v>212</v>
      </c>
      <c r="O67" s="2" t="s">
        <v>42</v>
      </c>
      <c r="P67" s="2">
        <v>1.0</v>
      </c>
    </row>
    <row r="68">
      <c r="A68" s="4">
        <v>43711.88795711806</v>
      </c>
      <c r="B68" s="2" t="s">
        <v>85</v>
      </c>
      <c r="C68" s="2" t="s">
        <v>17</v>
      </c>
      <c r="D68" s="2" t="s">
        <v>18</v>
      </c>
      <c r="E68" s="2">
        <v>4.0</v>
      </c>
      <c r="F68" s="2" t="s">
        <v>191</v>
      </c>
      <c r="G68" s="2" t="s">
        <v>123</v>
      </c>
      <c r="H68" s="2" t="s">
        <v>21</v>
      </c>
      <c r="I68" s="2" t="s">
        <v>39</v>
      </c>
      <c r="J68" s="2" t="s">
        <v>47</v>
      </c>
      <c r="K68" s="2" t="s">
        <v>448</v>
      </c>
      <c r="L68" s="2" t="s">
        <v>41</v>
      </c>
      <c r="M68" s="2">
        <v>10.0</v>
      </c>
      <c r="N68" s="2" t="s">
        <v>39</v>
      </c>
      <c r="O68" s="2" t="s">
        <v>27</v>
      </c>
      <c r="P68" s="2">
        <v>3.0</v>
      </c>
    </row>
    <row r="69">
      <c r="A69" s="4">
        <v>43711.88831540509</v>
      </c>
      <c r="B69" s="2" t="s">
        <v>204</v>
      </c>
      <c r="C69" s="2" t="s">
        <v>17</v>
      </c>
      <c r="D69" s="2" t="s">
        <v>29</v>
      </c>
      <c r="E69" s="2">
        <v>5.0</v>
      </c>
      <c r="F69" s="2" t="s">
        <v>455</v>
      </c>
      <c r="G69" s="2" t="s">
        <v>143</v>
      </c>
      <c r="H69" s="2" t="s">
        <v>21</v>
      </c>
      <c r="I69" s="2" t="s">
        <v>22</v>
      </c>
      <c r="J69" s="2" t="s">
        <v>23</v>
      </c>
      <c r="K69" s="2" t="s">
        <v>386</v>
      </c>
      <c r="L69" s="2" t="s">
        <v>25</v>
      </c>
      <c r="M69" s="2">
        <v>6.0</v>
      </c>
      <c r="N69" s="2" t="s">
        <v>22</v>
      </c>
      <c r="O69" s="2" t="s">
        <v>42</v>
      </c>
      <c r="P69" s="2">
        <v>1.0</v>
      </c>
    </row>
    <row r="70">
      <c r="A70" s="4">
        <v>43711.89174315972</v>
      </c>
      <c r="B70" s="2" t="s">
        <v>440</v>
      </c>
      <c r="C70" s="2" t="s">
        <v>17</v>
      </c>
      <c r="D70" s="2" t="s">
        <v>401</v>
      </c>
      <c r="E70" s="2">
        <v>5.0</v>
      </c>
      <c r="F70" s="2" t="s">
        <v>460</v>
      </c>
      <c r="G70" s="2" t="s">
        <v>61</v>
      </c>
      <c r="H70" s="2" t="s">
        <v>113</v>
      </c>
      <c r="I70" s="2" t="s">
        <v>38</v>
      </c>
      <c r="J70" s="2" t="s">
        <v>47</v>
      </c>
      <c r="K70" s="2" t="s">
        <v>150</v>
      </c>
      <c r="L70" s="2" t="s">
        <v>74</v>
      </c>
      <c r="M70" s="2">
        <v>10.0</v>
      </c>
      <c r="N70" s="2" t="s">
        <v>26</v>
      </c>
      <c r="O70" s="2" t="s">
        <v>70</v>
      </c>
      <c r="P70" s="2">
        <v>2.0</v>
      </c>
    </row>
    <row r="71">
      <c r="A71" s="4">
        <v>43711.89214708333</v>
      </c>
      <c r="B71" s="2" t="s">
        <v>372</v>
      </c>
      <c r="C71" s="2" t="s">
        <v>128</v>
      </c>
      <c r="D71" s="2" t="s">
        <v>401</v>
      </c>
      <c r="E71" s="2">
        <v>4.0</v>
      </c>
      <c r="F71" s="2" t="s">
        <v>473</v>
      </c>
      <c r="G71" s="2" t="s">
        <v>474</v>
      </c>
      <c r="H71" s="2" t="s">
        <v>113</v>
      </c>
      <c r="I71" s="2" t="s">
        <v>38</v>
      </c>
      <c r="J71" s="2" t="s">
        <v>23</v>
      </c>
      <c r="K71" s="2" t="s">
        <v>476</v>
      </c>
      <c r="L71" s="2" t="s">
        <v>25</v>
      </c>
      <c r="M71" s="2">
        <v>5.0</v>
      </c>
      <c r="N71" s="2" t="s">
        <v>39</v>
      </c>
      <c r="O71" s="2" t="s">
        <v>27</v>
      </c>
      <c r="P71" s="2">
        <v>2.0</v>
      </c>
    </row>
    <row r="72">
      <c r="A72" s="4">
        <v>43711.89227802084</v>
      </c>
      <c r="B72" s="2" t="s">
        <v>190</v>
      </c>
      <c r="C72" s="2" t="s">
        <v>34</v>
      </c>
      <c r="D72" s="2" t="s">
        <v>401</v>
      </c>
      <c r="E72" s="2">
        <v>3.0</v>
      </c>
      <c r="F72" s="2" t="s">
        <v>480</v>
      </c>
      <c r="G72" s="2" t="s">
        <v>143</v>
      </c>
      <c r="H72" s="2" t="s">
        <v>113</v>
      </c>
      <c r="I72" s="2" t="s">
        <v>22</v>
      </c>
      <c r="J72" s="2" t="s">
        <v>47</v>
      </c>
      <c r="K72" s="2" t="s">
        <v>319</v>
      </c>
      <c r="L72" s="2" t="s">
        <v>25</v>
      </c>
      <c r="M72" s="2">
        <v>6.0</v>
      </c>
      <c r="N72" s="2" t="s">
        <v>39</v>
      </c>
      <c r="O72" s="2" t="s">
        <v>42</v>
      </c>
      <c r="P72" s="2">
        <v>1.0</v>
      </c>
    </row>
    <row r="73">
      <c r="A73" s="4">
        <v>43711.89251451389</v>
      </c>
      <c r="B73" s="2" t="s">
        <v>482</v>
      </c>
      <c r="C73" s="2" t="s">
        <v>17</v>
      </c>
      <c r="D73" s="2" t="s">
        <v>44</v>
      </c>
      <c r="E73" s="2">
        <v>4.0</v>
      </c>
      <c r="F73" s="2" t="s">
        <v>132</v>
      </c>
      <c r="G73" s="2" t="s">
        <v>143</v>
      </c>
      <c r="H73" s="2" t="s">
        <v>113</v>
      </c>
      <c r="I73" s="2" t="s">
        <v>22</v>
      </c>
      <c r="J73" s="2" t="s">
        <v>23</v>
      </c>
      <c r="K73" s="2" t="s">
        <v>117</v>
      </c>
      <c r="L73" s="2" t="s">
        <v>25</v>
      </c>
      <c r="M73" s="2">
        <v>5.0</v>
      </c>
      <c r="N73" s="2" t="s">
        <v>39</v>
      </c>
      <c r="O73" s="2" t="s">
        <v>42</v>
      </c>
      <c r="P73" s="2">
        <v>1.0</v>
      </c>
    </row>
    <row r="74">
      <c r="A74" s="4">
        <v>43711.8958834838</v>
      </c>
      <c r="B74" s="2" t="s">
        <v>383</v>
      </c>
      <c r="C74" s="2" t="s">
        <v>17</v>
      </c>
      <c r="D74" s="2" t="s">
        <v>18</v>
      </c>
      <c r="E74" s="2">
        <v>4.0</v>
      </c>
      <c r="F74" s="2" t="s">
        <v>483</v>
      </c>
      <c r="G74" s="2" t="s">
        <v>484</v>
      </c>
      <c r="H74" s="2" t="s">
        <v>21</v>
      </c>
      <c r="I74" s="2" t="s">
        <v>22</v>
      </c>
      <c r="J74" s="2" t="s">
        <v>23</v>
      </c>
      <c r="K74" s="2" t="s">
        <v>486</v>
      </c>
      <c r="L74" s="2" t="s">
        <v>25</v>
      </c>
      <c r="M74" s="2">
        <v>5.0</v>
      </c>
      <c r="N74" s="2" t="s">
        <v>22</v>
      </c>
      <c r="O74" s="2" t="s">
        <v>42</v>
      </c>
      <c r="P74" s="2">
        <v>2.0</v>
      </c>
    </row>
    <row r="75">
      <c r="A75" s="4">
        <v>43711.89811545139</v>
      </c>
      <c r="B75" s="2" t="s">
        <v>305</v>
      </c>
      <c r="C75" s="2" t="s">
        <v>34</v>
      </c>
      <c r="D75" s="2" t="s">
        <v>264</v>
      </c>
      <c r="E75" s="2">
        <v>3.0</v>
      </c>
      <c r="F75" s="2" t="s">
        <v>488</v>
      </c>
      <c r="G75" s="2" t="s">
        <v>490</v>
      </c>
      <c r="H75" s="2" t="s">
        <v>21</v>
      </c>
      <c r="I75" s="2" t="s">
        <v>22</v>
      </c>
      <c r="J75" s="2" t="s">
        <v>157</v>
      </c>
      <c r="K75" s="2" t="s">
        <v>193</v>
      </c>
      <c r="L75" s="2" t="s">
        <v>41</v>
      </c>
      <c r="M75" s="2">
        <v>4.0</v>
      </c>
      <c r="N75" s="2" t="s">
        <v>22</v>
      </c>
      <c r="O75" s="2" t="s">
        <v>42</v>
      </c>
      <c r="P75" s="2">
        <v>1.0</v>
      </c>
    </row>
    <row r="76">
      <c r="A76" s="4">
        <v>43711.90022244213</v>
      </c>
      <c r="B76" s="2" t="s">
        <v>422</v>
      </c>
      <c r="C76" s="2" t="s">
        <v>17</v>
      </c>
      <c r="D76" s="2" t="s">
        <v>35</v>
      </c>
      <c r="E76" s="2">
        <v>5.0</v>
      </c>
      <c r="F76" s="2" t="s">
        <v>498</v>
      </c>
      <c r="G76" s="2" t="s">
        <v>67</v>
      </c>
      <c r="H76" s="2" t="s">
        <v>113</v>
      </c>
      <c r="I76" s="2" t="s">
        <v>22</v>
      </c>
      <c r="J76" s="2" t="s">
        <v>47</v>
      </c>
      <c r="K76" s="2" t="s">
        <v>500</v>
      </c>
      <c r="L76" s="2" t="s">
        <v>74</v>
      </c>
      <c r="M76" s="2">
        <v>5.0</v>
      </c>
      <c r="N76" s="2" t="s">
        <v>39</v>
      </c>
      <c r="O76" s="2" t="s">
        <v>42</v>
      </c>
      <c r="P76" s="2">
        <v>1.0</v>
      </c>
    </row>
    <row r="77">
      <c r="A77" s="4">
        <v>43711.90106984954</v>
      </c>
      <c r="B77" s="2" t="s">
        <v>502</v>
      </c>
      <c r="C77" s="2" t="s">
        <v>17</v>
      </c>
      <c r="D77" s="2" t="s">
        <v>29</v>
      </c>
      <c r="E77" s="2">
        <v>4.0</v>
      </c>
      <c r="F77" s="2" t="s">
        <v>250</v>
      </c>
      <c r="G77" s="2" t="s">
        <v>503</v>
      </c>
      <c r="H77" s="2" t="s">
        <v>21</v>
      </c>
      <c r="I77" s="2" t="s">
        <v>114</v>
      </c>
      <c r="J77" s="2" t="s">
        <v>115</v>
      </c>
      <c r="K77" s="2" t="s">
        <v>40</v>
      </c>
      <c r="L77" s="2" t="s">
        <v>25</v>
      </c>
      <c r="M77" s="2">
        <v>6.0</v>
      </c>
      <c r="N77" s="2" t="s">
        <v>22</v>
      </c>
      <c r="O77" s="2" t="s">
        <v>27</v>
      </c>
      <c r="P77" s="2">
        <v>1.0</v>
      </c>
    </row>
    <row r="78">
      <c r="A78" s="4">
        <v>43711.90439778935</v>
      </c>
      <c r="B78" s="2" t="s">
        <v>508</v>
      </c>
      <c r="C78" s="2" t="s">
        <v>17</v>
      </c>
      <c r="D78" s="2" t="s">
        <v>44</v>
      </c>
      <c r="E78" s="2">
        <v>5.0</v>
      </c>
      <c r="F78" s="2" t="s">
        <v>510</v>
      </c>
      <c r="G78" s="2" t="s">
        <v>511</v>
      </c>
      <c r="H78" s="2" t="s">
        <v>113</v>
      </c>
      <c r="I78" s="2" t="s">
        <v>22</v>
      </c>
      <c r="J78" s="2" t="s">
        <v>47</v>
      </c>
      <c r="K78" s="2" t="s">
        <v>513</v>
      </c>
      <c r="L78" s="2" t="s">
        <v>25</v>
      </c>
      <c r="M78" s="2">
        <v>8.0</v>
      </c>
      <c r="N78" s="2" t="s">
        <v>22</v>
      </c>
      <c r="O78" s="2" t="s">
        <v>42</v>
      </c>
      <c r="P78" s="2">
        <v>1.0</v>
      </c>
    </row>
    <row r="79">
      <c r="A79" s="4">
        <v>43711.90598324074</v>
      </c>
      <c r="B79" s="2" t="s">
        <v>281</v>
      </c>
      <c r="C79" s="2" t="s">
        <v>17</v>
      </c>
      <c r="D79" s="2" t="s">
        <v>44</v>
      </c>
      <c r="E79" s="2">
        <v>4.0</v>
      </c>
      <c r="F79" s="2" t="s">
        <v>411</v>
      </c>
      <c r="G79" s="2" t="s">
        <v>123</v>
      </c>
      <c r="H79" s="2" t="s">
        <v>113</v>
      </c>
      <c r="I79" s="2" t="s">
        <v>22</v>
      </c>
      <c r="J79" s="2" t="s">
        <v>47</v>
      </c>
      <c r="K79" s="2" t="s">
        <v>517</v>
      </c>
      <c r="L79" s="2" t="s">
        <v>74</v>
      </c>
      <c r="M79" s="2">
        <v>7.0</v>
      </c>
      <c r="N79" s="2" t="s">
        <v>22</v>
      </c>
      <c r="O79" s="2" t="s">
        <v>42</v>
      </c>
      <c r="P79" s="2">
        <v>1.0</v>
      </c>
    </row>
    <row r="80">
      <c r="A80" s="4">
        <v>43711.909739062496</v>
      </c>
      <c r="B80" s="2" t="s">
        <v>518</v>
      </c>
      <c r="C80" s="2" t="s">
        <v>17</v>
      </c>
      <c r="D80" s="2" t="s">
        <v>18</v>
      </c>
      <c r="E80" s="2">
        <v>4.0</v>
      </c>
      <c r="F80" s="2" t="s">
        <v>519</v>
      </c>
      <c r="G80" s="2" t="s">
        <v>143</v>
      </c>
      <c r="H80" s="2" t="s">
        <v>68</v>
      </c>
      <c r="I80" s="2" t="s">
        <v>22</v>
      </c>
      <c r="J80" s="2" t="s">
        <v>47</v>
      </c>
      <c r="K80" s="2" t="s">
        <v>520</v>
      </c>
      <c r="L80" s="2" t="s">
        <v>25</v>
      </c>
      <c r="M80" s="2">
        <v>6.0</v>
      </c>
      <c r="N80" s="2" t="s">
        <v>22</v>
      </c>
      <c r="O80" s="2" t="s">
        <v>27</v>
      </c>
      <c r="P80" s="2">
        <v>1.0</v>
      </c>
    </row>
    <row r="81">
      <c r="A81" s="4">
        <v>43711.91102542824</v>
      </c>
      <c r="B81" s="2" t="s">
        <v>509</v>
      </c>
      <c r="C81" s="2" t="s">
        <v>34</v>
      </c>
      <c r="D81" s="2" t="s">
        <v>65</v>
      </c>
      <c r="E81" s="2">
        <v>4.0</v>
      </c>
      <c r="F81" s="2" t="s">
        <v>521</v>
      </c>
      <c r="G81" s="2" t="s">
        <v>130</v>
      </c>
      <c r="H81" s="2" t="s">
        <v>113</v>
      </c>
      <c r="I81" s="2" t="s">
        <v>22</v>
      </c>
      <c r="J81" s="2" t="s">
        <v>23</v>
      </c>
      <c r="K81" s="2" t="s">
        <v>386</v>
      </c>
      <c r="L81" s="2" t="s">
        <v>74</v>
      </c>
      <c r="M81" s="2">
        <v>6.0</v>
      </c>
      <c r="N81" s="2" t="s">
        <v>39</v>
      </c>
      <c r="O81" s="2" t="s">
        <v>42</v>
      </c>
      <c r="P81" s="2">
        <v>1.0</v>
      </c>
    </row>
    <row r="82">
      <c r="A82" s="4">
        <v>43711.91280792824</v>
      </c>
      <c r="B82" s="2" t="s">
        <v>248</v>
      </c>
      <c r="C82" s="2" t="s">
        <v>17</v>
      </c>
      <c r="D82" s="2" t="s">
        <v>401</v>
      </c>
      <c r="E82" s="2">
        <v>4.0</v>
      </c>
      <c r="F82" s="2" t="s">
        <v>522</v>
      </c>
      <c r="G82" s="2" t="s">
        <v>143</v>
      </c>
      <c r="H82" s="2" t="s">
        <v>113</v>
      </c>
      <c r="I82" s="2" t="s">
        <v>22</v>
      </c>
      <c r="J82" s="2" t="s">
        <v>23</v>
      </c>
      <c r="K82" s="2" t="s">
        <v>523</v>
      </c>
      <c r="L82" s="2" t="s">
        <v>25</v>
      </c>
      <c r="M82" s="2">
        <v>8.0</v>
      </c>
      <c r="N82" s="2" t="s">
        <v>22</v>
      </c>
      <c r="O82" s="2" t="s">
        <v>42</v>
      </c>
      <c r="P82" s="2">
        <v>2.0</v>
      </c>
    </row>
    <row r="83">
      <c r="A83" s="4">
        <v>43711.916019027776</v>
      </c>
      <c r="B83" s="2" t="s">
        <v>442</v>
      </c>
      <c r="C83" s="2" t="s">
        <v>17</v>
      </c>
      <c r="D83" s="2" t="s">
        <v>401</v>
      </c>
      <c r="E83" s="2">
        <v>4.0</v>
      </c>
      <c r="F83" s="2" t="s">
        <v>528</v>
      </c>
      <c r="G83" s="2" t="s">
        <v>529</v>
      </c>
      <c r="H83" s="2" t="s">
        <v>113</v>
      </c>
      <c r="I83" s="2" t="s">
        <v>22</v>
      </c>
      <c r="J83" s="2" t="s">
        <v>23</v>
      </c>
      <c r="K83" s="2" t="s">
        <v>535</v>
      </c>
      <c r="L83" s="2" t="s">
        <v>25</v>
      </c>
      <c r="M83" s="2">
        <v>7.0</v>
      </c>
      <c r="N83" s="2" t="s">
        <v>22</v>
      </c>
      <c r="O83" s="2" t="s">
        <v>42</v>
      </c>
      <c r="P83" s="2">
        <v>2.0</v>
      </c>
    </row>
    <row r="84">
      <c r="A84" s="4">
        <v>43711.91695732639</v>
      </c>
      <c r="B84" s="2" t="s">
        <v>499</v>
      </c>
      <c r="C84" s="2" t="s">
        <v>17</v>
      </c>
      <c r="D84" s="2" t="s">
        <v>44</v>
      </c>
      <c r="E84" s="2">
        <v>4.0</v>
      </c>
      <c r="F84" s="2" t="s">
        <v>224</v>
      </c>
      <c r="G84" s="2" t="s">
        <v>123</v>
      </c>
      <c r="H84" s="2" t="s">
        <v>21</v>
      </c>
      <c r="I84" s="2" t="s">
        <v>38</v>
      </c>
      <c r="J84" s="2" t="s">
        <v>23</v>
      </c>
      <c r="K84" s="2" t="s">
        <v>140</v>
      </c>
      <c r="L84" s="2" t="s">
        <v>41</v>
      </c>
      <c r="M84" s="2">
        <v>4.0</v>
      </c>
      <c r="N84" s="2" t="s">
        <v>22</v>
      </c>
      <c r="O84" s="2" t="s">
        <v>27</v>
      </c>
      <c r="P84" s="2">
        <v>1.0</v>
      </c>
    </row>
    <row r="85">
      <c r="A85" s="4">
        <v>43711.91729817129</v>
      </c>
      <c r="B85" s="2" t="s">
        <v>416</v>
      </c>
      <c r="C85" s="2" t="s">
        <v>17</v>
      </c>
      <c r="D85" s="2" t="s">
        <v>264</v>
      </c>
      <c r="E85" s="2">
        <v>5.0</v>
      </c>
      <c r="F85" s="2" t="s">
        <v>550</v>
      </c>
      <c r="G85" s="2" t="s">
        <v>252</v>
      </c>
      <c r="H85" s="2" t="s">
        <v>21</v>
      </c>
      <c r="I85" s="2" t="s">
        <v>22</v>
      </c>
      <c r="J85" s="2" t="s">
        <v>23</v>
      </c>
      <c r="K85" s="2" t="s">
        <v>554</v>
      </c>
      <c r="L85" s="2" t="s">
        <v>41</v>
      </c>
      <c r="M85" s="2">
        <v>7.0</v>
      </c>
      <c r="N85" s="2" t="s">
        <v>22</v>
      </c>
      <c r="O85" s="2" t="s">
        <v>27</v>
      </c>
      <c r="P85" s="2">
        <v>1.0</v>
      </c>
    </row>
    <row r="86">
      <c r="A86" s="4">
        <v>43711.91760417824</v>
      </c>
      <c r="B86" s="2" t="s">
        <v>237</v>
      </c>
      <c r="C86" s="2" t="s">
        <v>34</v>
      </c>
      <c r="D86" s="2" t="s">
        <v>18</v>
      </c>
      <c r="E86" s="2">
        <v>5.0</v>
      </c>
      <c r="F86" s="2" t="s">
        <v>555</v>
      </c>
      <c r="G86" s="2" t="s">
        <v>123</v>
      </c>
      <c r="H86" s="2" t="s">
        <v>21</v>
      </c>
      <c r="I86" s="2" t="s">
        <v>22</v>
      </c>
      <c r="J86" s="2" t="s">
        <v>157</v>
      </c>
      <c r="K86" s="2" t="s">
        <v>557</v>
      </c>
      <c r="L86" s="2" t="s">
        <v>74</v>
      </c>
      <c r="M86" s="2">
        <v>10.0</v>
      </c>
      <c r="N86" s="2" t="s">
        <v>26</v>
      </c>
      <c r="O86" s="2" t="s">
        <v>27</v>
      </c>
      <c r="P86" s="2">
        <v>1.0</v>
      </c>
    </row>
    <row r="87">
      <c r="A87" s="4">
        <v>43711.917724467596</v>
      </c>
      <c r="B87" s="2" t="s">
        <v>412</v>
      </c>
      <c r="C87" s="2" t="s">
        <v>34</v>
      </c>
      <c r="D87" s="2" t="s">
        <v>65</v>
      </c>
      <c r="E87" s="2">
        <v>2.0</v>
      </c>
      <c r="F87" s="2" t="s">
        <v>36</v>
      </c>
      <c r="G87" s="2" t="s">
        <v>143</v>
      </c>
      <c r="H87" s="2" t="s">
        <v>38</v>
      </c>
      <c r="I87" s="2" t="s">
        <v>22</v>
      </c>
      <c r="J87" s="2" t="s">
        <v>47</v>
      </c>
      <c r="K87" s="2" t="s">
        <v>558</v>
      </c>
      <c r="L87" s="2" t="s">
        <v>54</v>
      </c>
      <c r="M87" s="2">
        <v>7.0</v>
      </c>
      <c r="N87" s="2" t="s">
        <v>39</v>
      </c>
      <c r="O87" s="2" t="s">
        <v>42</v>
      </c>
      <c r="P87" s="2">
        <v>1.0</v>
      </c>
    </row>
    <row r="88">
      <c r="A88" s="4">
        <v>43711.91774148148</v>
      </c>
      <c r="B88" s="2" t="s">
        <v>261</v>
      </c>
      <c r="C88" s="2" t="s">
        <v>17</v>
      </c>
      <c r="D88" s="2" t="s">
        <v>559</v>
      </c>
      <c r="E88" s="2">
        <v>3.0</v>
      </c>
      <c r="F88" s="2" t="s">
        <v>560</v>
      </c>
      <c r="G88" s="2" t="s">
        <v>561</v>
      </c>
      <c r="H88" s="2" t="s">
        <v>68</v>
      </c>
      <c r="I88" s="2" t="s">
        <v>22</v>
      </c>
      <c r="J88" s="2" t="s">
        <v>47</v>
      </c>
      <c r="K88" s="2" t="s">
        <v>154</v>
      </c>
      <c r="L88" s="2" t="s">
        <v>25</v>
      </c>
      <c r="M88" s="2">
        <v>7.0</v>
      </c>
      <c r="N88" s="2" t="s">
        <v>22</v>
      </c>
      <c r="O88" s="2" t="s">
        <v>42</v>
      </c>
      <c r="P88" s="2">
        <v>1.0</v>
      </c>
    </row>
    <row r="89">
      <c r="A89" s="4">
        <v>43711.91953024306</v>
      </c>
      <c r="B89" s="2" t="s">
        <v>109</v>
      </c>
      <c r="C89" s="2" t="s">
        <v>17</v>
      </c>
      <c r="D89" s="2" t="s">
        <v>44</v>
      </c>
      <c r="E89" s="2">
        <v>3.0</v>
      </c>
      <c r="F89" s="2" t="s">
        <v>562</v>
      </c>
      <c r="G89" s="2" t="s">
        <v>563</v>
      </c>
      <c r="H89" s="2" t="s">
        <v>113</v>
      </c>
      <c r="I89" s="2" t="s">
        <v>22</v>
      </c>
      <c r="J89" s="2" t="s">
        <v>47</v>
      </c>
      <c r="K89" s="2" t="s">
        <v>117</v>
      </c>
      <c r="L89" s="2" t="s">
        <v>25</v>
      </c>
      <c r="M89" s="2">
        <v>8.0</v>
      </c>
      <c r="N89" s="2" t="s">
        <v>22</v>
      </c>
      <c r="O89" s="2" t="s">
        <v>42</v>
      </c>
      <c r="P89" s="2">
        <v>3.0</v>
      </c>
    </row>
    <row r="90">
      <c r="A90" s="4">
        <v>43711.922866759254</v>
      </c>
      <c r="B90" s="2" t="s">
        <v>167</v>
      </c>
      <c r="C90" s="2" t="s">
        <v>17</v>
      </c>
      <c r="D90" s="2" t="s">
        <v>35</v>
      </c>
      <c r="E90" s="2">
        <v>2.0</v>
      </c>
      <c r="F90" s="2" t="s">
        <v>564</v>
      </c>
      <c r="G90" s="2" t="s">
        <v>565</v>
      </c>
      <c r="H90" s="2" t="s">
        <v>68</v>
      </c>
      <c r="I90" s="2" t="s">
        <v>39</v>
      </c>
      <c r="J90" s="2" t="s">
        <v>47</v>
      </c>
      <c r="K90" s="2" t="s">
        <v>566</v>
      </c>
      <c r="L90" s="2" t="s">
        <v>25</v>
      </c>
      <c r="M90" s="2">
        <v>3.0</v>
      </c>
      <c r="N90" s="2" t="s">
        <v>212</v>
      </c>
      <c r="O90" s="2" t="s">
        <v>42</v>
      </c>
      <c r="P90" s="2">
        <v>1.0</v>
      </c>
    </row>
    <row r="91">
      <c r="A91" s="4">
        <v>43711.92511474537</v>
      </c>
      <c r="B91" s="2" t="s">
        <v>536</v>
      </c>
      <c r="C91" s="2" t="s">
        <v>128</v>
      </c>
      <c r="D91" s="2" t="s">
        <v>567</v>
      </c>
      <c r="E91" s="2">
        <v>4.0</v>
      </c>
      <c r="F91" s="2" t="s">
        <v>568</v>
      </c>
      <c r="G91" s="2" t="s">
        <v>569</v>
      </c>
      <c r="H91" s="2" t="s">
        <v>21</v>
      </c>
      <c r="I91" s="2" t="s">
        <v>39</v>
      </c>
      <c r="J91" s="2" t="s">
        <v>47</v>
      </c>
      <c r="K91" s="2" t="s">
        <v>570</v>
      </c>
      <c r="L91" s="2" t="s">
        <v>25</v>
      </c>
      <c r="M91" s="2">
        <v>6.0</v>
      </c>
      <c r="N91" s="2" t="s">
        <v>39</v>
      </c>
      <c r="O91" s="2" t="s">
        <v>42</v>
      </c>
      <c r="P91" s="2">
        <v>2.0</v>
      </c>
    </row>
    <row r="92">
      <c r="A92" s="4">
        <v>43711.926925127314</v>
      </c>
      <c r="B92" s="2" t="s">
        <v>376</v>
      </c>
      <c r="C92" s="2" t="s">
        <v>17</v>
      </c>
      <c r="D92" s="2" t="s">
        <v>567</v>
      </c>
      <c r="E92" s="2">
        <v>4.0</v>
      </c>
      <c r="F92" s="2" t="s">
        <v>142</v>
      </c>
      <c r="G92" s="2" t="s">
        <v>143</v>
      </c>
      <c r="H92" s="2" t="s">
        <v>68</v>
      </c>
      <c r="I92" s="2" t="s">
        <v>22</v>
      </c>
      <c r="J92" s="2" t="s">
        <v>47</v>
      </c>
      <c r="K92" s="2" t="s">
        <v>117</v>
      </c>
      <c r="L92" s="2" t="s">
        <v>54</v>
      </c>
      <c r="M92" s="2">
        <v>2.0</v>
      </c>
      <c r="N92" s="2" t="s">
        <v>39</v>
      </c>
      <c r="O92" s="2" t="s">
        <v>42</v>
      </c>
      <c r="P92" s="2">
        <v>1.0</v>
      </c>
    </row>
    <row r="93">
      <c r="A93" s="4">
        <v>43711.92757108796</v>
      </c>
      <c r="B93" s="2" t="s">
        <v>553</v>
      </c>
      <c r="C93" s="2" t="s">
        <v>17</v>
      </c>
      <c r="D93" s="2" t="s">
        <v>35</v>
      </c>
      <c r="E93" s="2">
        <v>3.0</v>
      </c>
      <c r="F93" s="2" t="s">
        <v>568</v>
      </c>
      <c r="G93" s="2" t="s">
        <v>143</v>
      </c>
      <c r="H93" s="2" t="s">
        <v>68</v>
      </c>
      <c r="I93" s="2" t="s">
        <v>22</v>
      </c>
      <c r="J93" s="2" t="s">
        <v>47</v>
      </c>
      <c r="K93" s="2" t="s">
        <v>140</v>
      </c>
      <c r="L93" s="2" t="s">
        <v>25</v>
      </c>
      <c r="M93" s="2">
        <v>8.0</v>
      </c>
      <c r="N93" s="2" t="s">
        <v>22</v>
      </c>
      <c r="O93" s="2" t="s">
        <v>42</v>
      </c>
      <c r="P93" s="2">
        <v>2.0</v>
      </c>
    </row>
    <row r="94">
      <c r="A94" s="4">
        <v>43711.9276121875</v>
      </c>
      <c r="B94" s="2" t="s">
        <v>553</v>
      </c>
      <c r="C94" s="2" t="s">
        <v>17</v>
      </c>
      <c r="D94" s="2" t="s">
        <v>35</v>
      </c>
      <c r="E94" s="2">
        <v>3.0</v>
      </c>
      <c r="F94" s="2" t="s">
        <v>568</v>
      </c>
      <c r="G94" s="2" t="s">
        <v>143</v>
      </c>
      <c r="H94" s="2" t="s">
        <v>68</v>
      </c>
      <c r="I94" s="2" t="s">
        <v>22</v>
      </c>
      <c r="J94" s="2" t="s">
        <v>47</v>
      </c>
      <c r="K94" s="2" t="s">
        <v>140</v>
      </c>
      <c r="L94" s="2" t="s">
        <v>25</v>
      </c>
      <c r="M94" s="2">
        <v>8.0</v>
      </c>
      <c r="N94" s="2" t="s">
        <v>22</v>
      </c>
      <c r="O94" s="2" t="s">
        <v>42</v>
      </c>
      <c r="P94" s="2">
        <v>2.0</v>
      </c>
    </row>
    <row r="95">
      <c r="A95" s="4">
        <v>43711.927916678236</v>
      </c>
      <c r="B95" s="2" t="s">
        <v>436</v>
      </c>
      <c r="C95" s="2" t="s">
        <v>17</v>
      </c>
      <c r="D95" s="2" t="s">
        <v>29</v>
      </c>
      <c r="E95" s="2">
        <v>4.0</v>
      </c>
      <c r="F95" s="2" t="s">
        <v>72</v>
      </c>
      <c r="G95" s="2" t="s">
        <v>274</v>
      </c>
      <c r="H95" s="2" t="s">
        <v>113</v>
      </c>
      <c r="I95" s="2" t="s">
        <v>39</v>
      </c>
      <c r="J95" s="2" t="s">
        <v>47</v>
      </c>
      <c r="K95" s="2" t="s">
        <v>571</v>
      </c>
      <c r="L95" s="2" t="s">
        <v>25</v>
      </c>
      <c r="M95" s="2">
        <v>6.0</v>
      </c>
      <c r="N95" s="2" t="s">
        <v>39</v>
      </c>
      <c r="O95" s="2" t="s">
        <v>42</v>
      </c>
      <c r="P95" s="2">
        <v>5.0</v>
      </c>
    </row>
    <row r="96">
      <c r="A96" s="4">
        <v>43711.92904501157</v>
      </c>
      <c r="B96" s="2" t="s">
        <v>464</v>
      </c>
      <c r="C96" s="2" t="s">
        <v>17</v>
      </c>
      <c r="D96" s="2" t="s">
        <v>401</v>
      </c>
      <c r="E96" s="2">
        <v>3.0</v>
      </c>
      <c r="F96" s="2" t="s">
        <v>572</v>
      </c>
      <c r="G96" s="2" t="s">
        <v>381</v>
      </c>
      <c r="H96" s="2" t="s">
        <v>68</v>
      </c>
      <c r="I96" s="2" t="s">
        <v>22</v>
      </c>
      <c r="J96" s="2" t="s">
        <v>47</v>
      </c>
      <c r="K96" s="2" t="s">
        <v>573</v>
      </c>
      <c r="L96" s="2" t="s">
        <v>74</v>
      </c>
      <c r="M96" s="2">
        <v>1.0</v>
      </c>
      <c r="N96" s="2" t="s">
        <v>22</v>
      </c>
      <c r="O96" s="2" t="s">
        <v>42</v>
      </c>
      <c r="P96" s="2">
        <v>1.0</v>
      </c>
    </row>
    <row r="97">
      <c r="A97" s="4">
        <v>43711.92952175926</v>
      </c>
      <c r="B97" s="2" t="s">
        <v>400</v>
      </c>
      <c r="C97" s="2" t="s">
        <v>17</v>
      </c>
      <c r="D97" s="2" t="s">
        <v>401</v>
      </c>
      <c r="E97" s="2">
        <v>5.0</v>
      </c>
      <c r="F97" s="2" t="s">
        <v>574</v>
      </c>
      <c r="G97" s="2" t="s">
        <v>67</v>
      </c>
      <c r="H97" s="2" t="s">
        <v>113</v>
      </c>
      <c r="I97" s="2" t="s">
        <v>22</v>
      </c>
      <c r="J97" s="2" t="s">
        <v>23</v>
      </c>
      <c r="K97" s="2" t="s">
        <v>575</v>
      </c>
      <c r="L97" s="2" t="s">
        <v>25</v>
      </c>
      <c r="M97" s="2">
        <v>6.0</v>
      </c>
      <c r="N97" s="2" t="s">
        <v>22</v>
      </c>
      <c r="O97" s="2" t="s">
        <v>42</v>
      </c>
      <c r="P97" s="2">
        <v>1.0</v>
      </c>
    </row>
    <row r="98">
      <c r="A98" s="4">
        <v>43711.92991615741</v>
      </c>
      <c r="B98" s="2" t="s">
        <v>312</v>
      </c>
      <c r="C98" s="2" t="s">
        <v>17</v>
      </c>
      <c r="D98" s="2" t="s">
        <v>18</v>
      </c>
      <c r="E98" s="2">
        <v>4.0</v>
      </c>
      <c r="F98" s="2" t="s">
        <v>576</v>
      </c>
      <c r="G98" s="2" t="s">
        <v>577</v>
      </c>
      <c r="H98" s="2" t="s">
        <v>113</v>
      </c>
      <c r="I98" s="2" t="s">
        <v>38</v>
      </c>
      <c r="J98" s="2" t="s">
        <v>23</v>
      </c>
      <c r="K98" s="2" t="s">
        <v>578</v>
      </c>
      <c r="L98" s="2" t="s">
        <v>41</v>
      </c>
      <c r="M98" s="2">
        <v>9.0</v>
      </c>
      <c r="N98" s="2" t="s">
        <v>22</v>
      </c>
      <c r="O98" s="2" t="s">
        <v>70</v>
      </c>
      <c r="P98" s="2">
        <v>4.0</v>
      </c>
    </row>
    <row r="99">
      <c r="A99" s="4">
        <v>43711.931040474534</v>
      </c>
      <c r="B99" s="2" t="s">
        <v>189</v>
      </c>
      <c r="C99" s="2" t="s">
        <v>17</v>
      </c>
      <c r="D99" s="2" t="s">
        <v>65</v>
      </c>
      <c r="E99" s="2">
        <v>4.0</v>
      </c>
      <c r="F99" s="2" t="s">
        <v>579</v>
      </c>
      <c r="G99" s="2" t="s">
        <v>580</v>
      </c>
      <c r="H99" s="2" t="s">
        <v>113</v>
      </c>
      <c r="I99" s="2" t="s">
        <v>39</v>
      </c>
      <c r="J99" s="2" t="s">
        <v>47</v>
      </c>
      <c r="K99" s="2" t="s">
        <v>154</v>
      </c>
      <c r="L99" s="2" t="s">
        <v>74</v>
      </c>
      <c r="M99" s="2">
        <v>1.0</v>
      </c>
      <c r="N99" s="2" t="s">
        <v>212</v>
      </c>
      <c r="O99" s="2" t="s">
        <v>42</v>
      </c>
      <c r="P99" s="2">
        <v>1.0</v>
      </c>
    </row>
    <row r="100">
      <c r="A100" s="4">
        <v>43711.931671666665</v>
      </c>
      <c r="B100" s="2" t="s">
        <v>545</v>
      </c>
      <c r="C100" s="2" t="s">
        <v>17</v>
      </c>
      <c r="D100" s="2" t="s">
        <v>35</v>
      </c>
      <c r="E100" s="2">
        <v>4.0</v>
      </c>
      <c r="F100" s="2" t="s">
        <v>142</v>
      </c>
      <c r="G100" s="2" t="s">
        <v>67</v>
      </c>
      <c r="H100" s="2" t="s">
        <v>68</v>
      </c>
      <c r="I100" s="2" t="s">
        <v>114</v>
      </c>
      <c r="J100" s="2" t="s">
        <v>115</v>
      </c>
      <c r="K100" s="2" t="s">
        <v>40</v>
      </c>
      <c r="L100" s="2" t="s">
        <v>74</v>
      </c>
      <c r="M100" s="2">
        <v>3.0</v>
      </c>
      <c r="N100" s="2" t="s">
        <v>22</v>
      </c>
      <c r="O100" s="2" t="s">
        <v>42</v>
      </c>
      <c r="P100" s="2">
        <v>1.0</v>
      </c>
    </row>
    <row r="101">
      <c r="A101" s="4">
        <v>43711.93277763889</v>
      </c>
      <c r="B101" s="2" t="s">
        <v>290</v>
      </c>
      <c r="C101" s="2" t="s">
        <v>17</v>
      </c>
      <c r="D101" s="2" t="s">
        <v>18</v>
      </c>
      <c r="E101" s="2">
        <v>4.0</v>
      </c>
      <c r="F101" s="2" t="s">
        <v>581</v>
      </c>
      <c r="G101" s="2" t="s">
        <v>130</v>
      </c>
      <c r="H101" s="2" t="s">
        <v>68</v>
      </c>
      <c r="I101" s="2" t="s">
        <v>22</v>
      </c>
      <c r="J101" s="2" t="s">
        <v>23</v>
      </c>
      <c r="K101" s="2" t="s">
        <v>582</v>
      </c>
      <c r="L101" s="2" t="s">
        <v>74</v>
      </c>
      <c r="M101" s="2">
        <v>7.0</v>
      </c>
      <c r="N101" s="2" t="s">
        <v>22</v>
      </c>
      <c r="O101" s="2" t="s">
        <v>42</v>
      </c>
      <c r="P101" s="2">
        <v>1.0</v>
      </c>
    </row>
    <row r="102">
      <c r="A102" s="4">
        <v>43711.93614009259</v>
      </c>
      <c r="B102" s="2" t="s">
        <v>451</v>
      </c>
      <c r="C102" s="2" t="s">
        <v>34</v>
      </c>
      <c r="D102" s="2" t="s">
        <v>44</v>
      </c>
      <c r="E102" s="2">
        <v>4.0</v>
      </c>
      <c r="F102" s="2" t="s">
        <v>132</v>
      </c>
      <c r="G102" s="2" t="s">
        <v>274</v>
      </c>
      <c r="H102" s="2" t="s">
        <v>68</v>
      </c>
      <c r="I102" s="2" t="s">
        <v>22</v>
      </c>
      <c r="J102" s="2" t="s">
        <v>157</v>
      </c>
      <c r="K102" s="2" t="s">
        <v>304</v>
      </c>
      <c r="L102" s="2" t="s">
        <v>41</v>
      </c>
      <c r="M102" s="2">
        <v>2.0</v>
      </c>
      <c r="N102" s="2" t="s">
        <v>22</v>
      </c>
      <c r="O102" s="2" t="s">
        <v>42</v>
      </c>
      <c r="P102" s="2">
        <v>1.0</v>
      </c>
    </row>
    <row r="103">
      <c r="A103" s="4">
        <v>43711.93814912037</v>
      </c>
      <c r="B103" s="2" t="s">
        <v>393</v>
      </c>
      <c r="C103" s="2" t="s">
        <v>17</v>
      </c>
      <c r="D103" s="2" t="s">
        <v>65</v>
      </c>
      <c r="E103" s="2">
        <v>3.0</v>
      </c>
      <c r="F103" s="2" t="s">
        <v>583</v>
      </c>
      <c r="G103" s="2" t="s">
        <v>123</v>
      </c>
      <c r="H103" s="2" t="s">
        <v>38</v>
      </c>
      <c r="I103" s="2" t="s">
        <v>39</v>
      </c>
      <c r="J103" s="2" t="s">
        <v>47</v>
      </c>
      <c r="K103" s="2" t="s">
        <v>150</v>
      </c>
      <c r="L103" s="2" t="s">
        <v>74</v>
      </c>
      <c r="M103" s="2">
        <v>2.0</v>
      </c>
      <c r="N103" s="2" t="s">
        <v>212</v>
      </c>
      <c r="O103" s="2" t="s">
        <v>270</v>
      </c>
      <c r="P103" s="2">
        <v>1.0</v>
      </c>
    </row>
    <row r="104">
      <c r="A104" s="4">
        <v>43711.94024011574</v>
      </c>
      <c r="B104" s="2" t="s">
        <v>584</v>
      </c>
      <c r="C104" s="2" t="s">
        <v>17</v>
      </c>
      <c r="D104" s="2" t="s">
        <v>44</v>
      </c>
      <c r="E104" s="2">
        <v>4.0</v>
      </c>
      <c r="F104" s="2" t="s">
        <v>160</v>
      </c>
      <c r="G104" s="2" t="s">
        <v>123</v>
      </c>
      <c r="H104" s="2" t="s">
        <v>21</v>
      </c>
      <c r="I104" s="2" t="s">
        <v>38</v>
      </c>
      <c r="J104" s="2" t="s">
        <v>157</v>
      </c>
      <c r="K104" s="2" t="s">
        <v>117</v>
      </c>
      <c r="L104" s="2" t="s">
        <v>54</v>
      </c>
      <c r="M104" s="2">
        <v>7.0</v>
      </c>
      <c r="N104" s="2" t="s">
        <v>22</v>
      </c>
      <c r="O104" s="2" t="s">
        <v>42</v>
      </c>
      <c r="P104" s="2">
        <v>2.0</v>
      </c>
    </row>
    <row r="105">
      <c r="A105" s="4">
        <v>43711.94140943287</v>
      </c>
      <c r="B105" s="2" t="s">
        <v>469</v>
      </c>
      <c r="C105" s="2" t="s">
        <v>17</v>
      </c>
      <c r="D105" s="2" t="s">
        <v>44</v>
      </c>
      <c r="E105" s="2">
        <v>3.0</v>
      </c>
      <c r="F105" s="2" t="s">
        <v>224</v>
      </c>
      <c r="G105" s="2" t="s">
        <v>130</v>
      </c>
      <c r="H105" s="2" t="s">
        <v>21</v>
      </c>
      <c r="I105" s="2" t="s">
        <v>22</v>
      </c>
      <c r="J105" s="2" t="s">
        <v>23</v>
      </c>
      <c r="K105" s="2" t="s">
        <v>585</v>
      </c>
      <c r="L105" s="2" t="s">
        <v>25</v>
      </c>
      <c r="M105" s="2">
        <v>5.0</v>
      </c>
      <c r="N105" s="2" t="s">
        <v>22</v>
      </c>
      <c r="O105" s="2" t="s">
        <v>42</v>
      </c>
      <c r="P105" s="2">
        <v>1.0</v>
      </c>
    </row>
    <row r="106">
      <c r="A106" s="4">
        <v>43711.94269601852</v>
      </c>
      <c r="B106" s="2" t="s">
        <v>470</v>
      </c>
      <c r="C106" s="2" t="s">
        <v>34</v>
      </c>
      <c r="D106" s="2" t="s">
        <v>18</v>
      </c>
      <c r="E106" s="2">
        <v>3.0</v>
      </c>
      <c r="F106" s="2" t="s">
        <v>521</v>
      </c>
      <c r="G106" s="2" t="s">
        <v>61</v>
      </c>
      <c r="H106" s="2" t="s">
        <v>113</v>
      </c>
      <c r="I106" s="2" t="s">
        <v>22</v>
      </c>
      <c r="J106" s="2" t="s">
        <v>23</v>
      </c>
      <c r="K106" s="2" t="s">
        <v>117</v>
      </c>
      <c r="L106" s="2" t="s">
        <v>25</v>
      </c>
      <c r="M106" s="2">
        <v>5.0</v>
      </c>
      <c r="N106" s="2" t="s">
        <v>22</v>
      </c>
      <c r="O106" s="2" t="s">
        <v>27</v>
      </c>
      <c r="P106" s="2">
        <v>2.0</v>
      </c>
    </row>
    <row r="107">
      <c r="A107" s="4">
        <v>43711.94279262732</v>
      </c>
      <c r="B107" s="2" t="s">
        <v>336</v>
      </c>
      <c r="C107" s="2" t="s">
        <v>17</v>
      </c>
      <c r="D107" s="2" t="s">
        <v>50</v>
      </c>
      <c r="E107" s="2">
        <v>5.0</v>
      </c>
      <c r="F107" s="2" t="s">
        <v>586</v>
      </c>
      <c r="G107" s="2" t="s">
        <v>381</v>
      </c>
      <c r="H107" s="2" t="s">
        <v>21</v>
      </c>
      <c r="I107" s="2" t="s">
        <v>22</v>
      </c>
      <c r="J107" s="2" t="s">
        <v>47</v>
      </c>
      <c r="K107" s="2" t="s">
        <v>587</v>
      </c>
      <c r="L107" s="2" t="s">
        <v>54</v>
      </c>
      <c r="M107" s="2">
        <v>9.0</v>
      </c>
      <c r="N107" s="2" t="s">
        <v>22</v>
      </c>
      <c r="O107" s="2" t="s">
        <v>27</v>
      </c>
      <c r="P107" s="2">
        <v>3.0</v>
      </c>
    </row>
    <row r="108">
      <c r="A108" s="4">
        <v>43711.943339861115</v>
      </c>
      <c r="B108" s="2" t="s">
        <v>105</v>
      </c>
      <c r="C108" s="2" t="s">
        <v>17</v>
      </c>
      <c r="D108" s="2" t="s">
        <v>65</v>
      </c>
      <c r="E108" s="2">
        <v>3.0</v>
      </c>
      <c r="F108" s="2" t="s">
        <v>99</v>
      </c>
      <c r="G108" s="2" t="s">
        <v>149</v>
      </c>
      <c r="H108" s="2" t="s">
        <v>68</v>
      </c>
      <c r="I108" s="2" t="s">
        <v>22</v>
      </c>
      <c r="J108" s="2" t="s">
        <v>23</v>
      </c>
      <c r="K108" s="2" t="s">
        <v>150</v>
      </c>
      <c r="L108" s="2" t="s">
        <v>25</v>
      </c>
      <c r="M108" s="2">
        <v>9.0</v>
      </c>
      <c r="N108" s="2" t="s">
        <v>22</v>
      </c>
      <c r="O108" s="2" t="s">
        <v>42</v>
      </c>
      <c r="P108" s="2">
        <v>1.0</v>
      </c>
    </row>
    <row r="109">
      <c r="A109" s="4">
        <v>43711.94437813657</v>
      </c>
      <c r="B109" s="2" t="s">
        <v>435</v>
      </c>
      <c r="C109" s="2" t="s">
        <v>17</v>
      </c>
      <c r="D109" s="2" t="s">
        <v>44</v>
      </c>
      <c r="E109" s="2">
        <v>5.0</v>
      </c>
      <c r="F109" s="2" t="s">
        <v>588</v>
      </c>
      <c r="G109" s="2" t="s">
        <v>67</v>
      </c>
      <c r="H109" s="2" t="s">
        <v>113</v>
      </c>
      <c r="I109" s="2" t="s">
        <v>38</v>
      </c>
      <c r="J109" s="2" t="s">
        <v>47</v>
      </c>
      <c r="K109" s="2" t="s">
        <v>150</v>
      </c>
      <c r="L109" s="2" t="s">
        <v>25</v>
      </c>
      <c r="M109" s="2">
        <v>1.0</v>
      </c>
      <c r="N109" s="2" t="s">
        <v>212</v>
      </c>
      <c r="O109" s="2" t="s">
        <v>42</v>
      </c>
      <c r="P109" s="2">
        <v>1.0</v>
      </c>
    </row>
    <row r="110">
      <c r="A110" s="4">
        <v>43711.944473298616</v>
      </c>
      <c r="B110" s="2" t="s">
        <v>493</v>
      </c>
      <c r="C110" s="2" t="s">
        <v>17</v>
      </c>
      <c r="D110" s="2" t="s">
        <v>44</v>
      </c>
      <c r="E110" s="2">
        <v>4.0</v>
      </c>
      <c r="F110" s="2" t="s">
        <v>589</v>
      </c>
      <c r="G110" s="2" t="s">
        <v>61</v>
      </c>
      <c r="H110" s="2" t="s">
        <v>21</v>
      </c>
      <c r="I110" s="2" t="s">
        <v>38</v>
      </c>
      <c r="J110" s="2" t="s">
        <v>47</v>
      </c>
      <c r="K110" s="2" t="s">
        <v>150</v>
      </c>
      <c r="L110" s="2" t="s">
        <v>54</v>
      </c>
      <c r="M110" s="2">
        <v>7.0</v>
      </c>
      <c r="N110" s="2" t="s">
        <v>22</v>
      </c>
      <c r="O110" s="2" t="s">
        <v>42</v>
      </c>
      <c r="P110" s="2">
        <v>1.0</v>
      </c>
    </row>
    <row r="111">
      <c r="A111" s="4">
        <v>43711.94607177083</v>
      </c>
      <c r="B111" s="2" t="s">
        <v>512</v>
      </c>
      <c r="C111" s="2" t="s">
        <v>17</v>
      </c>
      <c r="D111" s="2" t="s">
        <v>18</v>
      </c>
      <c r="E111" s="2">
        <v>4.0</v>
      </c>
      <c r="F111" s="2" t="s">
        <v>590</v>
      </c>
      <c r="G111" s="2" t="s">
        <v>591</v>
      </c>
      <c r="H111" s="2" t="s">
        <v>113</v>
      </c>
      <c r="I111" s="2" t="s">
        <v>22</v>
      </c>
      <c r="J111" s="2" t="s">
        <v>115</v>
      </c>
      <c r="K111" s="2" t="s">
        <v>592</v>
      </c>
      <c r="L111" s="2" t="s">
        <v>25</v>
      </c>
      <c r="M111" s="2">
        <v>5.0</v>
      </c>
      <c r="N111" s="2" t="s">
        <v>22</v>
      </c>
      <c r="O111" s="2" t="s">
        <v>42</v>
      </c>
      <c r="P111" s="2">
        <v>1.0</v>
      </c>
    </row>
    <row r="112">
      <c r="A112" s="4">
        <v>43711.948451759265</v>
      </c>
      <c r="B112" s="2" t="s">
        <v>203</v>
      </c>
      <c r="C112" s="2" t="s">
        <v>17</v>
      </c>
      <c r="D112" s="2" t="s">
        <v>35</v>
      </c>
      <c r="E112" s="2">
        <v>3.0</v>
      </c>
      <c r="F112" s="2" t="s">
        <v>593</v>
      </c>
      <c r="G112" s="2" t="s">
        <v>594</v>
      </c>
      <c r="H112" s="2" t="s">
        <v>68</v>
      </c>
      <c r="I112" s="2" t="s">
        <v>22</v>
      </c>
      <c r="J112" s="2" t="s">
        <v>47</v>
      </c>
      <c r="K112" s="2" t="s">
        <v>595</v>
      </c>
      <c r="L112" s="2" t="s">
        <v>74</v>
      </c>
      <c r="M112" s="2">
        <v>3.0</v>
      </c>
      <c r="N112" s="2" t="s">
        <v>39</v>
      </c>
      <c r="O112" s="2" t="s">
        <v>42</v>
      </c>
      <c r="P112" s="2">
        <v>1.0</v>
      </c>
    </row>
    <row r="113">
      <c r="A113" s="4">
        <v>43711.95166428241</v>
      </c>
      <c r="B113" s="2" t="s">
        <v>475</v>
      </c>
      <c r="C113" s="2" t="s">
        <v>128</v>
      </c>
      <c r="D113" s="2" t="s">
        <v>29</v>
      </c>
      <c r="E113" s="2">
        <v>4.0</v>
      </c>
      <c r="F113" s="2" t="s">
        <v>129</v>
      </c>
      <c r="G113" s="2" t="s">
        <v>143</v>
      </c>
      <c r="H113" s="2" t="s">
        <v>68</v>
      </c>
      <c r="I113" s="2" t="s">
        <v>22</v>
      </c>
      <c r="J113" s="2" t="s">
        <v>23</v>
      </c>
      <c r="K113" s="2" t="s">
        <v>573</v>
      </c>
      <c r="L113" s="2" t="s">
        <v>74</v>
      </c>
      <c r="M113" s="2">
        <v>8.0</v>
      </c>
      <c r="N113" s="2" t="s">
        <v>39</v>
      </c>
      <c r="O113" s="2" t="s">
        <v>70</v>
      </c>
      <c r="P113" s="2">
        <v>1.0</v>
      </c>
    </row>
    <row r="114">
      <c r="A114" s="20">
        <v>43711.95221444445</v>
      </c>
      <c r="B114" s="21" t="s">
        <v>444</v>
      </c>
      <c r="C114" s="21" t="s">
        <v>17</v>
      </c>
      <c r="D114" s="21" t="s">
        <v>35</v>
      </c>
      <c r="E114" s="21">
        <v>5.0</v>
      </c>
      <c r="F114" s="21" t="s">
        <v>596</v>
      </c>
      <c r="G114" s="21" t="s">
        <v>597</v>
      </c>
      <c r="H114" s="21" t="s">
        <v>113</v>
      </c>
      <c r="I114" s="21" t="s">
        <v>22</v>
      </c>
      <c r="J114" s="21" t="s">
        <v>47</v>
      </c>
      <c r="K114" s="21" t="s">
        <v>254</v>
      </c>
      <c r="L114" s="21" t="s">
        <v>25</v>
      </c>
      <c r="M114" s="21">
        <v>8.0</v>
      </c>
      <c r="N114" s="21" t="s">
        <v>22</v>
      </c>
      <c r="O114" s="21" t="s">
        <v>42</v>
      </c>
      <c r="P114" s="21">
        <v>1.0</v>
      </c>
    </row>
    <row r="115">
      <c r="A115" s="20">
        <v>43711.95368185185</v>
      </c>
      <c r="B115" s="2" t="s">
        <v>598</v>
      </c>
      <c r="C115" s="21" t="s">
        <v>17</v>
      </c>
      <c r="D115" s="21" t="s">
        <v>44</v>
      </c>
      <c r="E115" s="21">
        <v>3.0</v>
      </c>
      <c r="F115" s="21" t="s">
        <v>555</v>
      </c>
      <c r="G115" s="21" t="s">
        <v>591</v>
      </c>
      <c r="H115" s="21" t="s">
        <v>21</v>
      </c>
      <c r="I115" s="21" t="s">
        <v>22</v>
      </c>
      <c r="J115" s="21" t="s">
        <v>157</v>
      </c>
      <c r="K115" s="21" t="s">
        <v>58</v>
      </c>
      <c r="L115" s="21" t="s">
        <v>25</v>
      </c>
      <c r="M115" s="21">
        <v>1.0</v>
      </c>
      <c r="N115" s="21" t="s">
        <v>39</v>
      </c>
      <c r="O115" s="21" t="s">
        <v>42</v>
      </c>
      <c r="P115" s="21">
        <v>1.0</v>
      </c>
    </row>
    <row r="116">
      <c r="A116" s="20">
        <v>43711.95478380787</v>
      </c>
      <c r="B116" s="21" t="s">
        <v>256</v>
      </c>
      <c r="C116" s="21" t="s">
        <v>34</v>
      </c>
      <c r="D116" s="21" t="s">
        <v>29</v>
      </c>
      <c r="E116" s="21">
        <v>5.0</v>
      </c>
      <c r="F116" s="21" t="s">
        <v>599</v>
      </c>
      <c r="G116" s="21" t="s">
        <v>143</v>
      </c>
      <c r="H116" s="21" t="s">
        <v>113</v>
      </c>
      <c r="I116" s="21" t="s">
        <v>22</v>
      </c>
      <c r="J116" s="21" t="s">
        <v>23</v>
      </c>
      <c r="K116" s="21" t="s">
        <v>32</v>
      </c>
      <c r="L116" s="21" t="s">
        <v>25</v>
      </c>
      <c r="M116" s="21">
        <v>8.0</v>
      </c>
      <c r="N116" s="21" t="s">
        <v>22</v>
      </c>
      <c r="O116" s="21" t="s">
        <v>42</v>
      </c>
      <c r="P116" s="21">
        <v>1.0</v>
      </c>
    </row>
    <row r="117">
      <c r="A117" s="20">
        <v>43711.95577570602</v>
      </c>
      <c r="B117" s="21" t="s">
        <v>309</v>
      </c>
      <c r="C117" s="21" t="s">
        <v>17</v>
      </c>
      <c r="D117" s="21" t="s">
        <v>44</v>
      </c>
      <c r="E117" s="21">
        <v>4.0</v>
      </c>
      <c r="F117" s="21" t="s">
        <v>600</v>
      </c>
      <c r="G117" s="21" t="s">
        <v>67</v>
      </c>
      <c r="H117" s="21" t="s">
        <v>21</v>
      </c>
      <c r="I117" s="21" t="s">
        <v>22</v>
      </c>
      <c r="J117" s="21" t="s">
        <v>47</v>
      </c>
      <c r="K117" s="21" t="s">
        <v>601</v>
      </c>
      <c r="L117" s="21" t="s">
        <v>25</v>
      </c>
      <c r="M117" s="21">
        <v>7.0</v>
      </c>
      <c r="N117" s="21" t="s">
        <v>22</v>
      </c>
      <c r="O117" s="21" t="s">
        <v>27</v>
      </c>
      <c r="P117" s="21">
        <v>1.0</v>
      </c>
    </row>
    <row r="118">
      <c r="A118" s="20">
        <v>43711.956720625</v>
      </c>
      <c r="B118" s="21" t="s">
        <v>163</v>
      </c>
      <c r="C118" s="21" t="s">
        <v>17</v>
      </c>
      <c r="D118" s="21" t="s">
        <v>65</v>
      </c>
      <c r="E118" s="21">
        <v>3.0</v>
      </c>
      <c r="F118" s="21" t="s">
        <v>236</v>
      </c>
      <c r="G118" s="21" t="s">
        <v>143</v>
      </c>
      <c r="H118" s="21" t="s">
        <v>21</v>
      </c>
      <c r="I118" s="21" t="s">
        <v>22</v>
      </c>
      <c r="J118" s="21" t="s">
        <v>47</v>
      </c>
      <c r="K118" s="21" t="s">
        <v>365</v>
      </c>
      <c r="L118" s="21" t="s">
        <v>74</v>
      </c>
      <c r="M118" s="21">
        <v>10.0</v>
      </c>
      <c r="N118" s="21" t="s">
        <v>26</v>
      </c>
      <c r="O118" s="21" t="s">
        <v>70</v>
      </c>
      <c r="P118" s="21">
        <v>4.0</v>
      </c>
    </row>
    <row r="119">
      <c r="A119" s="20">
        <v>43711.962788055556</v>
      </c>
      <c r="B119" s="21" t="s">
        <v>285</v>
      </c>
      <c r="C119" s="21" t="s">
        <v>128</v>
      </c>
      <c r="D119" s="21" t="s">
        <v>50</v>
      </c>
      <c r="E119" s="21">
        <v>4.0</v>
      </c>
      <c r="F119" s="21" t="s">
        <v>602</v>
      </c>
      <c r="G119" s="21" t="s">
        <v>143</v>
      </c>
      <c r="H119" s="21" t="s">
        <v>21</v>
      </c>
      <c r="I119" s="21" t="s">
        <v>22</v>
      </c>
      <c r="J119" s="21" t="s">
        <v>47</v>
      </c>
      <c r="K119" s="21" t="s">
        <v>319</v>
      </c>
      <c r="L119" s="21" t="s">
        <v>54</v>
      </c>
      <c r="M119" s="21">
        <v>10.0</v>
      </c>
      <c r="N119" s="21" t="s">
        <v>26</v>
      </c>
      <c r="O119" s="21" t="s">
        <v>70</v>
      </c>
      <c r="P119" s="21">
        <v>2.0</v>
      </c>
    </row>
    <row r="120">
      <c r="A120" s="20">
        <v>43711.963465821755</v>
      </c>
      <c r="B120" s="21" t="s">
        <v>414</v>
      </c>
      <c r="C120" s="21" t="s">
        <v>128</v>
      </c>
      <c r="D120" s="21" t="s">
        <v>65</v>
      </c>
      <c r="E120" s="21">
        <v>3.0</v>
      </c>
      <c r="F120" s="21" t="s">
        <v>66</v>
      </c>
      <c r="G120" s="21" t="s">
        <v>143</v>
      </c>
      <c r="H120" s="21" t="s">
        <v>113</v>
      </c>
      <c r="I120" s="21" t="s">
        <v>22</v>
      </c>
      <c r="J120" s="21" t="s">
        <v>47</v>
      </c>
      <c r="K120" s="21" t="s">
        <v>603</v>
      </c>
      <c r="L120" s="21" t="s">
        <v>25</v>
      </c>
      <c r="M120" s="21">
        <v>8.0</v>
      </c>
      <c r="N120" s="21" t="s">
        <v>39</v>
      </c>
      <c r="O120" s="21" t="s">
        <v>27</v>
      </c>
      <c r="P120" s="21">
        <v>1.0</v>
      </c>
    </row>
    <row r="121">
      <c r="A121" s="20">
        <v>43711.96534451389</v>
      </c>
      <c r="B121" s="21" t="s">
        <v>258</v>
      </c>
      <c r="C121" s="21" t="s">
        <v>128</v>
      </c>
      <c r="D121" s="21" t="s">
        <v>604</v>
      </c>
      <c r="E121" s="21">
        <v>3.0</v>
      </c>
      <c r="F121" s="21" t="s">
        <v>521</v>
      </c>
      <c r="G121" s="21" t="s">
        <v>130</v>
      </c>
      <c r="H121" s="21" t="s">
        <v>21</v>
      </c>
      <c r="I121" s="21" t="s">
        <v>22</v>
      </c>
      <c r="J121" s="21" t="s">
        <v>23</v>
      </c>
      <c r="K121" s="21" t="s">
        <v>150</v>
      </c>
      <c r="L121" s="21" t="s">
        <v>25</v>
      </c>
      <c r="M121" s="21">
        <v>7.0</v>
      </c>
      <c r="N121" s="21" t="s">
        <v>22</v>
      </c>
      <c r="O121" s="21" t="s">
        <v>70</v>
      </c>
      <c r="P121" s="21">
        <v>4.0</v>
      </c>
    </row>
    <row r="122">
      <c r="A122" s="20">
        <v>43711.97113109953</v>
      </c>
      <c r="B122" s="2" t="s">
        <v>605</v>
      </c>
      <c r="C122" s="21" t="s">
        <v>17</v>
      </c>
      <c r="D122" s="21" t="s">
        <v>18</v>
      </c>
      <c r="E122" s="21">
        <v>5.0</v>
      </c>
      <c r="F122" s="21" t="s">
        <v>460</v>
      </c>
      <c r="G122" s="21" t="s">
        <v>130</v>
      </c>
      <c r="H122" s="21" t="s">
        <v>113</v>
      </c>
      <c r="I122" s="21" t="s">
        <v>22</v>
      </c>
      <c r="J122" s="21" t="s">
        <v>23</v>
      </c>
      <c r="K122" s="21" t="s">
        <v>117</v>
      </c>
      <c r="L122" s="21" t="s">
        <v>25</v>
      </c>
      <c r="M122" s="21">
        <v>8.0</v>
      </c>
      <c r="N122" s="21" t="s">
        <v>22</v>
      </c>
      <c r="O122" s="21" t="s">
        <v>42</v>
      </c>
      <c r="P122" s="21">
        <v>2.0</v>
      </c>
    </row>
    <row r="123">
      <c r="A123" s="20">
        <v>43711.97222578704</v>
      </c>
      <c r="B123" s="2" t="s">
        <v>606</v>
      </c>
      <c r="C123" s="21" t="s">
        <v>17</v>
      </c>
      <c r="D123" s="21" t="s">
        <v>35</v>
      </c>
      <c r="E123" s="21">
        <v>3.0</v>
      </c>
      <c r="F123" s="21" t="s">
        <v>607</v>
      </c>
      <c r="G123" s="21" t="s">
        <v>67</v>
      </c>
      <c r="H123" s="21" t="s">
        <v>113</v>
      </c>
      <c r="I123" s="21" t="s">
        <v>22</v>
      </c>
      <c r="J123" s="21" t="s">
        <v>47</v>
      </c>
      <c r="K123" s="21" t="s">
        <v>150</v>
      </c>
      <c r="L123" s="21" t="s">
        <v>74</v>
      </c>
      <c r="M123" s="21">
        <v>7.0</v>
      </c>
      <c r="N123" s="21" t="s">
        <v>22</v>
      </c>
      <c r="O123" s="21" t="s">
        <v>42</v>
      </c>
      <c r="P123" s="21">
        <v>1.0</v>
      </c>
    </row>
    <row r="124">
      <c r="A124" s="20">
        <v>43711.979450914354</v>
      </c>
      <c r="B124" s="21" t="s">
        <v>358</v>
      </c>
      <c r="C124" s="21" t="s">
        <v>34</v>
      </c>
      <c r="D124" s="21" t="s">
        <v>401</v>
      </c>
      <c r="E124" s="21">
        <v>4.0</v>
      </c>
      <c r="F124" s="21" t="s">
        <v>608</v>
      </c>
      <c r="G124" s="21" t="s">
        <v>503</v>
      </c>
      <c r="H124" s="21" t="s">
        <v>113</v>
      </c>
      <c r="I124" s="21" t="s">
        <v>39</v>
      </c>
      <c r="J124" s="21" t="s">
        <v>47</v>
      </c>
      <c r="K124" s="21" t="s">
        <v>609</v>
      </c>
      <c r="L124" s="21" t="s">
        <v>25</v>
      </c>
      <c r="M124" s="21">
        <v>8.0</v>
      </c>
      <c r="N124" s="21" t="s">
        <v>39</v>
      </c>
      <c r="O124" s="21" t="s">
        <v>42</v>
      </c>
      <c r="P124" s="21">
        <v>1.0</v>
      </c>
    </row>
    <row r="125">
      <c r="A125" s="20">
        <v>43711.98037243055</v>
      </c>
      <c r="B125" s="21" t="s">
        <v>136</v>
      </c>
      <c r="C125" s="21" t="s">
        <v>17</v>
      </c>
      <c r="D125" s="21" t="s">
        <v>44</v>
      </c>
      <c r="E125" s="21">
        <v>3.0</v>
      </c>
      <c r="F125" s="21" t="s">
        <v>610</v>
      </c>
      <c r="G125" s="21" t="s">
        <v>61</v>
      </c>
      <c r="H125" s="21" t="s">
        <v>113</v>
      </c>
      <c r="I125" s="21" t="s">
        <v>38</v>
      </c>
      <c r="J125" s="21" t="s">
        <v>23</v>
      </c>
      <c r="K125" s="21" t="s">
        <v>611</v>
      </c>
      <c r="L125" s="21" t="s">
        <v>25</v>
      </c>
      <c r="M125" s="21">
        <v>7.0</v>
      </c>
      <c r="N125" s="21" t="s">
        <v>22</v>
      </c>
      <c r="O125" s="21" t="s">
        <v>42</v>
      </c>
      <c r="P125" s="21">
        <v>1.0</v>
      </c>
    </row>
    <row r="126">
      <c r="A126" s="20">
        <v>43711.985861180554</v>
      </c>
      <c r="B126" s="21" t="s">
        <v>368</v>
      </c>
      <c r="C126" s="21" t="s">
        <v>17</v>
      </c>
      <c r="D126" s="21" t="s">
        <v>18</v>
      </c>
      <c r="E126" s="21">
        <v>3.0</v>
      </c>
      <c r="F126" s="21" t="s">
        <v>612</v>
      </c>
      <c r="G126" s="21" t="s">
        <v>613</v>
      </c>
      <c r="H126" s="21" t="s">
        <v>38</v>
      </c>
      <c r="I126" s="21" t="s">
        <v>22</v>
      </c>
      <c r="J126" s="21" t="s">
        <v>47</v>
      </c>
      <c r="K126" s="21" t="s">
        <v>614</v>
      </c>
      <c r="L126" s="21" t="s">
        <v>25</v>
      </c>
      <c r="M126" s="21">
        <v>1.0</v>
      </c>
      <c r="N126" s="21" t="s">
        <v>22</v>
      </c>
      <c r="O126" s="21" t="s">
        <v>27</v>
      </c>
      <c r="P126" s="21">
        <v>1.0</v>
      </c>
    </row>
    <row r="127">
      <c r="A127" s="20">
        <v>43711.98595940972</v>
      </c>
      <c r="B127" s="21" t="s">
        <v>368</v>
      </c>
      <c r="C127" s="21" t="s">
        <v>17</v>
      </c>
      <c r="D127" s="21" t="s">
        <v>18</v>
      </c>
      <c r="E127" s="21">
        <v>3.0</v>
      </c>
      <c r="F127" s="21" t="s">
        <v>612</v>
      </c>
      <c r="G127" s="21" t="s">
        <v>613</v>
      </c>
      <c r="H127" s="21" t="s">
        <v>38</v>
      </c>
      <c r="I127" s="21" t="s">
        <v>22</v>
      </c>
      <c r="J127" s="21" t="s">
        <v>47</v>
      </c>
      <c r="K127" s="21" t="s">
        <v>614</v>
      </c>
      <c r="L127" s="21" t="s">
        <v>25</v>
      </c>
      <c r="M127" s="21">
        <v>1.0</v>
      </c>
      <c r="N127" s="21" t="s">
        <v>22</v>
      </c>
      <c r="O127" s="21" t="s">
        <v>27</v>
      </c>
      <c r="P127" s="21">
        <v>1.0</v>
      </c>
    </row>
    <row r="128">
      <c r="A128" s="20">
        <v>43711.99439982639</v>
      </c>
      <c r="B128" s="21" t="s">
        <v>357</v>
      </c>
      <c r="C128" s="21" t="s">
        <v>17</v>
      </c>
      <c r="D128" s="21" t="s">
        <v>29</v>
      </c>
      <c r="E128" s="21">
        <v>4.0</v>
      </c>
      <c r="F128" s="21" t="s">
        <v>528</v>
      </c>
      <c r="G128" s="21" t="s">
        <v>615</v>
      </c>
      <c r="H128" s="21" t="s">
        <v>21</v>
      </c>
      <c r="I128" s="21" t="s">
        <v>22</v>
      </c>
      <c r="J128" s="21" t="s">
        <v>47</v>
      </c>
      <c r="K128" s="21" t="s">
        <v>150</v>
      </c>
      <c r="L128" s="21" t="s">
        <v>74</v>
      </c>
      <c r="M128" s="21">
        <v>8.0</v>
      </c>
      <c r="N128" s="21" t="s">
        <v>22</v>
      </c>
      <c r="O128" s="21" t="s">
        <v>27</v>
      </c>
      <c r="P128" s="21">
        <v>1.0</v>
      </c>
    </row>
    <row r="129">
      <c r="A129" s="20">
        <v>43711.99703521991</v>
      </c>
      <c r="B129" s="2" t="s">
        <v>616</v>
      </c>
      <c r="C129" s="21" t="s">
        <v>17</v>
      </c>
      <c r="D129" s="21" t="s">
        <v>617</v>
      </c>
      <c r="E129" s="21">
        <v>5.0</v>
      </c>
      <c r="F129" s="21" t="s">
        <v>618</v>
      </c>
      <c r="G129" s="21" t="s">
        <v>619</v>
      </c>
      <c r="H129" s="21" t="s">
        <v>21</v>
      </c>
      <c r="I129" s="21" t="s">
        <v>22</v>
      </c>
      <c r="J129" s="21" t="s">
        <v>47</v>
      </c>
      <c r="K129" s="21" t="s">
        <v>620</v>
      </c>
      <c r="L129" s="21" t="s">
        <v>25</v>
      </c>
      <c r="M129" s="21">
        <v>5.0</v>
      </c>
      <c r="N129" s="21" t="s">
        <v>22</v>
      </c>
      <c r="O129" s="21" t="s">
        <v>27</v>
      </c>
      <c r="P129" s="21">
        <v>2.0</v>
      </c>
    </row>
    <row r="130">
      <c r="A130" s="20">
        <v>43712.00540505787</v>
      </c>
      <c r="B130" s="21" t="s">
        <v>424</v>
      </c>
      <c r="C130" s="21" t="s">
        <v>128</v>
      </c>
      <c r="D130" s="21" t="s">
        <v>559</v>
      </c>
      <c r="E130" s="21">
        <v>3.0</v>
      </c>
      <c r="F130" s="21" t="s">
        <v>621</v>
      </c>
      <c r="G130" s="21" t="s">
        <v>67</v>
      </c>
      <c r="H130" s="21" t="s">
        <v>68</v>
      </c>
      <c r="I130" s="21" t="s">
        <v>22</v>
      </c>
      <c r="J130" s="21" t="s">
        <v>47</v>
      </c>
      <c r="K130" s="21" t="s">
        <v>622</v>
      </c>
      <c r="L130" s="21" t="s">
        <v>25</v>
      </c>
      <c r="M130" s="21">
        <v>4.0</v>
      </c>
      <c r="N130" s="21" t="s">
        <v>22</v>
      </c>
      <c r="O130" s="21" t="s">
        <v>42</v>
      </c>
      <c r="P130" s="21">
        <v>1.0</v>
      </c>
    </row>
    <row r="131">
      <c r="A131" s="20">
        <v>43712.00740739584</v>
      </c>
      <c r="B131" s="21" t="s">
        <v>253</v>
      </c>
      <c r="C131" s="21" t="s">
        <v>17</v>
      </c>
      <c r="D131" s="21" t="s">
        <v>617</v>
      </c>
      <c r="E131" s="21">
        <v>3.0</v>
      </c>
      <c r="F131" s="21" t="s">
        <v>19</v>
      </c>
      <c r="G131" s="21" t="s">
        <v>143</v>
      </c>
      <c r="H131" s="21" t="s">
        <v>113</v>
      </c>
      <c r="I131" s="21" t="s">
        <v>22</v>
      </c>
      <c r="J131" s="21" t="s">
        <v>23</v>
      </c>
      <c r="K131" s="21" t="s">
        <v>623</v>
      </c>
      <c r="L131" s="21" t="s">
        <v>25</v>
      </c>
      <c r="M131" s="21">
        <v>7.0</v>
      </c>
      <c r="N131" s="21" t="s">
        <v>22</v>
      </c>
      <c r="O131" s="21" t="s">
        <v>27</v>
      </c>
      <c r="P131" s="21">
        <v>1.0</v>
      </c>
    </row>
    <row r="132">
      <c r="A132" s="20">
        <v>43712.07711238426</v>
      </c>
      <c r="B132" s="21" t="s">
        <v>171</v>
      </c>
      <c r="C132" s="21" t="s">
        <v>17</v>
      </c>
      <c r="D132" s="21" t="s">
        <v>29</v>
      </c>
      <c r="E132" s="21">
        <v>3.0</v>
      </c>
      <c r="F132" s="21" t="s">
        <v>581</v>
      </c>
      <c r="G132" s="21" t="s">
        <v>624</v>
      </c>
      <c r="H132" s="21" t="s">
        <v>113</v>
      </c>
      <c r="I132" s="21" t="s">
        <v>38</v>
      </c>
      <c r="J132" s="21" t="s">
        <v>47</v>
      </c>
      <c r="K132" s="21" t="s">
        <v>625</v>
      </c>
      <c r="L132" s="21" t="s">
        <v>25</v>
      </c>
      <c r="M132" s="21">
        <v>7.0</v>
      </c>
      <c r="N132" s="21" t="s">
        <v>22</v>
      </c>
      <c r="O132" s="21" t="s">
        <v>42</v>
      </c>
      <c r="P132" s="21">
        <v>3.0</v>
      </c>
    </row>
    <row r="133">
      <c r="A133" s="20">
        <v>43712.28185929398</v>
      </c>
      <c r="B133" s="21" t="s">
        <v>454</v>
      </c>
      <c r="C133" s="21" t="s">
        <v>17</v>
      </c>
      <c r="D133" s="21" t="s">
        <v>264</v>
      </c>
      <c r="E133" s="21">
        <v>2.0</v>
      </c>
      <c r="F133" s="21" t="s">
        <v>626</v>
      </c>
      <c r="G133" s="21" t="s">
        <v>61</v>
      </c>
      <c r="H133" s="21" t="s">
        <v>113</v>
      </c>
      <c r="I133" s="21" t="s">
        <v>22</v>
      </c>
      <c r="J133" s="21" t="s">
        <v>23</v>
      </c>
      <c r="K133" s="21" t="s">
        <v>154</v>
      </c>
      <c r="L133" s="21" t="s">
        <v>41</v>
      </c>
      <c r="M133" s="21">
        <v>3.0</v>
      </c>
      <c r="N133" s="21" t="s">
        <v>212</v>
      </c>
      <c r="O133" s="21" t="s">
        <v>42</v>
      </c>
      <c r="P133" s="21">
        <v>1.0</v>
      </c>
    </row>
    <row r="134">
      <c r="A134" s="20">
        <v>43712.31262309028</v>
      </c>
      <c r="B134" s="21" t="s">
        <v>251</v>
      </c>
      <c r="C134" s="21" t="s">
        <v>128</v>
      </c>
      <c r="D134" s="21" t="s">
        <v>44</v>
      </c>
      <c r="E134" s="21">
        <v>4.0</v>
      </c>
      <c r="F134" s="21" t="s">
        <v>521</v>
      </c>
      <c r="G134" s="21" t="s">
        <v>123</v>
      </c>
      <c r="H134" s="21" t="s">
        <v>68</v>
      </c>
      <c r="I134" s="21" t="s">
        <v>22</v>
      </c>
      <c r="J134" s="21" t="s">
        <v>23</v>
      </c>
      <c r="K134" s="21" t="s">
        <v>117</v>
      </c>
      <c r="L134" s="21" t="s">
        <v>74</v>
      </c>
      <c r="M134" s="21">
        <v>8.0</v>
      </c>
      <c r="N134" s="21" t="s">
        <v>22</v>
      </c>
      <c r="O134" s="21" t="s">
        <v>27</v>
      </c>
      <c r="P134" s="21">
        <v>3.0</v>
      </c>
    </row>
    <row r="135">
      <c r="A135" s="20">
        <v>43712.314724780095</v>
      </c>
      <c r="B135" s="21" t="s">
        <v>433</v>
      </c>
      <c r="C135" s="21" t="s">
        <v>128</v>
      </c>
      <c r="D135" s="21" t="s">
        <v>29</v>
      </c>
      <c r="E135" s="21">
        <v>4.0</v>
      </c>
      <c r="F135" s="21" t="s">
        <v>627</v>
      </c>
      <c r="G135" s="21" t="s">
        <v>67</v>
      </c>
      <c r="H135" s="21" t="s">
        <v>21</v>
      </c>
      <c r="I135" s="21" t="s">
        <v>22</v>
      </c>
      <c r="J135" s="21" t="s">
        <v>47</v>
      </c>
      <c r="K135" s="21" t="s">
        <v>623</v>
      </c>
      <c r="L135" s="21" t="s">
        <v>25</v>
      </c>
      <c r="M135" s="21">
        <v>5.0</v>
      </c>
      <c r="N135" s="21" t="s">
        <v>22</v>
      </c>
      <c r="O135" s="21" t="s">
        <v>27</v>
      </c>
      <c r="P135" s="21">
        <v>1.0</v>
      </c>
    </row>
    <row r="136">
      <c r="A136" s="20">
        <v>43712.31616282408</v>
      </c>
      <c r="B136" s="21" t="s">
        <v>412</v>
      </c>
      <c r="C136" s="21" t="s">
        <v>34</v>
      </c>
      <c r="D136" s="21" t="s">
        <v>65</v>
      </c>
      <c r="E136" s="21">
        <v>2.0</v>
      </c>
      <c r="F136" s="21" t="s">
        <v>36</v>
      </c>
      <c r="G136" s="21" t="s">
        <v>143</v>
      </c>
      <c r="H136" s="21" t="s">
        <v>38</v>
      </c>
      <c r="I136" s="21" t="s">
        <v>22</v>
      </c>
      <c r="J136" s="21" t="s">
        <v>47</v>
      </c>
      <c r="K136" s="21" t="s">
        <v>558</v>
      </c>
      <c r="L136" s="21" t="s">
        <v>54</v>
      </c>
      <c r="M136" s="21">
        <v>7.0</v>
      </c>
      <c r="N136" s="21" t="s">
        <v>39</v>
      </c>
      <c r="O136" s="21" t="s">
        <v>42</v>
      </c>
      <c r="P136" s="21">
        <v>1.0</v>
      </c>
    </row>
    <row r="137">
      <c r="A137" s="20">
        <v>43712.316994374996</v>
      </c>
      <c r="B137" s="21" t="s">
        <v>172</v>
      </c>
      <c r="C137" s="21" t="s">
        <v>17</v>
      </c>
      <c r="D137" s="21" t="s">
        <v>29</v>
      </c>
      <c r="E137" s="21">
        <v>4.0</v>
      </c>
      <c r="F137" s="21" t="s">
        <v>555</v>
      </c>
      <c r="G137" s="21" t="s">
        <v>123</v>
      </c>
      <c r="H137" s="21" t="s">
        <v>113</v>
      </c>
      <c r="I137" s="21" t="s">
        <v>22</v>
      </c>
      <c r="J137" s="21" t="s">
        <v>23</v>
      </c>
      <c r="K137" s="21" t="s">
        <v>117</v>
      </c>
      <c r="L137" s="21" t="s">
        <v>25</v>
      </c>
      <c r="M137" s="21">
        <v>8.0</v>
      </c>
      <c r="N137" s="21" t="s">
        <v>22</v>
      </c>
      <c r="O137" s="21" t="s">
        <v>42</v>
      </c>
      <c r="P137" s="21">
        <v>2.0</v>
      </c>
    </row>
    <row r="138">
      <c r="A138" s="20">
        <v>43712.31913782407</v>
      </c>
      <c r="B138" s="21" t="s">
        <v>93</v>
      </c>
      <c r="C138" s="21" t="s">
        <v>17</v>
      </c>
      <c r="D138" s="21" t="s">
        <v>65</v>
      </c>
      <c r="E138" s="21">
        <v>4.0</v>
      </c>
      <c r="F138" s="21" t="s">
        <v>66</v>
      </c>
      <c r="G138" s="21" t="s">
        <v>628</v>
      </c>
      <c r="H138" s="21" t="s">
        <v>68</v>
      </c>
      <c r="I138" s="21" t="s">
        <v>22</v>
      </c>
      <c r="J138" s="21" t="s">
        <v>47</v>
      </c>
      <c r="K138" s="21" t="s">
        <v>117</v>
      </c>
      <c r="L138" s="21" t="s">
        <v>41</v>
      </c>
      <c r="M138" s="21">
        <v>6.0</v>
      </c>
      <c r="N138" s="21" t="s">
        <v>39</v>
      </c>
      <c r="O138" s="21" t="s">
        <v>27</v>
      </c>
      <c r="P138" s="21">
        <v>2.0</v>
      </c>
    </row>
    <row r="139">
      <c r="A139" s="20">
        <v>43712.32357115741</v>
      </c>
      <c r="B139" s="2" t="s">
        <v>629</v>
      </c>
      <c r="C139" s="21" t="s">
        <v>17</v>
      </c>
      <c r="D139" s="21" t="s">
        <v>18</v>
      </c>
      <c r="E139" s="21">
        <v>4.0</v>
      </c>
      <c r="F139" s="21" t="s">
        <v>250</v>
      </c>
      <c r="G139" s="21" t="s">
        <v>143</v>
      </c>
      <c r="H139" s="21" t="s">
        <v>68</v>
      </c>
      <c r="I139" s="21" t="s">
        <v>38</v>
      </c>
      <c r="J139" s="21" t="s">
        <v>23</v>
      </c>
      <c r="K139" s="21" t="s">
        <v>630</v>
      </c>
      <c r="L139" s="21" t="s">
        <v>25</v>
      </c>
      <c r="M139" s="21">
        <v>1.0</v>
      </c>
      <c r="N139" s="21" t="s">
        <v>22</v>
      </c>
      <c r="O139" s="21" t="s">
        <v>27</v>
      </c>
      <c r="P139" s="21">
        <v>2.0</v>
      </c>
    </row>
    <row r="140">
      <c r="A140" s="20">
        <v>43712.32515025463</v>
      </c>
      <c r="B140" s="21" t="s">
        <v>220</v>
      </c>
      <c r="C140" s="21" t="s">
        <v>17</v>
      </c>
      <c r="D140" s="21" t="s">
        <v>18</v>
      </c>
      <c r="E140" s="21">
        <v>4.0</v>
      </c>
      <c r="F140" s="21" t="s">
        <v>236</v>
      </c>
      <c r="G140" s="21" t="s">
        <v>123</v>
      </c>
      <c r="H140" s="21" t="s">
        <v>21</v>
      </c>
      <c r="I140" s="21" t="s">
        <v>22</v>
      </c>
      <c r="J140" s="21" t="s">
        <v>157</v>
      </c>
      <c r="K140" s="21" t="s">
        <v>585</v>
      </c>
      <c r="L140" s="21" t="s">
        <v>54</v>
      </c>
      <c r="M140" s="21">
        <v>9.0</v>
      </c>
      <c r="N140" s="21" t="s">
        <v>22</v>
      </c>
      <c r="O140" s="21" t="s">
        <v>27</v>
      </c>
      <c r="P140" s="21">
        <v>1.0</v>
      </c>
    </row>
    <row r="141">
      <c r="A141" s="20">
        <v>43712.332101249995</v>
      </c>
      <c r="B141" s="21" t="s">
        <v>235</v>
      </c>
      <c r="C141" s="21" t="s">
        <v>17</v>
      </c>
      <c r="D141" s="21" t="s">
        <v>18</v>
      </c>
      <c r="E141" s="21">
        <v>5.0</v>
      </c>
      <c r="F141" s="21" t="s">
        <v>521</v>
      </c>
      <c r="G141" s="21" t="s">
        <v>143</v>
      </c>
      <c r="H141" s="21" t="s">
        <v>68</v>
      </c>
      <c r="I141" s="21" t="s">
        <v>38</v>
      </c>
      <c r="J141" s="21" t="s">
        <v>157</v>
      </c>
      <c r="K141" s="21" t="s">
        <v>631</v>
      </c>
      <c r="L141" s="21" t="s">
        <v>25</v>
      </c>
      <c r="M141" s="21">
        <v>10.0</v>
      </c>
      <c r="N141" s="21" t="s">
        <v>22</v>
      </c>
      <c r="O141" s="21" t="s">
        <v>27</v>
      </c>
      <c r="P141" s="21">
        <v>1.0</v>
      </c>
    </row>
    <row r="142">
      <c r="A142" s="20">
        <v>43712.33234084491</v>
      </c>
      <c r="B142" s="21" t="s">
        <v>547</v>
      </c>
      <c r="C142" s="21" t="s">
        <v>17</v>
      </c>
      <c r="D142" s="21" t="s">
        <v>44</v>
      </c>
      <c r="E142" s="21">
        <v>3.0</v>
      </c>
      <c r="F142" s="21" t="s">
        <v>521</v>
      </c>
      <c r="G142" s="21" t="s">
        <v>130</v>
      </c>
      <c r="H142" s="21" t="s">
        <v>68</v>
      </c>
      <c r="I142" s="21" t="s">
        <v>22</v>
      </c>
      <c r="J142" s="21" t="s">
        <v>23</v>
      </c>
      <c r="K142" s="21" t="s">
        <v>117</v>
      </c>
      <c r="L142" s="21" t="s">
        <v>41</v>
      </c>
      <c r="M142" s="21">
        <v>7.0</v>
      </c>
      <c r="N142" s="21" t="s">
        <v>39</v>
      </c>
      <c r="O142" s="21" t="s">
        <v>42</v>
      </c>
      <c r="P142" s="21">
        <v>1.0</v>
      </c>
    </row>
    <row r="143">
      <c r="A143" s="20">
        <v>43712.337579178246</v>
      </c>
      <c r="B143" s="21" t="s">
        <v>447</v>
      </c>
      <c r="C143" s="21" t="s">
        <v>34</v>
      </c>
      <c r="D143" s="21" t="s">
        <v>18</v>
      </c>
      <c r="E143" s="21">
        <v>3.0</v>
      </c>
      <c r="F143" s="21" t="s">
        <v>632</v>
      </c>
      <c r="G143" s="21" t="s">
        <v>123</v>
      </c>
      <c r="H143" s="21" t="s">
        <v>113</v>
      </c>
      <c r="I143" s="21" t="s">
        <v>39</v>
      </c>
      <c r="J143" s="21" t="s">
        <v>157</v>
      </c>
      <c r="K143" s="21" t="s">
        <v>37</v>
      </c>
      <c r="L143" s="21" t="s">
        <v>25</v>
      </c>
      <c r="M143" s="21">
        <v>3.0</v>
      </c>
      <c r="N143" s="21" t="s">
        <v>39</v>
      </c>
      <c r="O143" s="21" t="s">
        <v>42</v>
      </c>
      <c r="P143" s="21">
        <v>1.0</v>
      </c>
    </row>
    <row r="144">
      <c r="A144" s="20">
        <v>43712.34099489583</v>
      </c>
      <c r="B144" s="21" t="s">
        <v>449</v>
      </c>
      <c r="C144" s="21" t="s">
        <v>17</v>
      </c>
      <c r="D144" s="21" t="s">
        <v>65</v>
      </c>
      <c r="E144" s="21">
        <v>4.0</v>
      </c>
      <c r="F144" s="21" t="s">
        <v>633</v>
      </c>
      <c r="G144" s="21" t="s">
        <v>615</v>
      </c>
      <c r="H144" s="21" t="s">
        <v>21</v>
      </c>
      <c r="I144" s="21" t="s">
        <v>22</v>
      </c>
      <c r="J144" s="21" t="s">
        <v>23</v>
      </c>
      <c r="K144" s="21" t="s">
        <v>634</v>
      </c>
      <c r="L144" s="21" t="s">
        <v>25</v>
      </c>
      <c r="M144" s="21">
        <v>3.0</v>
      </c>
      <c r="N144" s="21" t="s">
        <v>39</v>
      </c>
      <c r="O144" s="21" t="s">
        <v>27</v>
      </c>
      <c r="P144" s="21">
        <v>1.0</v>
      </c>
    </row>
    <row r="145">
      <c r="A145" s="20">
        <v>43712.342275393516</v>
      </c>
      <c r="B145" s="21" t="s">
        <v>340</v>
      </c>
      <c r="C145" s="21" t="s">
        <v>17</v>
      </c>
      <c r="D145" s="21" t="s">
        <v>146</v>
      </c>
      <c r="E145" s="21">
        <v>5.0</v>
      </c>
      <c r="F145" s="21" t="s">
        <v>635</v>
      </c>
      <c r="G145" s="21" t="s">
        <v>529</v>
      </c>
      <c r="H145" s="21" t="s">
        <v>21</v>
      </c>
      <c r="I145" s="21" t="s">
        <v>22</v>
      </c>
      <c r="J145" s="21" t="s">
        <v>157</v>
      </c>
      <c r="K145" s="21" t="s">
        <v>319</v>
      </c>
      <c r="L145" s="21" t="s">
        <v>25</v>
      </c>
      <c r="M145" s="21">
        <v>10.0</v>
      </c>
      <c r="N145" s="21" t="s">
        <v>22</v>
      </c>
      <c r="O145" s="21" t="s">
        <v>70</v>
      </c>
      <c r="P145" s="21">
        <v>3.0</v>
      </c>
    </row>
    <row r="146">
      <c r="A146" s="20">
        <v>43712.34382106482</v>
      </c>
      <c r="B146" s="21" t="s">
        <v>170</v>
      </c>
      <c r="C146" s="21" t="s">
        <v>17</v>
      </c>
      <c r="D146" s="21" t="s">
        <v>65</v>
      </c>
      <c r="E146" s="21">
        <v>4.0</v>
      </c>
      <c r="F146" s="21" t="s">
        <v>636</v>
      </c>
      <c r="G146" s="21" t="s">
        <v>61</v>
      </c>
      <c r="H146" s="21" t="s">
        <v>21</v>
      </c>
      <c r="I146" s="21" t="s">
        <v>22</v>
      </c>
      <c r="J146" s="21" t="s">
        <v>47</v>
      </c>
      <c r="K146" s="21" t="s">
        <v>637</v>
      </c>
      <c r="L146" s="21" t="s">
        <v>25</v>
      </c>
      <c r="M146" s="21">
        <v>5.0</v>
      </c>
      <c r="N146" s="21" t="s">
        <v>39</v>
      </c>
      <c r="O146" s="21" t="s">
        <v>42</v>
      </c>
      <c r="P146" s="21">
        <v>1.0</v>
      </c>
    </row>
    <row r="147">
      <c r="A147" s="20">
        <v>43712.3449884838</v>
      </c>
      <c r="B147" s="21" t="s">
        <v>227</v>
      </c>
      <c r="C147" s="21" t="s">
        <v>17</v>
      </c>
      <c r="D147" s="21" t="s">
        <v>65</v>
      </c>
      <c r="E147" s="21">
        <v>3.0</v>
      </c>
      <c r="F147" s="21" t="s">
        <v>638</v>
      </c>
      <c r="G147" s="21" t="s">
        <v>639</v>
      </c>
      <c r="H147" s="21" t="s">
        <v>113</v>
      </c>
      <c r="I147" s="21" t="s">
        <v>114</v>
      </c>
      <c r="J147" s="21" t="s">
        <v>47</v>
      </c>
      <c r="K147" s="21" t="s">
        <v>40</v>
      </c>
      <c r="L147" s="21" t="s">
        <v>25</v>
      </c>
      <c r="M147" s="21">
        <v>2.0</v>
      </c>
      <c r="N147" s="21" t="s">
        <v>212</v>
      </c>
      <c r="O147" s="21" t="s">
        <v>270</v>
      </c>
      <c r="P147" s="21">
        <v>1.0</v>
      </c>
    </row>
    <row r="148">
      <c r="A148" s="20">
        <v>43712.34647215278</v>
      </c>
      <c r="B148" s="21" t="s">
        <v>423</v>
      </c>
      <c r="C148" s="21" t="s">
        <v>17</v>
      </c>
      <c r="D148" s="21" t="s">
        <v>35</v>
      </c>
      <c r="E148" s="21">
        <v>3.0</v>
      </c>
      <c r="F148" s="21" t="s">
        <v>640</v>
      </c>
      <c r="G148" s="21" t="s">
        <v>149</v>
      </c>
      <c r="H148" s="21" t="s">
        <v>113</v>
      </c>
      <c r="I148" s="21" t="s">
        <v>22</v>
      </c>
      <c r="J148" s="21" t="s">
        <v>23</v>
      </c>
      <c r="K148" s="21" t="s">
        <v>641</v>
      </c>
      <c r="L148" s="21" t="s">
        <v>25</v>
      </c>
      <c r="M148" s="21">
        <v>6.0</v>
      </c>
      <c r="N148" s="21" t="s">
        <v>22</v>
      </c>
      <c r="O148" s="21" t="s">
        <v>42</v>
      </c>
      <c r="P148" s="21">
        <v>2.0</v>
      </c>
    </row>
    <row r="149">
      <c r="A149" s="20">
        <v>43712.347928483796</v>
      </c>
      <c r="B149" s="21" t="s">
        <v>437</v>
      </c>
      <c r="C149" s="21" t="s">
        <v>17</v>
      </c>
      <c r="D149" s="21" t="s">
        <v>65</v>
      </c>
      <c r="E149" s="21">
        <v>4.0</v>
      </c>
      <c r="F149" s="21" t="s">
        <v>642</v>
      </c>
      <c r="G149" s="21" t="s">
        <v>67</v>
      </c>
      <c r="H149" s="21" t="s">
        <v>113</v>
      </c>
      <c r="I149" s="21" t="s">
        <v>22</v>
      </c>
      <c r="J149" s="21" t="s">
        <v>23</v>
      </c>
      <c r="K149" s="21" t="s">
        <v>634</v>
      </c>
      <c r="L149" s="21" t="s">
        <v>25</v>
      </c>
      <c r="M149" s="21">
        <v>7.0</v>
      </c>
      <c r="N149" s="21" t="s">
        <v>39</v>
      </c>
      <c r="O149" s="21" t="s">
        <v>42</v>
      </c>
      <c r="P149" s="21">
        <v>1.0</v>
      </c>
    </row>
    <row r="150">
      <c r="A150" s="20">
        <v>43712.35217931713</v>
      </c>
      <c r="B150" s="21" t="s">
        <v>246</v>
      </c>
      <c r="C150" s="21" t="s">
        <v>17</v>
      </c>
      <c r="D150" s="21" t="s">
        <v>29</v>
      </c>
      <c r="E150" s="21">
        <v>3.0</v>
      </c>
      <c r="F150" s="21" t="s">
        <v>394</v>
      </c>
      <c r="G150" s="21" t="s">
        <v>123</v>
      </c>
      <c r="H150" s="21" t="s">
        <v>113</v>
      </c>
      <c r="I150" s="21" t="s">
        <v>22</v>
      </c>
      <c r="J150" s="21" t="s">
        <v>157</v>
      </c>
      <c r="K150" s="21" t="s">
        <v>117</v>
      </c>
      <c r="L150" s="21" t="s">
        <v>25</v>
      </c>
      <c r="M150" s="21">
        <v>2.0</v>
      </c>
      <c r="N150" s="21" t="s">
        <v>22</v>
      </c>
      <c r="O150" s="21" t="s">
        <v>27</v>
      </c>
      <c r="P150" s="21">
        <v>2.0</v>
      </c>
    </row>
    <row r="151">
      <c r="A151" s="20">
        <v>43712.35376677083</v>
      </c>
      <c r="B151" s="21" t="s">
        <v>223</v>
      </c>
      <c r="C151" s="21" t="s">
        <v>34</v>
      </c>
      <c r="D151" s="21" t="s">
        <v>29</v>
      </c>
      <c r="E151" s="21">
        <v>4.0</v>
      </c>
      <c r="F151" s="21" t="s">
        <v>110</v>
      </c>
      <c r="G151" s="21" t="s">
        <v>274</v>
      </c>
      <c r="H151" s="21" t="s">
        <v>113</v>
      </c>
      <c r="I151" s="21" t="s">
        <v>38</v>
      </c>
      <c r="J151" s="21" t="s">
        <v>157</v>
      </c>
      <c r="K151" s="21" t="s">
        <v>643</v>
      </c>
      <c r="L151" s="21" t="s">
        <v>25</v>
      </c>
      <c r="M151" s="21">
        <v>8.0</v>
      </c>
      <c r="N151" s="21" t="s">
        <v>22</v>
      </c>
      <c r="O151" s="21" t="s">
        <v>27</v>
      </c>
      <c r="P151" s="21">
        <v>1.0</v>
      </c>
    </row>
    <row r="152">
      <c r="A152" s="20">
        <v>43712.354736319445</v>
      </c>
      <c r="B152" s="21" t="s">
        <v>534</v>
      </c>
      <c r="C152" s="21" t="s">
        <v>34</v>
      </c>
      <c r="D152" s="21" t="s">
        <v>29</v>
      </c>
      <c r="E152" s="21">
        <v>5.0</v>
      </c>
      <c r="F152" s="21" t="s">
        <v>644</v>
      </c>
      <c r="G152" s="21" t="s">
        <v>153</v>
      </c>
      <c r="H152" s="21" t="s">
        <v>21</v>
      </c>
      <c r="I152" s="21" t="s">
        <v>38</v>
      </c>
      <c r="J152" s="21" t="s">
        <v>23</v>
      </c>
      <c r="K152" s="21" t="s">
        <v>446</v>
      </c>
      <c r="L152" s="21" t="s">
        <v>54</v>
      </c>
      <c r="M152" s="21">
        <v>7.0</v>
      </c>
      <c r="N152" s="21" t="s">
        <v>39</v>
      </c>
      <c r="O152" s="21" t="s">
        <v>70</v>
      </c>
      <c r="P152" s="21">
        <v>5.0</v>
      </c>
    </row>
    <row r="153">
      <c r="A153" s="20">
        <v>43712.35768891204</v>
      </c>
      <c r="B153" s="21" t="s">
        <v>387</v>
      </c>
      <c r="C153" s="21" t="s">
        <v>17</v>
      </c>
      <c r="D153" s="21" t="s">
        <v>559</v>
      </c>
      <c r="E153" s="21">
        <v>4.0</v>
      </c>
      <c r="F153" s="21" t="s">
        <v>645</v>
      </c>
      <c r="G153" s="21" t="s">
        <v>67</v>
      </c>
      <c r="H153" s="21" t="s">
        <v>68</v>
      </c>
      <c r="I153" s="21" t="s">
        <v>22</v>
      </c>
      <c r="J153" s="21" t="s">
        <v>23</v>
      </c>
      <c r="K153" s="21" t="s">
        <v>117</v>
      </c>
      <c r="L153" s="21" t="s">
        <v>25</v>
      </c>
      <c r="M153" s="21">
        <v>3.0</v>
      </c>
      <c r="N153" s="21" t="s">
        <v>39</v>
      </c>
      <c r="O153" s="21" t="s">
        <v>42</v>
      </c>
      <c r="P153" s="21">
        <v>1.0</v>
      </c>
    </row>
    <row r="154">
      <c r="A154" s="20">
        <v>43712.3870109375</v>
      </c>
      <c r="B154" s="21" t="s">
        <v>126</v>
      </c>
      <c r="C154" s="21" t="s">
        <v>17</v>
      </c>
      <c r="D154" s="21" t="s">
        <v>65</v>
      </c>
      <c r="E154" s="21">
        <v>2.0</v>
      </c>
      <c r="F154" s="21" t="s">
        <v>646</v>
      </c>
      <c r="G154" s="21" t="s">
        <v>149</v>
      </c>
      <c r="H154" s="21" t="s">
        <v>113</v>
      </c>
      <c r="I154" s="21" t="s">
        <v>22</v>
      </c>
      <c r="J154" s="21" t="s">
        <v>23</v>
      </c>
      <c r="K154" s="21" t="s">
        <v>117</v>
      </c>
      <c r="L154" s="21" t="s">
        <v>74</v>
      </c>
      <c r="M154" s="21">
        <v>9.0</v>
      </c>
      <c r="N154" s="21" t="s">
        <v>22</v>
      </c>
      <c r="O154" s="21" t="s">
        <v>70</v>
      </c>
      <c r="P154" s="21">
        <v>1.0</v>
      </c>
    </row>
    <row r="155">
      <c r="A155" s="20">
        <v>43712.40040859954</v>
      </c>
      <c r="B155" s="21" t="s">
        <v>548</v>
      </c>
      <c r="C155" s="21" t="s">
        <v>34</v>
      </c>
      <c r="D155" s="21" t="s">
        <v>18</v>
      </c>
      <c r="E155" s="21">
        <v>3.0</v>
      </c>
      <c r="F155" s="21" t="s">
        <v>647</v>
      </c>
      <c r="G155" s="21" t="s">
        <v>143</v>
      </c>
      <c r="H155" s="21" t="s">
        <v>113</v>
      </c>
      <c r="I155" s="21" t="s">
        <v>22</v>
      </c>
      <c r="J155" s="21" t="s">
        <v>157</v>
      </c>
      <c r="K155" s="21" t="s">
        <v>648</v>
      </c>
      <c r="L155" s="21" t="s">
        <v>54</v>
      </c>
      <c r="M155" s="21">
        <v>7.0</v>
      </c>
      <c r="N155" s="21" t="s">
        <v>22</v>
      </c>
      <c r="O155" s="21" t="s">
        <v>42</v>
      </c>
      <c r="P155" s="21">
        <v>1.0</v>
      </c>
    </row>
    <row r="156">
      <c r="A156" s="20">
        <v>43712.41262591435</v>
      </c>
      <c r="B156" s="21" t="s">
        <v>272</v>
      </c>
      <c r="C156" s="21" t="s">
        <v>17</v>
      </c>
      <c r="D156" s="21" t="s">
        <v>65</v>
      </c>
      <c r="E156" s="21">
        <v>4.0</v>
      </c>
      <c r="F156" s="21" t="s">
        <v>363</v>
      </c>
      <c r="G156" s="21" t="s">
        <v>123</v>
      </c>
      <c r="H156" s="21" t="s">
        <v>113</v>
      </c>
      <c r="I156" s="21" t="s">
        <v>22</v>
      </c>
      <c r="J156" s="21" t="s">
        <v>157</v>
      </c>
      <c r="K156" s="21" t="s">
        <v>117</v>
      </c>
      <c r="L156" s="21" t="s">
        <v>54</v>
      </c>
      <c r="M156" s="21">
        <v>8.0</v>
      </c>
      <c r="N156" s="21" t="s">
        <v>39</v>
      </c>
      <c r="O156" s="21" t="s">
        <v>42</v>
      </c>
      <c r="P156" s="21">
        <v>1.0</v>
      </c>
    </row>
    <row r="157">
      <c r="A157" s="20">
        <v>43712.41268010417</v>
      </c>
      <c r="B157" s="21" t="s">
        <v>327</v>
      </c>
      <c r="C157" s="21" t="s">
        <v>17</v>
      </c>
      <c r="D157" s="21" t="s">
        <v>44</v>
      </c>
      <c r="E157" s="21">
        <v>3.0</v>
      </c>
      <c r="F157" s="21" t="s">
        <v>579</v>
      </c>
      <c r="G157" s="21" t="s">
        <v>130</v>
      </c>
      <c r="H157" s="21" t="s">
        <v>68</v>
      </c>
      <c r="I157" s="21" t="s">
        <v>38</v>
      </c>
      <c r="J157" s="21" t="s">
        <v>47</v>
      </c>
      <c r="K157" s="21" t="s">
        <v>150</v>
      </c>
      <c r="L157" s="21" t="s">
        <v>54</v>
      </c>
      <c r="M157" s="21">
        <v>7.0</v>
      </c>
      <c r="N157" s="21" t="s">
        <v>39</v>
      </c>
      <c r="O157" s="21" t="s">
        <v>42</v>
      </c>
      <c r="P157" s="21">
        <v>2.0</v>
      </c>
    </row>
    <row r="158">
      <c r="A158" s="20">
        <v>43712.41404482639</v>
      </c>
      <c r="B158" s="21" t="s">
        <v>300</v>
      </c>
      <c r="C158" s="21" t="s">
        <v>17</v>
      </c>
      <c r="D158" s="21" t="s">
        <v>44</v>
      </c>
      <c r="E158" s="21">
        <v>3.0</v>
      </c>
      <c r="F158" s="21" t="s">
        <v>649</v>
      </c>
      <c r="G158" s="21" t="s">
        <v>143</v>
      </c>
      <c r="H158" s="21" t="s">
        <v>21</v>
      </c>
      <c r="I158" s="21" t="s">
        <v>38</v>
      </c>
      <c r="J158" s="21" t="s">
        <v>23</v>
      </c>
      <c r="K158" s="21" t="s">
        <v>650</v>
      </c>
      <c r="L158" s="21" t="s">
        <v>41</v>
      </c>
      <c r="M158" s="21">
        <v>6.0</v>
      </c>
      <c r="N158" s="21" t="s">
        <v>22</v>
      </c>
      <c r="O158" s="21" t="s">
        <v>42</v>
      </c>
      <c r="P158" s="21">
        <v>1.0</v>
      </c>
    </row>
    <row r="159">
      <c r="A159" s="20">
        <v>43712.42550871528</v>
      </c>
      <c r="B159" s="21" t="s">
        <v>194</v>
      </c>
      <c r="C159" s="21" t="s">
        <v>17</v>
      </c>
      <c r="D159" s="21" t="s">
        <v>18</v>
      </c>
      <c r="E159" s="21">
        <v>3.0</v>
      </c>
      <c r="F159" s="21" t="s">
        <v>236</v>
      </c>
      <c r="G159" s="21" t="s">
        <v>123</v>
      </c>
      <c r="H159" s="21" t="s">
        <v>68</v>
      </c>
      <c r="I159" s="21" t="s">
        <v>22</v>
      </c>
      <c r="J159" s="21" t="s">
        <v>23</v>
      </c>
      <c r="K159" s="21" t="s">
        <v>88</v>
      </c>
      <c r="L159" s="21" t="s">
        <v>74</v>
      </c>
      <c r="M159" s="21">
        <v>8.0</v>
      </c>
      <c r="N159" s="21" t="s">
        <v>22</v>
      </c>
      <c r="O159" s="21" t="s">
        <v>70</v>
      </c>
      <c r="P159" s="21">
        <v>3.0</v>
      </c>
    </row>
    <row r="160">
      <c r="A160" s="20">
        <v>43712.42663099537</v>
      </c>
      <c r="B160" s="21" t="s">
        <v>458</v>
      </c>
      <c r="C160" s="21" t="s">
        <v>17</v>
      </c>
      <c r="D160" s="21" t="s">
        <v>18</v>
      </c>
      <c r="E160" s="21">
        <v>3.0</v>
      </c>
      <c r="F160" s="21" t="s">
        <v>651</v>
      </c>
      <c r="G160" s="21" t="s">
        <v>130</v>
      </c>
      <c r="H160" s="21" t="s">
        <v>113</v>
      </c>
      <c r="I160" s="21" t="s">
        <v>38</v>
      </c>
      <c r="J160" s="21" t="s">
        <v>157</v>
      </c>
      <c r="K160" s="21" t="s">
        <v>193</v>
      </c>
      <c r="L160" s="21" t="s">
        <v>54</v>
      </c>
      <c r="M160" s="21">
        <v>8.0</v>
      </c>
      <c r="N160" s="21" t="s">
        <v>22</v>
      </c>
      <c r="O160" s="21" t="s">
        <v>27</v>
      </c>
      <c r="P160" s="21">
        <v>1.0</v>
      </c>
    </row>
    <row r="161">
      <c r="A161" s="20">
        <v>43712.42938046296</v>
      </c>
      <c r="B161" s="2" t="s">
        <v>652</v>
      </c>
      <c r="C161" s="21" t="s">
        <v>17</v>
      </c>
      <c r="D161" s="21" t="s">
        <v>44</v>
      </c>
      <c r="E161" s="21">
        <v>3.0</v>
      </c>
      <c r="F161" s="21" t="s">
        <v>647</v>
      </c>
      <c r="G161" s="21" t="s">
        <v>130</v>
      </c>
      <c r="H161" s="21" t="s">
        <v>38</v>
      </c>
      <c r="I161" s="21" t="s">
        <v>22</v>
      </c>
      <c r="J161" s="21" t="s">
        <v>47</v>
      </c>
      <c r="K161" s="21" t="s">
        <v>254</v>
      </c>
      <c r="L161" s="21" t="s">
        <v>54</v>
      </c>
      <c r="M161" s="21">
        <v>5.0</v>
      </c>
      <c r="N161" s="21" t="s">
        <v>22</v>
      </c>
      <c r="O161" s="21" t="s">
        <v>42</v>
      </c>
      <c r="P161" s="21">
        <v>1.0</v>
      </c>
    </row>
    <row r="162">
      <c r="A162" s="20">
        <v>43712.4305321412</v>
      </c>
      <c r="B162" s="21" t="s">
        <v>462</v>
      </c>
      <c r="C162" s="21" t="s">
        <v>17</v>
      </c>
      <c r="D162" s="21" t="s">
        <v>65</v>
      </c>
      <c r="E162" s="21">
        <v>3.0</v>
      </c>
      <c r="F162" s="21" t="s">
        <v>627</v>
      </c>
      <c r="G162" s="21" t="s">
        <v>143</v>
      </c>
      <c r="H162" s="21" t="s">
        <v>38</v>
      </c>
      <c r="I162" s="21" t="s">
        <v>22</v>
      </c>
      <c r="J162" s="21" t="s">
        <v>157</v>
      </c>
      <c r="K162" s="21" t="s">
        <v>319</v>
      </c>
      <c r="L162" s="21" t="s">
        <v>54</v>
      </c>
      <c r="M162" s="21">
        <v>3.0</v>
      </c>
      <c r="N162" s="21" t="s">
        <v>22</v>
      </c>
      <c r="O162" s="21" t="s">
        <v>42</v>
      </c>
      <c r="P162" s="21">
        <v>1.0</v>
      </c>
    </row>
    <row r="163">
      <c r="A163" s="20">
        <v>43712.43181756945</v>
      </c>
      <c r="B163" s="21" t="s">
        <v>116</v>
      </c>
      <c r="C163" s="21" t="s">
        <v>17</v>
      </c>
      <c r="D163" s="21" t="s">
        <v>65</v>
      </c>
      <c r="E163" s="21">
        <v>3.0</v>
      </c>
      <c r="F163" s="21" t="s">
        <v>653</v>
      </c>
      <c r="G163" s="21" t="s">
        <v>130</v>
      </c>
      <c r="H163" s="21" t="s">
        <v>68</v>
      </c>
      <c r="I163" s="21" t="s">
        <v>22</v>
      </c>
      <c r="J163" s="21" t="s">
        <v>157</v>
      </c>
      <c r="K163" s="21" t="s">
        <v>133</v>
      </c>
      <c r="L163" s="21" t="s">
        <v>25</v>
      </c>
      <c r="M163" s="21">
        <v>5.0</v>
      </c>
      <c r="N163" s="21" t="s">
        <v>39</v>
      </c>
      <c r="O163" s="21" t="s">
        <v>42</v>
      </c>
      <c r="P163" s="21">
        <v>1.0</v>
      </c>
    </row>
    <row r="164">
      <c r="A164" s="20">
        <v>43712.43730428241</v>
      </c>
      <c r="B164" s="21" t="s">
        <v>301</v>
      </c>
      <c r="C164" s="21" t="s">
        <v>17</v>
      </c>
      <c r="D164" s="21" t="s">
        <v>18</v>
      </c>
      <c r="E164" s="21">
        <v>3.0</v>
      </c>
      <c r="F164" s="21" t="s">
        <v>654</v>
      </c>
      <c r="G164" s="21" t="s">
        <v>655</v>
      </c>
      <c r="H164" s="21" t="s">
        <v>113</v>
      </c>
      <c r="I164" s="21" t="s">
        <v>22</v>
      </c>
      <c r="J164" s="21" t="s">
        <v>23</v>
      </c>
      <c r="K164" s="21" t="s">
        <v>557</v>
      </c>
      <c r="L164" s="21" t="s">
        <v>74</v>
      </c>
      <c r="M164" s="21">
        <v>10.0</v>
      </c>
      <c r="N164" s="21" t="s">
        <v>22</v>
      </c>
      <c r="O164" s="21" t="s">
        <v>27</v>
      </c>
      <c r="P164" s="21">
        <v>4.0</v>
      </c>
    </row>
    <row r="165">
      <c r="A165" s="20">
        <v>43712.437403564814</v>
      </c>
      <c r="B165" s="21" t="s">
        <v>301</v>
      </c>
      <c r="C165" s="21" t="s">
        <v>17</v>
      </c>
      <c r="D165" s="21" t="s">
        <v>18</v>
      </c>
      <c r="E165" s="21">
        <v>3.0</v>
      </c>
      <c r="F165" s="21" t="s">
        <v>654</v>
      </c>
      <c r="G165" s="21" t="s">
        <v>655</v>
      </c>
      <c r="H165" s="21" t="s">
        <v>113</v>
      </c>
      <c r="I165" s="21" t="s">
        <v>22</v>
      </c>
      <c r="J165" s="21" t="s">
        <v>23</v>
      </c>
      <c r="K165" s="21" t="s">
        <v>557</v>
      </c>
      <c r="L165" s="21" t="s">
        <v>74</v>
      </c>
      <c r="M165" s="21">
        <v>10.0</v>
      </c>
      <c r="N165" s="21" t="s">
        <v>22</v>
      </c>
      <c r="O165" s="21" t="s">
        <v>27</v>
      </c>
      <c r="P165" s="21">
        <v>4.0</v>
      </c>
    </row>
    <row r="166">
      <c r="A166" s="20">
        <v>43712.44069394676</v>
      </c>
      <c r="B166" s="21" t="s">
        <v>491</v>
      </c>
      <c r="C166" s="21" t="s">
        <v>34</v>
      </c>
      <c r="D166" s="21" t="s">
        <v>65</v>
      </c>
      <c r="E166" s="21">
        <v>3.0</v>
      </c>
      <c r="F166" s="21" t="s">
        <v>282</v>
      </c>
      <c r="G166" s="21" t="s">
        <v>143</v>
      </c>
      <c r="H166" s="21" t="s">
        <v>68</v>
      </c>
      <c r="I166" s="21" t="s">
        <v>39</v>
      </c>
      <c r="J166" s="21" t="s">
        <v>47</v>
      </c>
      <c r="K166" s="21" t="s">
        <v>154</v>
      </c>
      <c r="L166" s="21" t="s">
        <v>25</v>
      </c>
      <c r="M166" s="21">
        <v>6.0</v>
      </c>
      <c r="N166" s="21" t="s">
        <v>39</v>
      </c>
      <c r="O166" s="21" t="s">
        <v>42</v>
      </c>
      <c r="P166" s="21">
        <v>1.0</v>
      </c>
    </row>
    <row r="167">
      <c r="A167" s="20">
        <v>43712.454596550924</v>
      </c>
      <c r="B167" s="21" t="s">
        <v>243</v>
      </c>
      <c r="C167" s="21" t="s">
        <v>17</v>
      </c>
      <c r="D167" s="21" t="s">
        <v>29</v>
      </c>
      <c r="E167" s="21">
        <v>4.0</v>
      </c>
      <c r="F167" s="21" t="s">
        <v>521</v>
      </c>
      <c r="G167" s="21" t="s">
        <v>123</v>
      </c>
      <c r="H167" s="21" t="s">
        <v>68</v>
      </c>
      <c r="I167" s="21" t="s">
        <v>22</v>
      </c>
      <c r="J167" s="21" t="s">
        <v>23</v>
      </c>
      <c r="K167" s="21" t="s">
        <v>520</v>
      </c>
      <c r="L167" s="21" t="s">
        <v>25</v>
      </c>
      <c r="M167" s="21">
        <v>8.0</v>
      </c>
      <c r="N167" s="21" t="s">
        <v>39</v>
      </c>
      <c r="O167" s="21" t="s">
        <v>42</v>
      </c>
      <c r="P167" s="21">
        <v>1.0</v>
      </c>
    </row>
    <row r="168">
      <c r="A168" s="20">
        <v>43712.45875420139</v>
      </c>
      <c r="B168" s="21" t="s">
        <v>524</v>
      </c>
      <c r="C168" s="21" t="s">
        <v>34</v>
      </c>
      <c r="D168" s="21" t="s">
        <v>29</v>
      </c>
      <c r="E168" s="21">
        <v>3.0</v>
      </c>
      <c r="F168" s="21" t="s">
        <v>250</v>
      </c>
      <c r="G168" s="21" t="s">
        <v>67</v>
      </c>
      <c r="H168" s="21" t="s">
        <v>113</v>
      </c>
      <c r="I168" s="21" t="s">
        <v>22</v>
      </c>
      <c r="J168" s="21" t="s">
        <v>47</v>
      </c>
      <c r="K168" s="21" t="s">
        <v>656</v>
      </c>
      <c r="L168" s="21" t="s">
        <v>74</v>
      </c>
      <c r="M168" s="21">
        <v>8.0</v>
      </c>
      <c r="N168" s="21" t="s">
        <v>22</v>
      </c>
      <c r="O168" s="21" t="s">
        <v>70</v>
      </c>
      <c r="P168" s="21">
        <v>2.0</v>
      </c>
    </row>
    <row r="169">
      <c r="A169" s="20">
        <v>43712.46258659722</v>
      </c>
      <c r="B169" s="21" t="s">
        <v>249</v>
      </c>
      <c r="C169" s="21" t="s">
        <v>17</v>
      </c>
      <c r="D169" s="21" t="s">
        <v>65</v>
      </c>
      <c r="E169" s="21">
        <v>2.0</v>
      </c>
      <c r="F169" s="21" t="s">
        <v>335</v>
      </c>
      <c r="G169" s="21" t="s">
        <v>657</v>
      </c>
      <c r="H169" s="21" t="s">
        <v>21</v>
      </c>
      <c r="I169" s="21" t="s">
        <v>22</v>
      </c>
      <c r="J169" s="21" t="s">
        <v>23</v>
      </c>
      <c r="K169" s="21" t="s">
        <v>658</v>
      </c>
      <c r="L169" s="21" t="s">
        <v>25</v>
      </c>
      <c r="M169" s="21">
        <v>7.0</v>
      </c>
      <c r="N169" s="21" t="s">
        <v>22</v>
      </c>
      <c r="O169" s="21" t="s">
        <v>42</v>
      </c>
      <c r="P169" s="21">
        <v>1.0</v>
      </c>
    </row>
    <row r="170">
      <c r="A170" s="20">
        <v>43712.46559369213</v>
      </c>
      <c r="B170" s="2" t="s">
        <v>659</v>
      </c>
      <c r="C170" s="21" t="s">
        <v>17</v>
      </c>
      <c r="D170" s="21" t="s">
        <v>18</v>
      </c>
      <c r="E170" s="21">
        <v>4.0</v>
      </c>
      <c r="F170" s="21" t="s">
        <v>660</v>
      </c>
      <c r="G170" s="21" t="s">
        <v>503</v>
      </c>
      <c r="H170" s="21" t="s">
        <v>113</v>
      </c>
      <c r="I170" s="21" t="s">
        <v>22</v>
      </c>
      <c r="J170" s="21" t="s">
        <v>47</v>
      </c>
      <c r="K170" s="21" t="s">
        <v>140</v>
      </c>
      <c r="L170" s="21" t="s">
        <v>25</v>
      </c>
      <c r="M170" s="21">
        <v>8.0</v>
      </c>
      <c r="N170" s="21" t="s">
        <v>22</v>
      </c>
      <c r="O170" s="21" t="s">
        <v>27</v>
      </c>
      <c r="P170" s="21">
        <v>1.0</v>
      </c>
    </row>
    <row r="171">
      <c r="A171" s="20">
        <v>43712.466572488425</v>
      </c>
      <c r="B171" s="21" t="s">
        <v>62</v>
      </c>
      <c r="C171" s="21" t="s">
        <v>17</v>
      </c>
      <c r="D171" s="21" t="s">
        <v>29</v>
      </c>
      <c r="E171" s="21">
        <v>4.0</v>
      </c>
      <c r="F171" s="21" t="s">
        <v>661</v>
      </c>
      <c r="G171" s="21" t="s">
        <v>143</v>
      </c>
      <c r="H171" s="21" t="s">
        <v>68</v>
      </c>
      <c r="I171" s="21" t="s">
        <v>114</v>
      </c>
      <c r="J171" s="21" t="s">
        <v>47</v>
      </c>
      <c r="K171" s="21" t="s">
        <v>40</v>
      </c>
      <c r="L171" s="21" t="s">
        <v>25</v>
      </c>
      <c r="M171" s="21">
        <v>7.0</v>
      </c>
      <c r="N171" s="21" t="s">
        <v>39</v>
      </c>
      <c r="O171" s="21" t="s">
        <v>42</v>
      </c>
      <c r="P171" s="21">
        <v>1.0</v>
      </c>
    </row>
    <row r="172">
      <c r="A172" s="20">
        <v>43712.469665219905</v>
      </c>
      <c r="B172" s="21" t="s">
        <v>76</v>
      </c>
      <c r="C172" s="21" t="s">
        <v>17</v>
      </c>
      <c r="D172" s="21" t="s">
        <v>35</v>
      </c>
      <c r="E172" s="21">
        <v>3.0</v>
      </c>
      <c r="F172" s="21" t="s">
        <v>132</v>
      </c>
      <c r="G172" s="21" t="s">
        <v>143</v>
      </c>
      <c r="H172" s="21" t="s">
        <v>113</v>
      </c>
      <c r="I172" s="21" t="s">
        <v>22</v>
      </c>
      <c r="J172" s="21" t="s">
        <v>47</v>
      </c>
      <c r="K172" s="21" t="s">
        <v>575</v>
      </c>
      <c r="L172" s="21" t="s">
        <v>54</v>
      </c>
      <c r="M172" s="21">
        <v>2.0</v>
      </c>
      <c r="N172" s="21" t="s">
        <v>212</v>
      </c>
      <c r="O172" s="21" t="s">
        <v>42</v>
      </c>
      <c r="P172" s="21">
        <v>1.0</v>
      </c>
    </row>
    <row r="173">
      <c r="A173" s="20">
        <v>43712.47637940972</v>
      </c>
      <c r="B173" s="21" t="s">
        <v>374</v>
      </c>
      <c r="C173" s="21" t="s">
        <v>17</v>
      </c>
      <c r="D173" s="21" t="s">
        <v>18</v>
      </c>
      <c r="E173" s="21">
        <v>4.0</v>
      </c>
      <c r="F173" s="21" t="s">
        <v>19</v>
      </c>
      <c r="G173" s="21" t="s">
        <v>274</v>
      </c>
      <c r="H173" s="21" t="s">
        <v>113</v>
      </c>
      <c r="I173" s="21" t="s">
        <v>22</v>
      </c>
      <c r="J173" s="21" t="s">
        <v>23</v>
      </c>
      <c r="K173" s="21" t="s">
        <v>150</v>
      </c>
      <c r="L173" s="21" t="s">
        <v>54</v>
      </c>
      <c r="M173" s="21">
        <v>9.0</v>
      </c>
      <c r="N173" s="21" t="s">
        <v>22</v>
      </c>
      <c r="O173" s="21" t="s">
        <v>70</v>
      </c>
      <c r="P173" s="21">
        <v>2.0</v>
      </c>
    </row>
    <row r="174">
      <c r="A174" s="20">
        <v>43712.47793936342</v>
      </c>
      <c r="B174" s="21" t="s">
        <v>179</v>
      </c>
      <c r="C174" s="21" t="s">
        <v>17</v>
      </c>
      <c r="D174" s="21" t="s">
        <v>44</v>
      </c>
      <c r="E174" s="21">
        <v>3.0</v>
      </c>
      <c r="F174" s="21" t="s">
        <v>521</v>
      </c>
      <c r="G174" s="21" t="s">
        <v>123</v>
      </c>
      <c r="H174" s="21" t="s">
        <v>113</v>
      </c>
      <c r="I174" s="21" t="s">
        <v>22</v>
      </c>
      <c r="J174" s="21" t="s">
        <v>47</v>
      </c>
      <c r="K174" s="21" t="s">
        <v>662</v>
      </c>
      <c r="L174" s="21" t="s">
        <v>25</v>
      </c>
      <c r="M174" s="21">
        <v>6.0</v>
      </c>
      <c r="N174" s="21" t="s">
        <v>22</v>
      </c>
      <c r="O174" s="21" t="s">
        <v>42</v>
      </c>
      <c r="P174" s="21">
        <v>1.0</v>
      </c>
    </row>
    <row r="175">
      <c r="A175" s="20">
        <v>43712.47879444444</v>
      </c>
      <c r="B175" s="21" t="s">
        <v>87</v>
      </c>
      <c r="C175" s="21" t="s">
        <v>34</v>
      </c>
      <c r="D175" s="21" t="s">
        <v>65</v>
      </c>
      <c r="E175" s="21">
        <v>3.0</v>
      </c>
      <c r="F175" s="21" t="s">
        <v>132</v>
      </c>
      <c r="G175" s="21" t="s">
        <v>381</v>
      </c>
      <c r="H175" s="21" t="s">
        <v>113</v>
      </c>
      <c r="I175" s="21" t="s">
        <v>39</v>
      </c>
      <c r="J175" s="21" t="s">
        <v>47</v>
      </c>
      <c r="K175" s="21" t="s">
        <v>133</v>
      </c>
      <c r="L175" s="21" t="s">
        <v>74</v>
      </c>
      <c r="M175" s="21">
        <v>1.0</v>
      </c>
      <c r="N175" s="21" t="s">
        <v>212</v>
      </c>
      <c r="O175" s="21" t="s">
        <v>42</v>
      </c>
      <c r="P175" s="21">
        <v>1.0</v>
      </c>
    </row>
    <row r="176">
      <c r="A176" s="20">
        <v>43712.478799652774</v>
      </c>
      <c r="B176" s="21" t="s">
        <v>186</v>
      </c>
      <c r="C176" s="21" t="s">
        <v>17</v>
      </c>
      <c r="D176" s="21" t="s">
        <v>50</v>
      </c>
      <c r="E176" s="21">
        <v>3.0</v>
      </c>
      <c r="F176" s="21" t="s">
        <v>663</v>
      </c>
      <c r="G176" s="21" t="s">
        <v>52</v>
      </c>
      <c r="H176" s="21" t="s">
        <v>68</v>
      </c>
      <c r="I176" s="21" t="s">
        <v>39</v>
      </c>
      <c r="J176" s="21" t="s">
        <v>115</v>
      </c>
      <c r="K176" s="21" t="s">
        <v>40</v>
      </c>
      <c r="L176" s="21" t="s">
        <v>54</v>
      </c>
      <c r="M176" s="21">
        <v>7.0</v>
      </c>
      <c r="N176" s="21" t="s">
        <v>39</v>
      </c>
      <c r="O176" s="21" t="s">
        <v>42</v>
      </c>
      <c r="P176" s="21">
        <v>2.0</v>
      </c>
    </row>
    <row r="177">
      <c r="A177" s="20">
        <v>43712.47929229167</v>
      </c>
      <c r="B177" s="21" t="s">
        <v>466</v>
      </c>
      <c r="C177" s="21" t="s">
        <v>17</v>
      </c>
      <c r="D177" s="21" t="s">
        <v>35</v>
      </c>
      <c r="E177" s="21">
        <v>5.0</v>
      </c>
      <c r="F177" s="21" t="s">
        <v>664</v>
      </c>
      <c r="G177" s="21" t="s">
        <v>665</v>
      </c>
      <c r="H177" s="21" t="s">
        <v>68</v>
      </c>
      <c r="I177" s="21" t="s">
        <v>22</v>
      </c>
      <c r="J177" s="21" t="s">
        <v>23</v>
      </c>
      <c r="K177" s="21" t="s">
        <v>666</v>
      </c>
      <c r="L177" s="21" t="s">
        <v>41</v>
      </c>
      <c r="M177" s="21">
        <v>5.0</v>
      </c>
      <c r="N177" s="21" t="s">
        <v>22</v>
      </c>
      <c r="O177" s="21" t="s">
        <v>42</v>
      </c>
      <c r="P177" s="21">
        <v>4.0</v>
      </c>
    </row>
    <row r="178">
      <c r="A178" s="20">
        <v>43712.479476030094</v>
      </c>
      <c r="B178" s="21" t="s">
        <v>176</v>
      </c>
      <c r="C178" s="21" t="s">
        <v>17</v>
      </c>
      <c r="D178" s="21" t="s">
        <v>65</v>
      </c>
      <c r="E178" s="21">
        <v>3.0</v>
      </c>
      <c r="F178" s="21" t="s">
        <v>667</v>
      </c>
      <c r="G178" s="21" t="s">
        <v>67</v>
      </c>
      <c r="H178" s="21" t="s">
        <v>21</v>
      </c>
      <c r="I178" s="21" t="s">
        <v>22</v>
      </c>
      <c r="J178" s="21" t="s">
        <v>23</v>
      </c>
      <c r="K178" s="21" t="s">
        <v>37</v>
      </c>
      <c r="L178" s="21" t="s">
        <v>41</v>
      </c>
      <c r="M178" s="21">
        <v>6.0</v>
      </c>
      <c r="N178" s="21" t="s">
        <v>39</v>
      </c>
      <c r="O178" s="21" t="s">
        <v>42</v>
      </c>
      <c r="P178" s="21">
        <v>1.0</v>
      </c>
    </row>
    <row r="179">
      <c r="A179" s="20">
        <v>43712.47961045139</v>
      </c>
      <c r="B179" s="21" t="s">
        <v>552</v>
      </c>
      <c r="C179" s="21" t="s">
        <v>17</v>
      </c>
      <c r="D179" s="21" t="s">
        <v>50</v>
      </c>
      <c r="E179" s="21">
        <v>3.0</v>
      </c>
      <c r="F179" s="21" t="s">
        <v>132</v>
      </c>
      <c r="G179" s="21" t="s">
        <v>668</v>
      </c>
      <c r="H179" s="21" t="s">
        <v>21</v>
      </c>
      <c r="I179" s="21" t="s">
        <v>114</v>
      </c>
      <c r="J179" s="21" t="s">
        <v>115</v>
      </c>
      <c r="K179" s="21" t="s">
        <v>40</v>
      </c>
      <c r="L179" s="21" t="s">
        <v>54</v>
      </c>
      <c r="M179" s="21">
        <v>6.0</v>
      </c>
      <c r="N179" s="21" t="s">
        <v>39</v>
      </c>
      <c r="O179" s="21" t="s">
        <v>27</v>
      </c>
      <c r="P179" s="21">
        <v>2.0</v>
      </c>
    </row>
    <row r="180">
      <c r="A180" s="20">
        <v>43712.479922071754</v>
      </c>
      <c r="B180" s="21" t="s">
        <v>487</v>
      </c>
      <c r="C180" s="21" t="s">
        <v>17</v>
      </c>
      <c r="D180" s="21" t="s">
        <v>29</v>
      </c>
      <c r="E180" s="21">
        <v>4.0</v>
      </c>
      <c r="F180" s="21" t="s">
        <v>669</v>
      </c>
      <c r="G180" s="21" t="s">
        <v>670</v>
      </c>
      <c r="H180" s="21" t="s">
        <v>38</v>
      </c>
      <c r="I180" s="21" t="s">
        <v>22</v>
      </c>
      <c r="J180" s="21" t="s">
        <v>47</v>
      </c>
      <c r="K180" s="21" t="s">
        <v>193</v>
      </c>
      <c r="L180" s="21" t="s">
        <v>25</v>
      </c>
      <c r="M180" s="21">
        <v>2.0</v>
      </c>
      <c r="N180" s="21" t="s">
        <v>39</v>
      </c>
      <c r="O180" s="21" t="s">
        <v>42</v>
      </c>
      <c r="P180" s="21">
        <v>1.0</v>
      </c>
    </row>
    <row r="181">
      <c r="A181" s="20">
        <v>43712.48006714121</v>
      </c>
      <c r="B181" s="21" t="s">
        <v>443</v>
      </c>
      <c r="C181" s="21" t="s">
        <v>17</v>
      </c>
      <c r="D181" s="21" t="s">
        <v>18</v>
      </c>
      <c r="E181" s="21">
        <v>5.0</v>
      </c>
      <c r="F181" s="21" t="s">
        <v>649</v>
      </c>
      <c r="G181" s="21" t="s">
        <v>670</v>
      </c>
      <c r="H181" s="21" t="s">
        <v>113</v>
      </c>
      <c r="I181" s="21" t="s">
        <v>22</v>
      </c>
      <c r="J181" s="21" t="s">
        <v>23</v>
      </c>
      <c r="K181" s="21" t="s">
        <v>643</v>
      </c>
      <c r="L181" s="21" t="s">
        <v>25</v>
      </c>
      <c r="M181" s="21">
        <v>9.0</v>
      </c>
      <c r="N181" s="21" t="s">
        <v>22</v>
      </c>
      <c r="O181" s="21" t="s">
        <v>42</v>
      </c>
      <c r="P181" s="21">
        <v>2.0</v>
      </c>
    </row>
    <row r="182">
      <c r="A182" s="20">
        <v>43712.48399471065</v>
      </c>
      <c r="B182" s="21" t="s">
        <v>532</v>
      </c>
      <c r="C182" s="21" t="s">
        <v>17</v>
      </c>
      <c r="D182" s="21" t="s">
        <v>65</v>
      </c>
      <c r="E182" s="21">
        <v>3.0</v>
      </c>
      <c r="F182" s="21" t="s">
        <v>671</v>
      </c>
      <c r="G182" s="21" t="s">
        <v>67</v>
      </c>
      <c r="H182" s="21" t="s">
        <v>68</v>
      </c>
      <c r="I182" s="21" t="s">
        <v>22</v>
      </c>
      <c r="J182" s="21" t="s">
        <v>23</v>
      </c>
      <c r="K182" s="21" t="s">
        <v>37</v>
      </c>
      <c r="L182" s="21" t="s">
        <v>74</v>
      </c>
      <c r="M182" s="21">
        <v>8.0</v>
      </c>
      <c r="N182" s="21" t="s">
        <v>22</v>
      </c>
      <c r="O182" s="21" t="s">
        <v>70</v>
      </c>
      <c r="P182" s="21">
        <v>2.0</v>
      </c>
    </row>
    <row r="183">
      <c r="A183" s="20">
        <v>43712.48451947917</v>
      </c>
      <c r="B183" s="2" t="s">
        <v>672</v>
      </c>
      <c r="C183" s="21" t="s">
        <v>17</v>
      </c>
      <c r="D183" s="21" t="s">
        <v>44</v>
      </c>
      <c r="E183" s="21">
        <v>4.0</v>
      </c>
      <c r="F183" s="21" t="s">
        <v>644</v>
      </c>
      <c r="G183" s="21" t="s">
        <v>123</v>
      </c>
      <c r="H183" s="21" t="s">
        <v>21</v>
      </c>
      <c r="I183" s="21" t="s">
        <v>22</v>
      </c>
      <c r="J183" s="21" t="s">
        <v>115</v>
      </c>
      <c r="K183" s="21" t="s">
        <v>117</v>
      </c>
      <c r="L183" s="21" t="s">
        <v>54</v>
      </c>
      <c r="M183" s="21">
        <v>6.0</v>
      </c>
      <c r="N183" s="21" t="s">
        <v>39</v>
      </c>
      <c r="O183" s="21" t="s">
        <v>42</v>
      </c>
      <c r="P183" s="21">
        <v>1.0</v>
      </c>
    </row>
    <row r="184">
      <c r="A184" s="20">
        <v>43712.48685231482</v>
      </c>
      <c r="B184" s="21" t="s">
        <v>307</v>
      </c>
      <c r="C184" s="21" t="s">
        <v>17</v>
      </c>
      <c r="D184" s="21" t="s">
        <v>65</v>
      </c>
      <c r="E184" s="21">
        <v>2.0</v>
      </c>
      <c r="F184" s="21" t="s">
        <v>673</v>
      </c>
      <c r="G184" s="21" t="s">
        <v>143</v>
      </c>
      <c r="H184" s="21" t="s">
        <v>113</v>
      </c>
      <c r="I184" s="21" t="s">
        <v>22</v>
      </c>
      <c r="J184" s="21" t="s">
        <v>47</v>
      </c>
      <c r="K184" s="21" t="s">
        <v>674</v>
      </c>
      <c r="L184" s="21" t="s">
        <v>41</v>
      </c>
      <c r="M184" s="21">
        <v>7.0</v>
      </c>
      <c r="N184" s="21" t="s">
        <v>39</v>
      </c>
      <c r="O184" s="21" t="s">
        <v>42</v>
      </c>
      <c r="P184" s="21">
        <v>1.0</v>
      </c>
    </row>
    <row r="185">
      <c r="A185" s="20">
        <v>43712.48965782407</v>
      </c>
      <c r="B185" s="2" t="s">
        <v>675</v>
      </c>
      <c r="C185" s="21" t="s">
        <v>17</v>
      </c>
      <c r="D185" s="21" t="s">
        <v>65</v>
      </c>
      <c r="E185" s="21">
        <v>3.0</v>
      </c>
      <c r="F185" s="21" t="s">
        <v>676</v>
      </c>
      <c r="G185" s="21" t="s">
        <v>677</v>
      </c>
      <c r="H185" s="21" t="s">
        <v>21</v>
      </c>
      <c r="I185" s="21" t="s">
        <v>22</v>
      </c>
      <c r="J185" s="21" t="s">
        <v>23</v>
      </c>
      <c r="K185" s="21" t="s">
        <v>678</v>
      </c>
      <c r="L185" s="21" t="s">
        <v>25</v>
      </c>
      <c r="M185" s="21">
        <v>7.0</v>
      </c>
      <c r="N185" s="21" t="s">
        <v>22</v>
      </c>
      <c r="O185" s="21" t="s">
        <v>27</v>
      </c>
      <c r="P185" s="21">
        <v>3.0</v>
      </c>
    </row>
    <row r="186">
      <c r="A186" s="20">
        <v>43712.493512175926</v>
      </c>
      <c r="B186" s="21" t="s">
        <v>118</v>
      </c>
      <c r="C186" s="21" t="s">
        <v>17</v>
      </c>
      <c r="D186" s="21" t="s">
        <v>44</v>
      </c>
      <c r="E186" s="21">
        <v>4.0</v>
      </c>
      <c r="F186" s="21" t="s">
        <v>679</v>
      </c>
      <c r="G186" s="21" t="s">
        <v>680</v>
      </c>
      <c r="H186" s="21" t="s">
        <v>21</v>
      </c>
      <c r="I186" s="21" t="s">
        <v>38</v>
      </c>
      <c r="J186" s="21" t="s">
        <v>47</v>
      </c>
      <c r="K186" s="21" t="s">
        <v>643</v>
      </c>
      <c r="L186" s="21" t="s">
        <v>25</v>
      </c>
      <c r="M186" s="21">
        <v>7.0</v>
      </c>
      <c r="N186" s="21" t="s">
        <v>39</v>
      </c>
      <c r="O186" s="21" t="s">
        <v>42</v>
      </c>
      <c r="P186" s="21">
        <v>1.0</v>
      </c>
    </row>
    <row r="187">
      <c r="A187" s="20">
        <v>43712.49495440972</v>
      </c>
      <c r="B187" s="21" t="s">
        <v>92</v>
      </c>
      <c r="C187" s="21" t="s">
        <v>17</v>
      </c>
      <c r="D187" s="21" t="s">
        <v>44</v>
      </c>
      <c r="E187" s="21">
        <v>5.0</v>
      </c>
      <c r="F187" s="21" t="s">
        <v>646</v>
      </c>
      <c r="G187" s="21" t="s">
        <v>130</v>
      </c>
      <c r="H187" s="21" t="s">
        <v>113</v>
      </c>
      <c r="I187" s="21" t="s">
        <v>22</v>
      </c>
      <c r="J187" s="21" t="s">
        <v>23</v>
      </c>
      <c r="K187" s="21" t="s">
        <v>117</v>
      </c>
      <c r="L187" s="21" t="s">
        <v>41</v>
      </c>
      <c r="M187" s="21">
        <v>8.0</v>
      </c>
      <c r="N187" s="21" t="s">
        <v>22</v>
      </c>
      <c r="O187" s="21" t="s">
        <v>42</v>
      </c>
      <c r="P187" s="21">
        <v>3.0</v>
      </c>
    </row>
    <row r="188">
      <c r="A188" s="20">
        <v>43712.52890314815</v>
      </c>
      <c r="B188" s="21" t="s">
        <v>390</v>
      </c>
      <c r="C188" s="21" t="s">
        <v>34</v>
      </c>
      <c r="D188" s="21" t="s">
        <v>44</v>
      </c>
      <c r="E188" s="21">
        <v>4.0</v>
      </c>
      <c r="F188" s="21" t="s">
        <v>681</v>
      </c>
      <c r="G188" s="21" t="s">
        <v>67</v>
      </c>
      <c r="H188" s="21" t="s">
        <v>68</v>
      </c>
      <c r="I188" s="21" t="s">
        <v>38</v>
      </c>
      <c r="J188" s="21" t="s">
        <v>23</v>
      </c>
      <c r="K188" s="21" t="s">
        <v>682</v>
      </c>
      <c r="L188" s="21" t="s">
        <v>74</v>
      </c>
      <c r="M188" s="21">
        <v>7.0</v>
      </c>
      <c r="N188" s="21" t="s">
        <v>22</v>
      </c>
      <c r="O188" s="21" t="s">
        <v>42</v>
      </c>
      <c r="P188" s="21">
        <v>3.0</v>
      </c>
    </row>
    <row r="189">
      <c r="A189" s="20">
        <v>43712.53012114583</v>
      </c>
      <c r="B189" s="21" t="s">
        <v>339</v>
      </c>
      <c r="C189" s="21" t="s">
        <v>128</v>
      </c>
      <c r="D189" s="21" t="s">
        <v>18</v>
      </c>
      <c r="E189" s="21">
        <v>4.0</v>
      </c>
      <c r="F189" s="21" t="s">
        <v>683</v>
      </c>
      <c r="G189" s="21" t="s">
        <v>130</v>
      </c>
      <c r="H189" s="21" t="s">
        <v>113</v>
      </c>
      <c r="I189" s="21" t="s">
        <v>22</v>
      </c>
      <c r="J189" s="21" t="s">
        <v>23</v>
      </c>
      <c r="K189" s="21" t="s">
        <v>684</v>
      </c>
      <c r="L189" s="21" t="s">
        <v>25</v>
      </c>
      <c r="M189" s="21">
        <v>9.0</v>
      </c>
      <c r="N189" s="21" t="s">
        <v>22</v>
      </c>
      <c r="O189" s="21" t="s">
        <v>27</v>
      </c>
      <c r="P189" s="21">
        <v>3.0</v>
      </c>
    </row>
    <row r="190">
      <c r="A190" s="20">
        <v>43712.53324868056</v>
      </c>
      <c r="B190" s="21" t="s">
        <v>378</v>
      </c>
      <c r="C190" s="21" t="s">
        <v>128</v>
      </c>
      <c r="D190" s="21" t="s">
        <v>65</v>
      </c>
      <c r="E190" s="21">
        <v>3.0</v>
      </c>
      <c r="F190" s="21" t="s">
        <v>685</v>
      </c>
      <c r="G190" s="21" t="s">
        <v>149</v>
      </c>
      <c r="H190" s="21" t="s">
        <v>113</v>
      </c>
      <c r="I190" s="21" t="s">
        <v>22</v>
      </c>
      <c r="J190" s="21" t="s">
        <v>23</v>
      </c>
      <c r="K190" s="21" t="s">
        <v>133</v>
      </c>
      <c r="L190" s="21" t="s">
        <v>41</v>
      </c>
      <c r="M190" s="21">
        <v>9.0</v>
      </c>
      <c r="N190" s="21" t="s">
        <v>22</v>
      </c>
      <c r="O190" s="21" t="s">
        <v>42</v>
      </c>
      <c r="P190" s="21">
        <v>4.0</v>
      </c>
    </row>
    <row r="191">
      <c r="A191" s="20">
        <v>43712.53334609953</v>
      </c>
      <c r="B191" s="21" t="s">
        <v>362</v>
      </c>
      <c r="C191" s="21" t="s">
        <v>17</v>
      </c>
      <c r="D191" s="21" t="s">
        <v>29</v>
      </c>
      <c r="E191" s="21">
        <v>4.0</v>
      </c>
      <c r="F191" s="21" t="s">
        <v>589</v>
      </c>
      <c r="G191" s="21" t="s">
        <v>686</v>
      </c>
      <c r="H191" s="21" t="s">
        <v>113</v>
      </c>
      <c r="I191" s="21" t="s">
        <v>22</v>
      </c>
      <c r="J191" s="21" t="s">
        <v>23</v>
      </c>
      <c r="K191" s="21" t="s">
        <v>150</v>
      </c>
      <c r="L191" s="21" t="s">
        <v>25</v>
      </c>
      <c r="M191" s="21">
        <v>7.0</v>
      </c>
      <c r="N191" s="21" t="s">
        <v>22</v>
      </c>
      <c r="O191" s="21" t="s">
        <v>27</v>
      </c>
      <c r="P191" s="21">
        <v>2.0</v>
      </c>
    </row>
    <row r="192">
      <c r="A192" s="20">
        <v>43712.53820097222</v>
      </c>
      <c r="B192" s="21" t="s">
        <v>303</v>
      </c>
      <c r="C192" s="21" t="s">
        <v>17</v>
      </c>
      <c r="D192" s="21" t="s">
        <v>401</v>
      </c>
      <c r="E192" s="21">
        <v>4.0</v>
      </c>
      <c r="F192" s="21" t="s">
        <v>687</v>
      </c>
      <c r="G192" s="21" t="s">
        <v>123</v>
      </c>
      <c r="H192" s="21" t="s">
        <v>113</v>
      </c>
      <c r="I192" s="21" t="s">
        <v>22</v>
      </c>
      <c r="J192" s="21" t="s">
        <v>47</v>
      </c>
      <c r="K192" s="21" t="s">
        <v>688</v>
      </c>
      <c r="L192" s="21" t="s">
        <v>74</v>
      </c>
      <c r="M192" s="21">
        <v>7.0</v>
      </c>
      <c r="N192" s="21" t="s">
        <v>39</v>
      </c>
      <c r="O192" s="21" t="s">
        <v>42</v>
      </c>
      <c r="P192" s="21">
        <v>3.0</v>
      </c>
    </row>
    <row r="193">
      <c r="A193" s="20">
        <v>43712.544784328704</v>
      </c>
      <c r="B193" s="2" t="s">
        <v>689</v>
      </c>
      <c r="C193" s="21" t="s">
        <v>17</v>
      </c>
      <c r="D193" s="21" t="s">
        <v>65</v>
      </c>
      <c r="E193" s="21">
        <v>3.0</v>
      </c>
      <c r="F193" s="21" t="s">
        <v>690</v>
      </c>
      <c r="G193" s="21" t="s">
        <v>46</v>
      </c>
      <c r="H193" s="21" t="s">
        <v>113</v>
      </c>
      <c r="I193" s="21" t="s">
        <v>39</v>
      </c>
      <c r="J193" s="21" t="s">
        <v>47</v>
      </c>
      <c r="K193" s="21" t="s">
        <v>117</v>
      </c>
      <c r="L193" s="21" t="s">
        <v>25</v>
      </c>
      <c r="M193" s="21">
        <v>7.0</v>
      </c>
      <c r="N193" s="21" t="s">
        <v>22</v>
      </c>
      <c r="O193" s="21" t="s">
        <v>42</v>
      </c>
      <c r="P193" s="21">
        <v>1.0</v>
      </c>
    </row>
    <row r="194">
      <c r="A194" s="20">
        <v>43712.546222060184</v>
      </c>
      <c r="B194" s="21" t="s">
        <v>377</v>
      </c>
      <c r="C194" s="21" t="s">
        <v>17</v>
      </c>
      <c r="D194" s="21" t="s">
        <v>50</v>
      </c>
      <c r="E194" s="21">
        <v>4.0</v>
      </c>
      <c r="F194" s="21" t="s">
        <v>691</v>
      </c>
      <c r="G194" s="21" t="s">
        <v>130</v>
      </c>
      <c r="H194" s="21" t="s">
        <v>38</v>
      </c>
      <c r="I194" s="21" t="s">
        <v>22</v>
      </c>
      <c r="J194" s="21" t="s">
        <v>23</v>
      </c>
      <c r="K194" s="21" t="s">
        <v>692</v>
      </c>
      <c r="L194" s="21" t="s">
        <v>54</v>
      </c>
      <c r="M194" s="21">
        <v>8.0</v>
      </c>
      <c r="N194" s="21" t="s">
        <v>22</v>
      </c>
      <c r="O194" s="21" t="s">
        <v>42</v>
      </c>
      <c r="P194" s="21">
        <v>2.0</v>
      </c>
    </row>
    <row r="195">
      <c r="A195" s="20">
        <v>43712.5469622338</v>
      </c>
      <c r="B195" s="21" t="s">
        <v>182</v>
      </c>
      <c r="C195" s="21" t="s">
        <v>34</v>
      </c>
      <c r="D195" s="21" t="s">
        <v>65</v>
      </c>
      <c r="E195" s="21">
        <v>3.0</v>
      </c>
      <c r="F195" s="21" t="s">
        <v>37</v>
      </c>
      <c r="G195" s="21" t="s">
        <v>693</v>
      </c>
      <c r="H195" s="21" t="s">
        <v>113</v>
      </c>
      <c r="I195" s="21" t="s">
        <v>39</v>
      </c>
      <c r="J195" s="21" t="s">
        <v>47</v>
      </c>
      <c r="K195" s="21" t="s">
        <v>694</v>
      </c>
      <c r="L195" s="21" t="s">
        <v>41</v>
      </c>
      <c r="M195" s="21">
        <v>8.0</v>
      </c>
      <c r="N195" s="21" t="s">
        <v>39</v>
      </c>
      <c r="O195" s="21" t="s">
        <v>27</v>
      </c>
      <c r="P195" s="21">
        <v>3.0</v>
      </c>
    </row>
    <row r="196">
      <c r="A196" s="20">
        <v>43712.55156807871</v>
      </c>
      <c r="B196" s="21" t="s">
        <v>229</v>
      </c>
      <c r="C196" s="21" t="s">
        <v>34</v>
      </c>
      <c r="D196" s="21" t="s">
        <v>18</v>
      </c>
      <c r="E196" s="21">
        <v>1.0</v>
      </c>
      <c r="F196" s="21" t="s">
        <v>259</v>
      </c>
      <c r="G196" s="21" t="s">
        <v>123</v>
      </c>
      <c r="H196" s="21" t="s">
        <v>113</v>
      </c>
      <c r="I196" s="21" t="s">
        <v>39</v>
      </c>
      <c r="J196" s="21" t="s">
        <v>47</v>
      </c>
      <c r="K196" s="21" t="s">
        <v>695</v>
      </c>
      <c r="L196" s="21" t="s">
        <v>41</v>
      </c>
      <c r="M196" s="21">
        <v>9.0</v>
      </c>
      <c r="N196" s="21" t="s">
        <v>22</v>
      </c>
      <c r="O196" s="21" t="s">
        <v>27</v>
      </c>
      <c r="P196" s="21">
        <v>4.0</v>
      </c>
    </row>
    <row r="197">
      <c r="A197" s="20">
        <v>43712.552623379626</v>
      </c>
      <c r="B197" s="21" t="s">
        <v>333</v>
      </c>
      <c r="C197" s="21" t="s">
        <v>128</v>
      </c>
      <c r="D197" s="21" t="s">
        <v>29</v>
      </c>
      <c r="E197" s="21">
        <v>2.0</v>
      </c>
      <c r="F197" s="21" t="s">
        <v>361</v>
      </c>
      <c r="G197" s="21" t="s">
        <v>143</v>
      </c>
      <c r="H197" s="21" t="s">
        <v>68</v>
      </c>
      <c r="I197" s="21" t="s">
        <v>22</v>
      </c>
      <c r="J197" s="21" t="s">
        <v>47</v>
      </c>
      <c r="K197" s="21" t="s">
        <v>117</v>
      </c>
      <c r="L197" s="21" t="s">
        <v>25</v>
      </c>
      <c r="M197" s="21">
        <v>6.0</v>
      </c>
      <c r="N197" s="21" t="s">
        <v>39</v>
      </c>
      <c r="O197" s="21" t="s">
        <v>42</v>
      </c>
      <c r="P197" s="21">
        <v>1.0</v>
      </c>
    </row>
    <row r="198">
      <c r="A198" s="20">
        <v>43712.55620752314</v>
      </c>
      <c r="B198" s="21" t="s">
        <v>465</v>
      </c>
      <c r="C198" s="21" t="s">
        <v>34</v>
      </c>
      <c r="D198" s="21" t="s">
        <v>50</v>
      </c>
      <c r="E198" s="21">
        <v>5.0</v>
      </c>
      <c r="F198" s="21" t="s">
        <v>696</v>
      </c>
      <c r="G198" s="21" t="s">
        <v>697</v>
      </c>
      <c r="H198" s="21" t="s">
        <v>21</v>
      </c>
      <c r="I198" s="21" t="s">
        <v>22</v>
      </c>
      <c r="J198" s="21" t="s">
        <v>47</v>
      </c>
      <c r="K198" s="21" t="s">
        <v>37</v>
      </c>
      <c r="L198" s="21" t="s">
        <v>41</v>
      </c>
      <c r="M198" s="21">
        <v>4.0</v>
      </c>
      <c r="N198" s="21" t="s">
        <v>39</v>
      </c>
      <c r="O198" s="21" t="s">
        <v>27</v>
      </c>
      <c r="P198" s="21">
        <v>1.0</v>
      </c>
    </row>
    <row r="199">
      <c r="A199" s="20">
        <v>43712.55642061343</v>
      </c>
      <c r="B199" s="21" t="s">
        <v>295</v>
      </c>
      <c r="C199" s="21" t="s">
        <v>17</v>
      </c>
      <c r="D199" s="21" t="s">
        <v>29</v>
      </c>
      <c r="E199" s="21">
        <v>4.0</v>
      </c>
      <c r="F199" s="21" t="s">
        <v>224</v>
      </c>
      <c r="G199" s="21" t="s">
        <v>130</v>
      </c>
      <c r="H199" s="21" t="s">
        <v>113</v>
      </c>
      <c r="I199" s="21" t="s">
        <v>22</v>
      </c>
      <c r="J199" s="21" t="s">
        <v>47</v>
      </c>
      <c r="K199" s="21" t="s">
        <v>117</v>
      </c>
      <c r="L199" s="21" t="s">
        <v>25</v>
      </c>
      <c r="M199" s="21">
        <v>5.0</v>
      </c>
      <c r="N199" s="21" t="s">
        <v>22</v>
      </c>
      <c r="O199" s="21" t="s">
        <v>42</v>
      </c>
      <c r="P199" s="21">
        <v>1.0</v>
      </c>
    </row>
    <row r="200">
      <c r="A200" s="20">
        <v>43712.55719908565</v>
      </c>
      <c r="B200" s="21" t="s">
        <v>331</v>
      </c>
      <c r="C200" s="21" t="s">
        <v>17</v>
      </c>
      <c r="D200" s="21" t="s">
        <v>325</v>
      </c>
      <c r="E200" s="21">
        <v>3.0</v>
      </c>
      <c r="F200" s="21" t="s">
        <v>698</v>
      </c>
      <c r="G200" s="21" t="s">
        <v>46</v>
      </c>
      <c r="H200" s="21" t="s">
        <v>113</v>
      </c>
      <c r="I200" s="21" t="s">
        <v>39</v>
      </c>
      <c r="J200" s="21" t="s">
        <v>47</v>
      </c>
      <c r="K200" s="21" t="s">
        <v>117</v>
      </c>
      <c r="L200" s="21" t="s">
        <v>25</v>
      </c>
      <c r="M200" s="21">
        <v>2.0</v>
      </c>
      <c r="N200" s="21" t="s">
        <v>39</v>
      </c>
      <c r="O200" s="21" t="s">
        <v>42</v>
      </c>
      <c r="P200" s="21">
        <v>1.0</v>
      </c>
    </row>
    <row r="201">
      <c r="A201" s="20">
        <v>43712.55825516203</v>
      </c>
      <c r="B201" s="21" t="s">
        <v>98</v>
      </c>
      <c r="C201" s="21" t="s">
        <v>34</v>
      </c>
      <c r="D201" s="21" t="s">
        <v>65</v>
      </c>
      <c r="E201" s="21">
        <v>3.0</v>
      </c>
      <c r="F201" s="21" t="s">
        <v>411</v>
      </c>
      <c r="G201" s="21" t="s">
        <v>123</v>
      </c>
      <c r="H201" s="21" t="s">
        <v>68</v>
      </c>
      <c r="I201" s="21" t="s">
        <v>22</v>
      </c>
      <c r="J201" s="21" t="s">
        <v>47</v>
      </c>
      <c r="K201" s="21" t="s">
        <v>699</v>
      </c>
      <c r="L201" s="21" t="s">
        <v>25</v>
      </c>
      <c r="M201" s="21">
        <v>8.0</v>
      </c>
      <c r="N201" s="21" t="s">
        <v>39</v>
      </c>
      <c r="O201" s="21" t="s">
        <v>42</v>
      </c>
      <c r="P201" s="21">
        <v>4.0</v>
      </c>
    </row>
    <row r="202">
      <c r="A202" s="20">
        <v>43712.55887633102</v>
      </c>
      <c r="B202" s="21" t="s">
        <v>98</v>
      </c>
      <c r="C202" s="21" t="s">
        <v>34</v>
      </c>
      <c r="D202" s="21" t="s">
        <v>65</v>
      </c>
      <c r="E202" s="21">
        <v>3.0</v>
      </c>
      <c r="F202" s="21" t="s">
        <v>411</v>
      </c>
      <c r="G202" s="21" t="s">
        <v>123</v>
      </c>
      <c r="H202" s="21" t="s">
        <v>68</v>
      </c>
      <c r="I202" s="21" t="s">
        <v>22</v>
      </c>
      <c r="J202" s="21" t="s">
        <v>47</v>
      </c>
      <c r="K202" s="21" t="s">
        <v>699</v>
      </c>
      <c r="L202" s="21" t="s">
        <v>25</v>
      </c>
      <c r="M202" s="21">
        <v>8.0</v>
      </c>
      <c r="N202" s="21" t="s">
        <v>39</v>
      </c>
      <c r="O202" s="21" t="s">
        <v>42</v>
      </c>
      <c r="P202" s="21">
        <v>4.0</v>
      </c>
    </row>
    <row r="203">
      <c r="A203" s="20">
        <v>43712.56098725695</v>
      </c>
      <c r="B203" s="2" t="s">
        <v>700</v>
      </c>
      <c r="C203" s="21" t="s">
        <v>34</v>
      </c>
      <c r="D203" s="21" t="s">
        <v>65</v>
      </c>
      <c r="E203" s="21">
        <v>2.0</v>
      </c>
      <c r="F203" s="21" t="s">
        <v>217</v>
      </c>
      <c r="G203" s="21" t="s">
        <v>123</v>
      </c>
      <c r="H203" s="21" t="s">
        <v>68</v>
      </c>
      <c r="I203" s="21" t="s">
        <v>39</v>
      </c>
      <c r="J203" s="21" t="s">
        <v>47</v>
      </c>
      <c r="K203" s="21" t="s">
        <v>40</v>
      </c>
      <c r="L203" s="21" t="s">
        <v>74</v>
      </c>
      <c r="M203" s="21">
        <v>3.0</v>
      </c>
      <c r="N203" s="21" t="s">
        <v>39</v>
      </c>
      <c r="O203" s="21" t="s">
        <v>42</v>
      </c>
      <c r="P203" s="21">
        <v>1.0</v>
      </c>
    </row>
    <row r="204">
      <c r="A204" s="20">
        <v>43712.56338314815</v>
      </c>
      <c r="B204" s="21" t="s">
        <v>377</v>
      </c>
      <c r="C204" s="21" t="s">
        <v>17</v>
      </c>
      <c r="D204" s="21" t="s">
        <v>50</v>
      </c>
      <c r="E204" s="21">
        <v>4.0</v>
      </c>
      <c r="F204" s="21" t="s">
        <v>691</v>
      </c>
      <c r="G204" s="21" t="s">
        <v>130</v>
      </c>
      <c r="H204" s="21" t="s">
        <v>38</v>
      </c>
      <c r="I204" s="21" t="s">
        <v>22</v>
      </c>
      <c r="J204" s="21" t="s">
        <v>23</v>
      </c>
      <c r="K204" s="21" t="s">
        <v>692</v>
      </c>
      <c r="L204" s="21" t="s">
        <v>54</v>
      </c>
      <c r="M204" s="21">
        <v>8.0</v>
      </c>
      <c r="N204" s="21" t="s">
        <v>22</v>
      </c>
      <c r="O204" s="21" t="s">
        <v>42</v>
      </c>
      <c r="P204" s="21">
        <v>2.0</v>
      </c>
    </row>
    <row r="205">
      <c r="A205" s="20">
        <v>43712.5650899537</v>
      </c>
      <c r="B205" s="21" t="s">
        <v>526</v>
      </c>
      <c r="C205" s="21" t="s">
        <v>17</v>
      </c>
      <c r="D205" s="21" t="s">
        <v>18</v>
      </c>
      <c r="E205" s="21">
        <v>3.0</v>
      </c>
      <c r="F205" s="21" t="s">
        <v>701</v>
      </c>
      <c r="G205" s="21" t="s">
        <v>153</v>
      </c>
      <c r="H205" s="21" t="s">
        <v>68</v>
      </c>
      <c r="I205" s="21" t="s">
        <v>22</v>
      </c>
      <c r="J205" s="21" t="s">
        <v>23</v>
      </c>
      <c r="K205" s="21" t="s">
        <v>702</v>
      </c>
      <c r="L205" s="21" t="s">
        <v>25</v>
      </c>
      <c r="M205" s="21">
        <v>5.0</v>
      </c>
      <c r="N205" s="21" t="s">
        <v>39</v>
      </c>
      <c r="O205" s="21" t="s">
        <v>42</v>
      </c>
      <c r="P205" s="21">
        <v>4.0</v>
      </c>
    </row>
    <row r="206">
      <c r="A206" s="20">
        <v>43712.56939493056</v>
      </c>
      <c r="B206" s="21" t="s">
        <v>461</v>
      </c>
      <c r="C206" s="21" t="s">
        <v>17</v>
      </c>
      <c r="D206" s="21" t="s">
        <v>44</v>
      </c>
      <c r="E206" s="21">
        <v>5.0</v>
      </c>
      <c r="F206" s="21" t="s">
        <v>599</v>
      </c>
      <c r="G206" s="21" t="s">
        <v>143</v>
      </c>
      <c r="H206" s="21" t="s">
        <v>21</v>
      </c>
      <c r="I206" s="21" t="s">
        <v>38</v>
      </c>
      <c r="J206" s="21" t="s">
        <v>23</v>
      </c>
      <c r="K206" s="21" t="s">
        <v>703</v>
      </c>
      <c r="L206" s="21" t="s">
        <v>25</v>
      </c>
      <c r="M206" s="21">
        <v>3.0</v>
      </c>
      <c r="N206" s="21" t="s">
        <v>22</v>
      </c>
      <c r="O206" s="21" t="s">
        <v>27</v>
      </c>
      <c r="P206" s="21">
        <v>1.0</v>
      </c>
    </row>
    <row r="207">
      <c r="A207" s="20">
        <v>43712.5712384375</v>
      </c>
      <c r="B207" s="21" t="s">
        <v>206</v>
      </c>
      <c r="C207" s="21" t="s">
        <v>17</v>
      </c>
      <c r="D207" s="21" t="s">
        <v>50</v>
      </c>
      <c r="E207" s="21">
        <v>4.0</v>
      </c>
      <c r="F207" s="21" t="s">
        <v>676</v>
      </c>
      <c r="G207" s="21" t="s">
        <v>704</v>
      </c>
      <c r="H207" s="21" t="s">
        <v>21</v>
      </c>
      <c r="I207" s="21" t="s">
        <v>22</v>
      </c>
      <c r="J207" s="21" t="s">
        <v>23</v>
      </c>
      <c r="K207" s="21" t="s">
        <v>705</v>
      </c>
      <c r="L207" s="21" t="s">
        <v>25</v>
      </c>
      <c r="M207" s="21">
        <v>7.0</v>
      </c>
      <c r="N207" s="21" t="s">
        <v>22</v>
      </c>
      <c r="O207" s="21" t="s">
        <v>27</v>
      </c>
      <c r="P207" s="21">
        <v>1.0</v>
      </c>
    </row>
    <row r="208">
      <c r="A208" s="20">
        <v>43712.575238715275</v>
      </c>
      <c r="B208" s="21" t="s">
        <v>397</v>
      </c>
      <c r="C208" s="21" t="s">
        <v>17</v>
      </c>
      <c r="D208" s="21" t="s">
        <v>35</v>
      </c>
      <c r="E208" s="21">
        <v>4.0</v>
      </c>
      <c r="F208" s="21" t="s">
        <v>60</v>
      </c>
      <c r="G208" s="21" t="s">
        <v>706</v>
      </c>
      <c r="H208" s="21" t="s">
        <v>21</v>
      </c>
      <c r="I208" s="21" t="s">
        <v>22</v>
      </c>
      <c r="J208" s="21" t="s">
        <v>47</v>
      </c>
      <c r="K208" s="21" t="s">
        <v>140</v>
      </c>
      <c r="L208" s="21" t="s">
        <v>54</v>
      </c>
      <c r="M208" s="21">
        <v>7.0</v>
      </c>
      <c r="N208" s="21" t="s">
        <v>22</v>
      </c>
      <c r="O208" s="21" t="s">
        <v>27</v>
      </c>
      <c r="P208" s="21">
        <v>2.0</v>
      </c>
    </row>
    <row r="209">
      <c r="A209" s="20">
        <v>43712.57567309028</v>
      </c>
      <c r="B209" s="21" t="s">
        <v>471</v>
      </c>
      <c r="C209" s="21" t="s">
        <v>34</v>
      </c>
      <c r="D209" s="21" t="s">
        <v>44</v>
      </c>
      <c r="E209" s="21">
        <v>5.0</v>
      </c>
      <c r="F209" s="21" t="s">
        <v>224</v>
      </c>
      <c r="G209" s="21" t="s">
        <v>143</v>
      </c>
      <c r="H209" s="21" t="s">
        <v>21</v>
      </c>
      <c r="I209" s="21" t="s">
        <v>22</v>
      </c>
      <c r="J209" s="21" t="s">
        <v>47</v>
      </c>
      <c r="K209" s="21" t="s">
        <v>707</v>
      </c>
      <c r="L209" s="21" t="s">
        <v>54</v>
      </c>
      <c r="M209" s="21">
        <v>10.0</v>
      </c>
      <c r="N209" s="21" t="s">
        <v>22</v>
      </c>
      <c r="O209" s="21" t="s">
        <v>27</v>
      </c>
      <c r="P209" s="21">
        <v>1.0</v>
      </c>
    </row>
    <row r="210">
      <c r="A210" s="20">
        <v>43712.577068680555</v>
      </c>
      <c r="B210" s="21" t="s">
        <v>398</v>
      </c>
      <c r="C210" s="21" t="s">
        <v>17</v>
      </c>
      <c r="D210" s="21" t="s">
        <v>18</v>
      </c>
      <c r="E210" s="21">
        <v>4.0</v>
      </c>
      <c r="F210" s="21" t="s">
        <v>460</v>
      </c>
      <c r="G210" s="21" t="s">
        <v>130</v>
      </c>
      <c r="H210" s="21" t="s">
        <v>68</v>
      </c>
      <c r="I210" s="21" t="s">
        <v>39</v>
      </c>
      <c r="J210" s="21" t="s">
        <v>47</v>
      </c>
      <c r="K210" s="21" t="s">
        <v>150</v>
      </c>
      <c r="L210" s="21" t="s">
        <v>25</v>
      </c>
      <c r="M210" s="21">
        <v>8.0</v>
      </c>
      <c r="N210" s="21" t="s">
        <v>39</v>
      </c>
      <c r="O210" s="21" t="s">
        <v>42</v>
      </c>
      <c r="P210" s="21">
        <v>2.0</v>
      </c>
    </row>
    <row r="211">
      <c r="A211" s="20">
        <v>43712.577155439816</v>
      </c>
      <c r="B211" s="2" t="s">
        <v>708</v>
      </c>
      <c r="C211" s="21" t="s">
        <v>34</v>
      </c>
      <c r="D211" s="21" t="s">
        <v>44</v>
      </c>
      <c r="E211" s="21">
        <v>4.0</v>
      </c>
      <c r="F211" s="21" t="s">
        <v>709</v>
      </c>
      <c r="G211" s="21" t="s">
        <v>123</v>
      </c>
      <c r="H211" s="21" t="s">
        <v>113</v>
      </c>
      <c r="I211" s="21" t="s">
        <v>22</v>
      </c>
      <c r="J211" s="21" t="s">
        <v>23</v>
      </c>
      <c r="K211" s="21" t="s">
        <v>710</v>
      </c>
      <c r="L211" s="21" t="s">
        <v>25</v>
      </c>
      <c r="M211" s="21">
        <v>9.0</v>
      </c>
      <c r="N211" s="21" t="s">
        <v>22</v>
      </c>
      <c r="O211" s="21" t="s">
        <v>27</v>
      </c>
      <c r="P211" s="21">
        <v>1.0</v>
      </c>
    </row>
    <row r="212">
      <c r="A212" s="20">
        <v>43712.625942175924</v>
      </c>
      <c r="B212" s="21" t="s">
        <v>415</v>
      </c>
      <c r="C212" s="21" t="s">
        <v>128</v>
      </c>
      <c r="D212" s="21" t="s">
        <v>65</v>
      </c>
      <c r="E212" s="21">
        <v>5.0</v>
      </c>
      <c r="F212" s="21" t="s">
        <v>711</v>
      </c>
      <c r="G212" s="21" t="s">
        <v>712</v>
      </c>
      <c r="H212" s="21" t="s">
        <v>21</v>
      </c>
      <c r="I212" s="21" t="s">
        <v>39</v>
      </c>
      <c r="J212" s="21" t="s">
        <v>47</v>
      </c>
      <c r="K212" s="21" t="s">
        <v>37</v>
      </c>
      <c r="L212" s="21" t="s">
        <v>41</v>
      </c>
      <c r="M212" s="21">
        <v>1.0</v>
      </c>
      <c r="N212" s="21" t="s">
        <v>39</v>
      </c>
      <c r="O212" s="21" t="s">
        <v>42</v>
      </c>
      <c r="P212" s="21">
        <v>1.0</v>
      </c>
    </row>
    <row r="213">
      <c r="A213" s="20">
        <v>43712.64699358796</v>
      </c>
      <c r="B213" s="21" t="s">
        <v>539</v>
      </c>
      <c r="C213" s="21" t="s">
        <v>17</v>
      </c>
      <c r="D213" s="21" t="s">
        <v>44</v>
      </c>
      <c r="E213" s="21">
        <v>5.0</v>
      </c>
      <c r="F213" s="21" t="s">
        <v>19</v>
      </c>
      <c r="G213" s="21" t="s">
        <v>130</v>
      </c>
      <c r="H213" s="21" t="s">
        <v>113</v>
      </c>
      <c r="I213" s="21" t="s">
        <v>22</v>
      </c>
      <c r="J213" s="21" t="s">
        <v>157</v>
      </c>
      <c r="K213" s="21" t="s">
        <v>254</v>
      </c>
      <c r="L213" s="21" t="s">
        <v>54</v>
      </c>
      <c r="M213" s="21">
        <v>10.0</v>
      </c>
      <c r="N213" s="21" t="s">
        <v>26</v>
      </c>
      <c r="O213" s="21" t="s">
        <v>70</v>
      </c>
      <c r="P213" s="21">
        <v>1.0</v>
      </c>
    </row>
    <row r="214">
      <c r="A214" s="20">
        <v>43712.64799702546</v>
      </c>
      <c r="B214" s="2" t="s">
        <v>713</v>
      </c>
      <c r="C214" s="21" t="s">
        <v>17</v>
      </c>
      <c r="D214" s="21" t="s">
        <v>65</v>
      </c>
      <c r="E214" s="21">
        <v>4.0</v>
      </c>
      <c r="F214" s="21" t="s">
        <v>714</v>
      </c>
      <c r="G214" s="21" t="s">
        <v>503</v>
      </c>
      <c r="H214" s="21" t="s">
        <v>113</v>
      </c>
      <c r="I214" s="21" t="s">
        <v>22</v>
      </c>
      <c r="J214" s="21" t="s">
        <v>23</v>
      </c>
      <c r="K214" s="21" t="s">
        <v>715</v>
      </c>
      <c r="L214" s="21" t="s">
        <v>54</v>
      </c>
      <c r="M214" s="21">
        <v>10.0</v>
      </c>
      <c r="N214" s="21" t="s">
        <v>26</v>
      </c>
      <c r="O214" s="21" t="s">
        <v>27</v>
      </c>
      <c r="P214" s="21">
        <v>3.0</v>
      </c>
    </row>
    <row r="215">
      <c r="A215" s="20">
        <v>43712.65632259259</v>
      </c>
      <c r="B215" s="21" t="s">
        <v>279</v>
      </c>
      <c r="C215" s="21" t="s">
        <v>17</v>
      </c>
      <c r="D215" s="21" t="s">
        <v>44</v>
      </c>
      <c r="E215" s="21">
        <v>3.0</v>
      </c>
      <c r="F215" s="21" t="s">
        <v>132</v>
      </c>
      <c r="G215" s="21" t="s">
        <v>130</v>
      </c>
      <c r="H215" s="21" t="s">
        <v>68</v>
      </c>
      <c r="I215" s="21" t="s">
        <v>22</v>
      </c>
      <c r="J215" s="21" t="s">
        <v>47</v>
      </c>
      <c r="K215" s="21" t="s">
        <v>150</v>
      </c>
      <c r="L215" s="21" t="s">
        <v>54</v>
      </c>
      <c r="M215" s="21">
        <v>6.0</v>
      </c>
      <c r="N215" s="21" t="s">
        <v>39</v>
      </c>
      <c r="O215" s="21" t="s">
        <v>42</v>
      </c>
      <c r="P215" s="21">
        <v>1.0</v>
      </c>
    </row>
    <row r="216">
      <c r="A216" s="20">
        <v>43712.65781152778</v>
      </c>
      <c r="B216" s="21" t="s">
        <v>342</v>
      </c>
      <c r="C216" s="21" t="s">
        <v>17</v>
      </c>
      <c r="D216" s="21" t="s">
        <v>29</v>
      </c>
      <c r="E216" s="21">
        <v>4.0</v>
      </c>
      <c r="F216" s="21" t="s">
        <v>579</v>
      </c>
      <c r="G216" s="21" t="s">
        <v>149</v>
      </c>
      <c r="H216" s="21" t="s">
        <v>38</v>
      </c>
      <c r="I216" s="21" t="s">
        <v>39</v>
      </c>
      <c r="J216" s="21" t="s">
        <v>47</v>
      </c>
      <c r="K216" s="21" t="s">
        <v>571</v>
      </c>
      <c r="L216" s="21" t="s">
        <v>74</v>
      </c>
      <c r="M216" s="21">
        <v>1.0</v>
      </c>
      <c r="N216" s="21" t="s">
        <v>39</v>
      </c>
      <c r="O216" s="21" t="s">
        <v>42</v>
      </c>
      <c r="P216" s="21">
        <v>1.0</v>
      </c>
    </row>
    <row r="217">
      <c r="A217" s="20">
        <v>43712.65782681713</v>
      </c>
      <c r="B217" s="21" t="s">
        <v>402</v>
      </c>
      <c r="C217" s="21" t="s">
        <v>17</v>
      </c>
      <c r="D217" s="21" t="s">
        <v>18</v>
      </c>
      <c r="E217" s="21">
        <v>5.0</v>
      </c>
      <c r="F217" s="21" t="s">
        <v>716</v>
      </c>
      <c r="G217" s="21" t="s">
        <v>130</v>
      </c>
      <c r="H217" s="21" t="s">
        <v>113</v>
      </c>
      <c r="I217" s="21" t="s">
        <v>22</v>
      </c>
      <c r="J217" s="21" t="s">
        <v>23</v>
      </c>
      <c r="K217" s="21" t="s">
        <v>585</v>
      </c>
      <c r="L217" s="21" t="s">
        <v>25</v>
      </c>
      <c r="M217" s="21">
        <v>7.0</v>
      </c>
      <c r="N217" s="21" t="s">
        <v>22</v>
      </c>
      <c r="O217" s="21" t="s">
        <v>70</v>
      </c>
      <c r="P217" s="21">
        <v>4.0</v>
      </c>
    </row>
    <row r="218">
      <c r="A218" s="20">
        <v>43712.658153888886</v>
      </c>
      <c r="B218" s="21" t="s">
        <v>353</v>
      </c>
      <c r="C218" s="21" t="s">
        <v>17</v>
      </c>
      <c r="D218" s="21" t="s">
        <v>65</v>
      </c>
      <c r="E218" s="21">
        <v>5.0</v>
      </c>
      <c r="F218" s="21" t="s">
        <v>717</v>
      </c>
      <c r="G218" s="21" t="s">
        <v>490</v>
      </c>
      <c r="H218" s="21" t="s">
        <v>113</v>
      </c>
      <c r="I218" s="21" t="s">
        <v>38</v>
      </c>
      <c r="J218" s="21" t="s">
        <v>23</v>
      </c>
      <c r="K218" s="21" t="s">
        <v>718</v>
      </c>
      <c r="L218" s="21" t="s">
        <v>25</v>
      </c>
      <c r="M218" s="21">
        <v>8.0</v>
      </c>
      <c r="N218" s="21" t="s">
        <v>39</v>
      </c>
      <c r="O218" s="21" t="s">
        <v>70</v>
      </c>
      <c r="P218" s="21">
        <v>1.0</v>
      </c>
    </row>
    <row r="219">
      <c r="A219" s="20">
        <v>43712.66517172454</v>
      </c>
      <c r="B219" s="21" t="s">
        <v>413</v>
      </c>
      <c r="C219" s="21" t="s">
        <v>34</v>
      </c>
      <c r="D219" s="21" t="s">
        <v>29</v>
      </c>
      <c r="E219" s="21">
        <v>3.0</v>
      </c>
      <c r="F219" s="21" t="s">
        <v>568</v>
      </c>
      <c r="G219" s="21" t="s">
        <v>677</v>
      </c>
      <c r="H219" s="21" t="s">
        <v>21</v>
      </c>
      <c r="I219" s="21" t="s">
        <v>22</v>
      </c>
      <c r="J219" s="21" t="s">
        <v>47</v>
      </c>
      <c r="K219" s="21" t="s">
        <v>719</v>
      </c>
      <c r="L219" s="21" t="s">
        <v>41</v>
      </c>
      <c r="M219" s="21">
        <v>2.0</v>
      </c>
      <c r="N219" s="21" t="s">
        <v>212</v>
      </c>
      <c r="O219" s="21" t="s">
        <v>42</v>
      </c>
      <c r="P219" s="21">
        <v>1.0</v>
      </c>
    </row>
    <row r="220">
      <c r="A220" s="20">
        <v>43712.669405810186</v>
      </c>
      <c r="B220" s="21" t="s">
        <v>341</v>
      </c>
      <c r="C220" s="21" t="s">
        <v>17</v>
      </c>
      <c r="D220" s="21" t="s">
        <v>65</v>
      </c>
      <c r="E220" s="21">
        <v>3.0</v>
      </c>
      <c r="F220" s="21" t="s">
        <v>720</v>
      </c>
      <c r="G220" s="21" t="s">
        <v>61</v>
      </c>
      <c r="H220" s="21" t="s">
        <v>21</v>
      </c>
      <c r="I220" s="21" t="s">
        <v>39</v>
      </c>
      <c r="J220" s="21" t="s">
        <v>23</v>
      </c>
      <c r="K220" s="21" t="s">
        <v>37</v>
      </c>
      <c r="L220" s="21" t="s">
        <v>25</v>
      </c>
      <c r="M220" s="21">
        <v>3.0</v>
      </c>
      <c r="N220" s="21" t="s">
        <v>39</v>
      </c>
      <c r="O220" s="21" t="s">
        <v>42</v>
      </c>
      <c r="P220" s="21">
        <v>1.0</v>
      </c>
    </row>
    <row r="221">
      <c r="A221" s="20">
        <v>43712.678321423606</v>
      </c>
      <c r="B221" s="21" t="s">
        <v>537</v>
      </c>
      <c r="C221" s="21" t="s">
        <v>34</v>
      </c>
      <c r="D221" s="21" t="s">
        <v>44</v>
      </c>
      <c r="E221" s="21">
        <v>4.0</v>
      </c>
      <c r="F221" s="21" t="s">
        <v>460</v>
      </c>
      <c r="G221" s="21" t="s">
        <v>67</v>
      </c>
      <c r="H221" s="21" t="s">
        <v>113</v>
      </c>
      <c r="I221" s="21" t="s">
        <v>22</v>
      </c>
      <c r="J221" s="21" t="s">
        <v>47</v>
      </c>
      <c r="K221" s="21" t="s">
        <v>688</v>
      </c>
      <c r="L221" s="21" t="s">
        <v>41</v>
      </c>
      <c r="M221" s="21">
        <v>10.0</v>
      </c>
      <c r="N221" s="21" t="s">
        <v>22</v>
      </c>
      <c r="O221" s="21" t="s">
        <v>27</v>
      </c>
      <c r="P221" s="21">
        <v>2.0</v>
      </c>
    </row>
    <row r="222">
      <c r="A222" s="20">
        <v>43712.69802759259</v>
      </c>
      <c r="B222" s="21" t="s">
        <v>216</v>
      </c>
      <c r="C222" s="21" t="s">
        <v>17</v>
      </c>
      <c r="D222" s="21" t="s">
        <v>29</v>
      </c>
      <c r="E222" s="21">
        <v>4.0</v>
      </c>
      <c r="F222" s="21" t="s">
        <v>37</v>
      </c>
      <c r="G222" s="21" t="s">
        <v>67</v>
      </c>
      <c r="H222" s="21" t="s">
        <v>21</v>
      </c>
      <c r="I222" s="21" t="s">
        <v>22</v>
      </c>
      <c r="J222" s="21" t="s">
        <v>23</v>
      </c>
      <c r="K222" s="21" t="s">
        <v>637</v>
      </c>
      <c r="L222" s="21" t="s">
        <v>25</v>
      </c>
      <c r="M222" s="21">
        <v>7.0</v>
      </c>
      <c r="N222" s="21" t="s">
        <v>22</v>
      </c>
      <c r="O222" s="21" t="s">
        <v>42</v>
      </c>
      <c r="P222" s="21">
        <v>1.0</v>
      </c>
    </row>
    <row r="223">
      <c r="A223" s="20">
        <v>43712.708268622686</v>
      </c>
      <c r="B223" s="2" t="s">
        <v>721</v>
      </c>
      <c r="C223" s="21" t="s">
        <v>17</v>
      </c>
      <c r="D223" s="21" t="s">
        <v>18</v>
      </c>
      <c r="E223" s="21">
        <v>3.0</v>
      </c>
      <c r="F223" s="21" t="s">
        <v>722</v>
      </c>
      <c r="G223" s="21" t="s">
        <v>149</v>
      </c>
      <c r="H223" s="21" t="s">
        <v>38</v>
      </c>
      <c r="I223" s="21" t="s">
        <v>22</v>
      </c>
      <c r="J223" s="21" t="s">
        <v>23</v>
      </c>
      <c r="K223" s="21" t="s">
        <v>117</v>
      </c>
      <c r="L223" s="21" t="s">
        <v>74</v>
      </c>
      <c r="M223" s="21">
        <v>9.0</v>
      </c>
      <c r="N223" s="21" t="s">
        <v>39</v>
      </c>
      <c r="O223" s="21" t="s">
        <v>42</v>
      </c>
      <c r="P223" s="21">
        <v>2.0</v>
      </c>
    </row>
    <row r="224">
      <c r="A224" s="20">
        <v>43712.71063877315</v>
      </c>
      <c r="B224" s="21" t="s">
        <v>207</v>
      </c>
      <c r="C224" s="21" t="s">
        <v>34</v>
      </c>
      <c r="D224" s="21" t="s">
        <v>50</v>
      </c>
      <c r="E224" s="21">
        <v>4.0</v>
      </c>
      <c r="F224" s="21" t="s">
        <v>589</v>
      </c>
      <c r="G224" s="21" t="s">
        <v>143</v>
      </c>
      <c r="H224" s="21" t="s">
        <v>68</v>
      </c>
      <c r="I224" s="21" t="s">
        <v>22</v>
      </c>
      <c r="J224" s="21" t="s">
        <v>47</v>
      </c>
      <c r="K224" s="21" t="s">
        <v>723</v>
      </c>
      <c r="L224" s="21" t="s">
        <v>25</v>
      </c>
      <c r="M224" s="21">
        <v>7.0</v>
      </c>
      <c r="N224" s="21" t="s">
        <v>22</v>
      </c>
      <c r="O224" s="21" t="s">
        <v>27</v>
      </c>
      <c r="P224" s="21">
        <v>3.0</v>
      </c>
    </row>
    <row r="225">
      <c r="A225" s="20">
        <v>43712.72015436343</v>
      </c>
      <c r="B225" s="21" t="s">
        <v>219</v>
      </c>
      <c r="C225" s="21" t="s">
        <v>17</v>
      </c>
      <c r="D225" s="21" t="s">
        <v>35</v>
      </c>
      <c r="E225" s="21">
        <v>3.0</v>
      </c>
      <c r="F225" s="21" t="s">
        <v>724</v>
      </c>
      <c r="G225" s="21" t="s">
        <v>67</v>
      </c>
      <c r="H225" s="21" t="s">
        <v>68</v>
      </c>
      <c r="I225" s="21" t="s">
        <v>39</v>
      </c>
      <c r="J225" s="21" t="s">
        <v>23</v>
      </c>
      <c r="K225" s="21" t="s">
        <v>40</v>
      </c>
      <c r="L225" s="21" t="s">
        <v>25</v>
      </c>
      <c r="M225" s="21">
        <v>6.0</v>
      </c>
      <c r="N225" s="21" t="s">
        <v>39</v>
      </c>
      <c r="O225" s="21" t="s">
        <v>42</v>
      </c>
      <c r="P225" s="21">
        <v>1.0</v>
      </c>
    </row>
    <row r="226">
      <c r="A226" s="20">
        <v>43712.72284216435</v>
      </c>
      <c r="B226" s="2" t="s">
        <v>725</v>
      </c>
      <c r="C226" s="21" t="s">
        <v>17</v>
      </c>
      <c r="D226" s="21" t="s">
        <v>65</v>
      </c>
      <c r="E226" s="21">
        <v>4.0</v>
      </c>
      <c r="F226" s="21" t="s">
        <v>726</v>
      </c>
      <c r="G226" s="21" t="s">
        <v>727</v>
      </c>
      <c r="H226" s="21" t="s">
        <v>68</v>
      </c>
      <c r="I226" s="21" t="s">
        <v>22</v>
      </c>
      <c r="J226" s="21" t="s">
        <v>47</v>
      </c>
      <c r="K226" s="21" t="s">
        <v>446</v>
      </c>
      <c r="L226" s="21" t="s">
        <v>54</v>
      </c>
      <c r="M226" s="21">
        <v>9.0</v>
      </c>
      <c r="N226" s="21" t="s">
        <v>26</v>
      </c>
      <c r="O226" s="21" t="s">
        <v>27</v>
      </c>
      <c r="P226" s="21">
        <v>2.0</v>
      </c>
    </row>
    <row r="227">
      <c r="A227" s="20">
        <v>43712.72504046296</v>
      </c>
      <c r="B227" s="21" t="s">
        <v>108</v>
      </c>
      <c r="C227" s="21" t="s">
        <v>17</v>
      </c>
      <c r="D227" s="21" t="s">
        <v>18</v>
      </c>
      <c r="E227" s="21">
        <v>5.0</v>
      </c>
      <c r="F227" s="21" t="s">
        <v>160</v>
      </c>
      <c r="G227" s="21" t="s">
        <v>665</v>
      </c>
      <c r="H227" s="21" t="s">
        <v>68</v>
      </c>
      <c r="I227" s="21" t="s">
        <v>38</v>
      </c>
      <c r="J227" s="21" t="s">
        <v>47</v>
      </c>
      <c r="K227" s="21" t="s">
        <v>728</v>
      </c>
      <c r="L227" s="21" t="s">
        <v>25</v>
      </c>
      <c r="M227" s="21">
        <v>7.0</v>
      </c>
      <c r="N227" s="21" t="s">
        <v>26</v>
      </c>
      <c r="O227" s="21" t="s">
        <v>27</v>
      </c>
      <c r="P227" s="21">
        <v>2.0</v>
      </c>
    </row>
    <row r="228">
      <c r="A228" s="20">
        <v>43712.72614047454</v>
      </c>
      <c r="B228" s="21" t="s">
        <v>429</v>
      </c>
      <c r="C228" s="21" t="s">
        <v>17</v>
      </c>
      <c r="D228" s="21" t="s">
        <v>35</v>
      </c>
      <c r="E228" s="21">
        <v>4.0</v>
      </c>
      <c r="F228" s="21" t="s">
        <v>217</v>
      </c>
      <c r="G228" s="21" t="s">
        <v>130</v>
      </c>
      <c r="H228" s="21" t="s">
        <v>68</v>
      </c>
      <c r="I228" s="21" t="s">
        <v>39</v>
      </c>
      <c r="J228" s="21" t="s">
        <v>47</v>
      </c>
      <c r="K228" s="21" t="s">
        <v>211</v>
      </c>
      <c r="L228" s="21" t="s">
        <v>25</v>
      </c>
      <c r="M228" s="21">
        <v>8.0</v>
      </c>
      <c r="N228" s="21" t="s">
        <v>22</v>
      </c>
      <c r="O228" s="21" t="s">
        <v>42</v>
      </c>
      <c r="P228" s="21">
        <v>3.0</v>
      </c>
    </row>
    <row r="229">
      <c r="A229" s="20">
        <v>43712.72619635417</v>
      </c>
      <c r="B229" s="21" t="s">
        <v>395</v>
      </c>
      <c r="C229" s="21" t="s">
        <v>17</v>
      </c>
      <c r="D229" s="21" t="s">
        <v>18</v>
      </c>
      <c r="E229" s="21">
        <v>4.0</v>
      </c>
      <c r="F229" s="21" t="s">
        <v>701</v>
      </c>
      <c r="G229" s="21" t="s">
        <v>67</v>
      </c>
      <c r="H229" s="21" t="s">
        <v>113</v>
      </c>
      <c r="I229" s="21" t="s">
        <v>22</v>
      </c>
      <c r="J229" s="21" t="s">
        <v>23</v>
      </c>
      <c r="K229" s="21" t="s">
        <v>150</v>
      </c>
      <c r="L229" s="21" t="s">
        <v>25</v>
      </c>
      <c r="M229" s="21">
        <v>8.0</v>
      </c>
      <c r="N229" s="21" t="s">
        <v>22</v>
      </c>
      <c r="O229" s="21" t="s">
        <v>42</v>
      </c>
      <c r="P229" s="21">
        <v>3.0</v>
      </c>
    </row>
    <row r="230">
      <c r="A230" s="20">
        <v>43712.730901331015</v>
      </c>
      <c r="B230" s="2" t="s">
        <v>729</v>
      </c>
      <c r="C230" s="21" t="s">
        <v>17</v>
      </c>
      <c r="D230" s="21" t="s">
        <v>44</v>
      </c>
      <c r="E230" s="21">
        <v>4.0</v>
      </c>
      <c r="F230" s="21" t="s">
        <v>129</v>
      </c>
      <c r="G230" s="21" t="s">
        <v>130</v>
      </c>
      <c r="H230" s="21" t="s">
        <v>21</v>
      </c>
      <c r="I230" s="21" t="s">
        <v>38</v>
      </c>
      <c r="J230" s="21" t="s">
        <v>47</v>
      </c>
      <c r="K230" s="21" t="s">
        <v>117</v>
      </c>
      <c r="L230" s="21" t="s">
        <v>25</v>
      </c>
      <c r="M230" s="21">
        <v>7.0</v>
      </c>
      <c r="N230" s="21" t="s">
        <v>22</v>
      </c>
      <c r="O230" s="21" t="s">
        <v>27</v>
      </c>
      <c r="P230" s="21">
        <v>3.0</v>
      </c>
    </row>
    <row r="231">
      <c r="A231" s="20">
        <v>43712.731262326386</v>
      </c>
      <c r="B231" s="21" t="s">
        <v>525</v>
      </c>
      <c r="C231" s="21" t="s">
        <v>128</v>
      </c>
      <c r="D231" s="21" t="s">
        <v>44</v>
      </c>
      <c r="E231" s="21">
        <v>3.0</v>
      </c>
      <c r="F231" s="21" t="s">
        <v>730</v>
      </c>
      <c r="G231" s="21" t="s">
        <v>130</v>
      </c>
      <c r="H231" s="21" t="s">
        <v>68</v>
      </c>
      <c r="I231" s="21" t="s">
        <v>22</v>
      </c>
      <c r="J231" s="21" t="s">
        <v>47</v>
      </c>
      <c r="K231" s="21" t="s">
        <v>117</v>
      </c>
      <c r="L231" s="21" t="s">
        <v>25</v>
      </c>
      <c r="M231" s="21">
        <v>7.0</v>
      </c>
      <c r="N231" s="21" t="s">
        <v>22</v>
      </c>
      <c r="O231" s="21" t="s">
        <v>42</v>
      </c>
      <c r="P231" s="21">
        <v>2.0</v>
      </c>
    </row>
    <row r="232">
      <c r="A232" s="20">
        <v>43712.73164381944</v>
      </c>
      <c r="B232" s="2" t="s">
        <v>731</v>
      </c>
      <c r="C232" s="21" t="s">
        <v>17</v>
      </c>
      <c r="D232" s="21" t="s">
        <v>18</v>
      </c>
      <c r="E232" s="21">
        <v>4.0</v>
      </c>
      <c r="F232" s="21" t="s">
        <v>586</v>
      </c>
      <c r="G232" s="21" t="s">
        <v>732</v>
      </c>
      <c r="H232" s="21" t="s">
        <v>21</v>
      </c>
      <c r="I232" s="21" t="s">
        <v>22</v>
      </c>
      <c r="J232" s="21" t="s">
        <v>47</v>
      </c>
      <c r="K232" s="21" t="s">
        <v>587</v>
      </c>
      <c r="L232" s="21" t="s">
        <v>25</v>
      </c>
      <c r="M232" s="21">
        <v>8.0</v>
      </c>
      <c r="N232" s="21" t="s">
        <v>22</v>
      </c>
      <c r="O232" s="21" t="s">
        <v>27</v>
      </c>
      <c r="P232" s="21">
        <v>2.0</v>
      </c>
    </row>
    <row r="233">
      <c r="A233" s="20">
        <v>43712.74013997686</v>
      </c>
      <c r="B233" s="21" t="s">
        <v>174</v>
      </c>
      <c r="C233" s="21" t="s">
        <v>17</v>
      </c>
      <c r="D233" s="21" t="s">
        <v>50</v>
      </c>
      <c r="E233" s="21">
        <v>4.0</v>
      </c>
      <c r="F233" s="21" t="s">
        <v>733</v>
      </c>
      <c r="G233" s="21" t="s">
        <v>734</v>
      </c>
      <c r="H233" s="21" t="s">
        <v>21</v>
      </c>
      <c r="I233" s="21" t="s">
        <v>22</v>
      </c>
      <c r="J233" s="21" t="s">
        <v>23</v>
      </c>
      <c r="K233" s="21" t="s">
        <v>735</v>
      </c>
      <c r="L233" s="21" t="s">
        <v>25</v>
      </c>
      <c r="M233" s="21">
        <v>3.0</v>
      </c>
      <c r="N233" s="21" t="s">
        <v>39</v>
      </c>
      <c r="O233" s="21" t="s">
        <v>42</v>
      </c>
      <c r="P233" s="21">
        <v>1.0</v>
      </c>
    </row>
    <row r="234">
      <c r="A234" s="20">
        <v>43712.74718840278</v>
      </c>
      <c r="B234" s="21" t="s">
        <v>161</v>
      </c>
      <c r="C234" s="21" t="s">
        <v>128</v>
      </c>
      <c r="D234" s="21" t="s">
        <v>65</v>
      </c>
      <c r="E234" s="21">
        <v>3.0</v>
      </c>
      <c r="F234" s="21" t="s">
        <v>250</v>
      </c>
      <c r="G234" s="21" t="s">
        <v>123</v>
      </c>
      <c r="H234" s="21" t="s">
        <v>21</v>
      </c>
      <c r="I234" s="21" t="s">
        <v>22</v>
      </c>
      <c r="J234" s="21" t="s">
        <v>47</v>
      </c>
      <c r="K234" s="21" t="s">
        <v>140</v>
      </c>
      <c r="L234" s="21" t="s">
        <v>41</v>
      </c>
      <c r="M234" s="21">
        <v>6.0</v>
      </c>
      <c r="N234" s="21" t="s">
        <v>22</v>
      </c>
      <c r="O234" s="21" t="s">
        <v>70</v>
      </c>
      <c r="P234" s="21">
        <v>1.0</v>
      </c>
    </row>
    <row r="235">
      <c r="A235" s="20">
        <v>43712.750402199075</v>
      </c>
      <c r="B235" s="21" t="s">
        <v>481</v>
      </c>
      <c r="C235" s="21" t="s">
        <v>128</v>
      </c>
      <c r="D235" s="21" t="s">
        <v>29</v>
      </c>
      <c r="E235" s="21">
        <v>4.0</v>
      </c>
      <c r="F235" s="21" t="s">
        <v>363</v>
      </c>
      <c r="G235" s="21" t="s">
        <v>86</v>
      </c>
      <c r="H235" s="21" t="s">
        <v>21</v>
      </c>
      <c r="I235" s="21" t="s">
        <v>22</v>
      </c>
      <c r="J235" s="21" t="s">
        <v>23</v>
      </c>
      <c r="K235" s="21" t="s">
        <v>736</v>
      </c>
      <c r="L235" s="21" t="s">
        <v>25</v>
      </c>
      <c r="M235" s="21">
        <v>8.0</v>
      </c>
      <c r="N235" s="21" t="s">
        <v>22</v>
      </c>
      <c r="O235" s="21" t="s">
        <v>42</v>
      </c>
      <c r="P235" s="21">
        <v>4.0</v>
      </c>
    </row>
    <row r="236">
      <c r="A236" s="20">
        <v>43712.752159270836</v>
      </c>
      <c r="B236" s="21" t="s">
        <v>218</v>
      </c>
      <c r="C236" s="21" t="s">
        <v>17</v>
      </c>
      <c r="D236" s="21" t="s">
        <v>29</v>
      </c>
      <c r="E236" s="21">
        <v>4.0</v>
      </c>
      <c r="F236" s="21" t="s">
        <v>635</v>
      </c>
      <c r="G236" s="21" t="s">
        <v>737</v>
      </c>
      <c r="H236" s="21" t="s">
        <v>113</v>
      </c>
      <c r="I236" s="21" t="s">
        <v>22</v>
      </c>
      <c r="J236" s="21" t="s">
        <v>23</v>
      </c>
      <c r="K236" s="21" t="s">
        <v>738</v>
      </c>
      <c r="L236" s="21" t="s">
        <v>25</v>
      </c>
      <c r="M236" s="21">
        <v>3.0</v>
      </c>
      <c r="N236" s="21" t="s">
        <v>212</v>
      </c>
      <c r="O236" s="21" t="s">
        <v>42</v>
      </c>
      <c r="P236" s="21">
        <v>1.0</v>
      </c>
    </row>
    <row r="237">
      <c r="A237" s="20">
        <v>43712.75313261574</v>
      </c>
      <c r="B237" s="21" t="s">
        <v>544</v>
      </c>
      <c r="C237" s="21" t="s">
        <v>128</v>
      </c>
      <c r="D237" s="21" t="s">
        <v>44</v>
      </c>
      <c r="E237" s="21">
        <v>5.0</v>
      </c>
      <c r="F237" s="21" t="s">
        <v>683</v>
      </c>
      <c r="G237" s="21" t="s">
        <v>143</v>
      </c>
      <c r="H237" s="21" t="s">
        <v>21</v>
      </c>
      <c r="I237" s="21" t="s">
        <v>38</v>
      </c>
      <c r="J237" s="21" t="s">
        <v>157</v>
      </c>
      <c r="K237" s="21" t="s">
        <v>150</v>
      </c>
      <c r="L237" s="21" t="s">
        <v>74</v>
      </c>
      <c r="M237" s="21">
        <v>10.0</v>
      </c>
      <c r="N237" s="21" t="s">
        <v>26</v>
      </c>
      <c r="O237" s="21" t="s">
        <v>70</v>
      </c>
      <c r="P237" s="21">
        <v>2.0</v>
      </c>
    </row>
    <row r="238">
      <c r="A238" s="20">
        <v>43712.771254548614</v>
      </c>
      <c r="B238" s="21" t="s">
        <v>467</v>
      </c>
      <c r="C238" s="21" t="s">
        <v>34</v>
      </c>
      <c r="D238" s="21" t="s">
        <v>65</v>
      </c>
      <c r="E238" s="21">
        <v>3.0</v>
      </c>
      <c r="F238" s="21" t="s">
        <v>739</v>
      </c>
      <c r="G238" s="21" t="s">
        <v>67</v>
      </c>
      <c r="H238" s="21" t="s">
        <v>68</v>
      </c>
      <c r="I238" s="21" t="s">
        <v>22</v>
      </c>
      <c r="J238" s="21" t="s">
        <v>23</v>
      </c>
      <c r="K238" s="21" t="s">
        <v>37</v>
      </c>
      <c r="L238" s="21" t="s">
        <v>74</v>
      </c>
      <c r="M238" s="21">
        <v>3.0</v>
      </c>
      <c r="N238" s="21" t="s">
        <v>39</v>
      </c>
      <c r="O238" s="21" t="s">
        <v>42</v>
      </c>
      <c r="P238" s="21">
        <v>1.0</v>
      </c>
    </row>
    <row r="239">
      <c r="A239" s="20">
        <v>43712.77722655093</v>
      </c>
      <c r="B239" s="21" t="s">
        <v>343</v>
      </c>
      <c r="C239" s="21" t="s">
        <v>17</v>
      </c>
      <c r="D239" s="21" t="s">
        <v>65</v>
      </c>
      <c r="E239" s="21">
        <v>3.0</v>
      </c>
      <c r="F239" s="21" t="s">
        <v>740</v>
      </c>
      <c r="G239" s="21" t="s">
        <v>123</v>
      </c>
      <c r="H239" s="21" t="s">
        <v>21</v>
      </c>
      <c r="I239" s="21" t="s">
        <v>114</v>
      </c>
      <c r="J239" s="21" t="s">
        <v>47</v>
      </c>
      <c r="K239" s="21" t="s">
        <v>575</v>
      </c>
      <c r="L239" s="21" t="s">
        <v>25</v>
      </c>
      <c r="M239" s="21">
        <v>2.0</v>
      </c>
      <c r="N239" s="21" t="s">
        <v>212</v>
      </c>
      <c r="O239" s="21" t="s">
        <v>270</v>
      </c>
      <c r="P239" s="21">
        <v>1.0</v>
      </c>
    </row>
    <row r="240">
      <c r="A240" s="20">
        <v>43712.777559814815</v>
      </c>
      <c r="B240" s="21" t="s">
        <v>226</v>
      </c>
      <c r="C240" s="21" t="s">
        <v>17</v>
      </c>
      <c r="D240" s="21" t="s">
        <v>35</v>
      </c>
      <c r="E240" s="21">
        <v>3.0</v>
      </c>
      <c r="F240" s="21" t="s">
        <v>681</v>
      </c>
      <c r="G240" s="21" t="s">
        <v>741</v>
      </c>
      <c r="H240" s="21" t="s">
        <v>38</v>
      </c>
      <c r="I240" s="21" t="s">
        <v>39</v>
      </c>
      <c r="J240" s="21" t="s">
        <v>47</v>
      </c>
      <c r="K240" s="21" t="s">
        <v>133</v>
      </c>
      <c r="L240" s="21" t="s">
        <v>74</v>
      </c>
      <c r="M240" s="21">
        <v>1.0</v>
      </c>
      <c r="N240" s="21" t="s">
        <v>39</v>
      </c>
      <c r="O240" s="21" t="s">
        <v>270</v>
      </c>
      <c r="P240" s="21">
        <v>1.0</v>
      </c>
    </row>
    <row r="241">
      <c r="A241" s="20">
        <v>43712.77872890046</v>
      </c>
      <c r="B241" s="21" t="s">
        <v>432</v>
      </c>
      <c r="C241" s="21" t="s">
        <v>17</v>
      </c>
      <c r="D241" s="21" t="s">
        <v>65</v>
      </c>
      <c r="E241" s="21">
        <v>3.0</v>
      </c>
      <c r="F241" s="21" t="s">
        <v>740</v>
      </c>
      <c r="G241" s="21" t="s">
        <v>123</v>
      </c>
      <c r="H241" s="21" t="s">
        <v>21</v>
      </c>
      <c r="I241" s="21" t="s">
        <v>114</v>
      </c>
      <c r="J241" s="21" t="s">
        <v>47</v>
      </c>
      <c r="K241" s="21" t="s">
        <v>742</v>
      </c>
      <c r="L241" s="21" t="s">
        <v>25</v>
      </c>
      <c r="M241" s="21">
        <v>2.0</v>
      </c>
      <c r="N241" s="21" t="s">
        <v>212</v>
      </c>
      <c r="O241" s="21" t="s">
        <v>270</v>
      </c>
      <c r="P241" s="21">
        <v>1.0</v>
      </c>
    </row>
    <row r="242">
      <c r="A242" s="20">
        <v>43712.78684972222</v>
      </c>
      <c r="B242" s="21" t="s">
        <v>428</v>
      </c>
      <c r="C242" s="21" t="s">
        <v>17</v>
      </c>
      <c r="D242" s="21" t="s">
        <v>29</v>
      </c>
      <c r="E242" s="21">
        <v>3.0</v>
      </c>
      <c r="F242" s="21" t="s">
        <v>588</v>
      </c>
      <c r="G242" s="21" t="s">
        <v>143</v>
      </c>
      <c r="H242" s="21" t="s">
        <v>68</v>
      </c>
      <c r="I242" s="21" t="s">
        <v>22</v>
      </c>
      <c r="J242" s="21" t="s">
        <v>47</v>
      </c>
      <c r="K242" s="21" t="s">
        <v>133</v>
      </c>
      <c r="L242" s="21" t="s">
        <v>74</v>
      </c>
      <c r="M242" s="21">
        <v>7.0</v>
      </c>
      <c r="N242" s="21" t="s">
        <v>22</v>
      </c>
      <c r="O242" s="21" t="s">
        <v>42</v>
      </c>
      <c r="P242" s="21">
        <v>1.0</v>
      </c>
    </row>
    <row r="243">
      <c r="A243" s="20">
        <v>43712.787592175926</v>
      </c>
      <c r="B243" s="21" t="s">
        <v>408</v>
      </c>
      <c r="C243" s="21" t="s">
        <v>128</v>
      </c>
      <c r="D243" s="21" t="s">
        <v>65</v>
      </c>
      <c r="E243" s="21">
        <v>3.0</v>
      </c>
      <c r="F243" s="21" t="s">
        <v>743</v>
      </c>
      <c r="G243" s="21" t="s">
        <v>143</v>
      </c>
      <c r="H243" s="21" t="s">
        <v>68</v>
      </c>
      <c r="I243" s="21" t="s">
        <v>114</v>
      </c>
      <c r="J243" s="21" t="s">
        <v>47</v>
      </c>
      <c r="K243" s="21" t="s">
        <v>744</v>
      </c>
      <c r="L243" s="21" t="s">
        <v>54</v>
      </c>
      <c r="M243" s="21">
        <v>5.0</v>
      </c>
      <c r="N243" s="21" t="s">
        <v>39</v>
      </c>
      <c r="O243" s="21" t="s">
        <v>42</v>
      </c>
      <c r="P243" s="21">
        <v>1.0</v>
      </c>
    </row>
    <row r="244">
      <c r="A244" s="20">
        <v>43712.78892329861</v>
      </c>
      <c r="B244" s="21" t="s">
        <v>396</v>
      </c>
      <c r="C244" s="21" t="s">
        <v>34</v>
      </c>
      <c r="D244" s="21" t="s">
        <v>65</v>
      </c>
      <c r="E244" s="21">
        <v>2.0</v>
      </c>
      <c r="F244" s="21" t="s">
        <v>460</v>
      </c>
      <c r="G244" s="21" t="s">
        <v>123</v>
      </c>
      <c r="H244" s="21" t="s">
        <v>68</v>
      </c>
      <c r="I244" s="21" t="s">
        <v>114</v>
      </c>
      <c r="J244" s="21" t="s">
        <v>47</v>
      </c>
      <c r="K244" s="21" t="s">
        <v>150</v>
      </c>
      <c r="L244" s="21" t="s">
        <v>25</v>
      </c>
      <c r="M244" s="21">
        <v>1.0</v>
      </c>
      <c r="N244" s="21" t="s">
        <v>212</v>
      </c>
      <c r="O244" s="21" t="s">
        <v>270</v>
      </c>
      <c r="P244" s="21">
        <v>1.0</v>
      </c>
    </row>
    <row r="245">
      <c r="A245" s="20">
        <v>43712.789144375</v>
      </c>
      <c r="B245" s="21" t="s">
        <v>330</v>
      </c>
      <c r="C245" s="21" t="s">
        <v>34</v>
      </c>
      <c r="D245" s="21" t="s">
        <v>65</v>
      </c>
      <c r="E245" s="21">
        <v>2.0</v>
      </c>
      <c r="F245" s="21" t="s">
        <v>455</v>
      </c>
      <c r="G245" s="21" t="s">
        <v>86</v>
      </c>
      <c r="H245" s="21" t="s">
        <v>113</v>
      </c>
      <c r="I245" s="21" t="s">
        <v>114</v>
      </c>
      <c r="J245" s="21" t="s">
        <v>47</v>
      </c>
      <c r="K245" s="21" t="s">
        <v>745</v>
      </c>
      <c r="L245" s="21" t="s">
        <v>25</v>
      </c>
      <c r="M245" s="21">
        <v>1.0</v>
      </c>
      <c r="N245" s="21" t="s">
        <v>212</v>
      </c>
      <c r="O245" s="21" t="s">
        <v>270</v>
      </c>
      <c r="P245" s="21">
        <v>1.0</v>
      </c>
    </row>
    <row r="246">
      <c r="A246" s="20">
        <v>43712.80877686343</v>
      </c>
      <c r="B246" s="21" t="s">
        <v>346</v>
      </c>
      <c r="C246" s="21" t="s">
        <v>34</v>
      </c>
      <c r="D246" s="21" t="s">
        <v>18</v>
      </c>
      <c r="E246" s="21">
        <v>2.0</v>
      </c>
      <c r="F246" s="21" t="s">
        <v>250</v>
      </c>
      <c r="G246" s="21" t="s">
        <v>67</v>
      </c>
      <c r="H246" s="21" t="s">
        <v>68</v>
      </c>
      <c r="I246" s="21" t="s">
        <v>22</v>
      </c>
      <c r="J246" s="21" t="s">
        <v>23</v>
      </c>
      <c r="K246" s="21" t="s">
        <v>254</v>
      </c>
      <c r="L246" s="21" t="s">
        <v>41</v>
      </c>
      <c r="M246" s="21">
        <v>3.0</v>
      </c>
      <c r="N246" s="21" t="s">
        <v>26</v>
      </c>
      <c r="O246" s="21" t="s">
        <v>42</v>
      </c>
      <c r="P246" s="21">
        <v>4.0</v>
      </c>
    </row>
    <row r="247">
      <c r="A247" s="20">
        <v>43712.82231166666</v>
      </c>
      <c r="B247" s="21" t="s">
        <v>298</v>
      </c>
      <c r="C247" s="21" t="s">
        <v>128</v>
      </c>
      <c r="D247" s="21" t="s">
        <v>44</v>
      </c>
      <c r="E247" s="21">
        <v>5.0</v>
      </c>
      <c r="F247" s="21" t="s">
        <v>627</v>
      </c>
      <c r="G247" s="21" t="s">
        <v>615</v>
      </c>
      <c r="H247" s="21" t="s">
        <v>113</v>
      </c>
      <c r="I247" s="21" t="s">
        <v>22</v>
      </c>
      <c r="J247" s="21" t="s">
        <v>47</v>
      </c>
      <c r="K247" s="21" t="s">
        <v>746</v>
      </c>
      <c r="L247" s="21" t="s">
        <v>25</v>
      </c>
      <c r="M247" s="21">
        <v>7.0</v>
      </c>
      <c r="N247" s="21" t="s">
        <v>22</v>
      </c>
      <c r="O247" s="21" t="s">
        <v>27</v>
      </c>
      <c r="P247" s="21">
        <v>3.0</v>
      </c>
    </row>
    <row r="248">
      <c r="A248" s="20">
        <v>43712.82248378472</v>
      </c>
      <c r="B248" s="21" t="s">
        <v>355</v>
      </c>
      <c r="C248" s="21" t="s">
        <v>34</v>
      </c>
      <c r="D248" s="21" t="s">
        <v>65</v>
      </c>
      <c r="E248" s="21">
        <v>2.0</v>
      </c>
      <c r="F248" s="21" t="s">
        <v>747</v>
      </c>
      <c r="G248" s="21" t="s">
        <v>20</v>
      </c>
      <c r="H248" s="21" t="s">
        <v>21</v>
      </c>
      <c r="I248" s="21" t="s">
        <v>39</v>
      </c>
      <c r="J248" s="21" t="s">
        <v>23</v>
      </c>
      <c r="K248" s="21" t="s">
        <v>37</v>
      </c>
      <c r="L248" s="21" t="s">
        <v>41</v>
      </c>
      <c r="M248" s="21">
        <v>5.0</v>
      </c>
      <c r="N248" s="21" t="s">
        <v>22</v>
      </c>
      <c r="O248" s="21" t="s">
        <v>42</v>
      </c>
      <c r="P248" s="21">
        <v>2.0</v>
      </c>
    </row>
    <row r="249">
      <c r="A249" s="20">
        <v>43712.829665625</v>
      </c>
      <c r="B249" s="2" t="s">
        <v>748</v>
      </c>
      <c r="C249" s="21" t="s">
        <v>17</v>
      </c>
      <c r="D249" s="21" t="s">
        <v>44</v>
      </c>
      <c r="E249" s="21">
        <v>4.0</v>
      </c>
      <c r="F249" s="21" t="s">
        <v>749</v>
      </c>
      <c r="G249" s="21" t="s">
        <v>143</v>
      </c>
      <c r="H249" s="21" t="s">
        <v>68</v>
      </c>
      <c r="I249" s="21" t="s">
        <v>22</v>
      </c>
      <c r="J249" s="21" t="s">
        <v>47</v>
      </c>
      <c r="K249" s="21" t="s">
        <v>277</v>
      </c>
      <c r="L249" s="21" t="s">
        <v>54</v>
      </c>
      <c r="M249" s="21">
        <v>9.0</v>
      </c>
      <c r="N249" s="21" t="s">
        <v>39</v>
      </c>
      <c r="O249" s="21" t="s">
        <v>70</v>
      </c>
      <c r="P249" s="21">
        <v>3.0</v>
      </c>
    </row>
    <row r="250">
      <c r="A250" s="20">
        <v>43712.83087880787</v>
      </c>
      <c r="B250" s="21" t="s">
        <v>496</v>
      </c>
      <c r="C250" s="21" t="s">
        <v>17</v>
      </c>
      <c r="D250" s="21" t="s">
        <v>617</v>
      </c>
      <c r="E250" s="21">
        <v>3.0</v>
      </c>
      <c r="F250" s="21" t="s">
        <v>750</v>
      </c>
      <c r="G250" s="21" t="s">
        <v>751</v>
      </c>
      <c r="H250" s="21" t="s">
        <v>38</v>
      </c>
      <c r="I250" s="21" t="s">
        <v>39</v>
      </c>
      <c r="J250" s="21" t="s">
        <v>23</v>
      </c>
      <c r="K250" s="21" t="s">
        <v>694</v>
      </c>
      <c r="L250" s="21" t="s">
        <v>41</v>
      </c>
      <c r="M250" s="21">
        <v>2.0</v>
      </c>
      <c r="N250" s="21" t="s">
        <v>39</v>
      </c>
      <c r="O250" s="21" t="s">
        <v>42</v>
      </c>
      <c r="P250" s="21">
        <v>1.0</v>
      </c>
    </row>
    <row r="251">
      <c r="A251" s="20">
        <v>43712.831887673616</v>
      </c>
      <c r="B251" s="21" t="s">
        <v>450</v>
      </c>
      <c r="C251" s="21" t="s">
        <v>34</v>
      </c>
      <c r="D251" s="21" t="s">
        <v>44</v>
      </c>
      <c r="E251" s="21">
        <v>3.0</v>
      </c>
      <c r="F251" s="21" t="s">
        <v>752</v>
      </c>
      <c r="G251" s="21" t="s">
        <v>143</v>
      </c>
      <c r="H251" s="21" t="s">
        <v>21</v>
      </c>
      <c r="I251" s="21" t="s">
        <v>22</v>
      </c>
      <c r="J251" s="21" t="s">
        <v>23</v>
      </c>
      <c r="K251" s="21" t="s">
        <v>150</v>
      </c>
      <c r="L251" s="21" t="s">
        <v>41</v>
      </c>
      <c r="M251" s="21">
        <v>8.0</v>
      </c>
      <c r="N251" s="21" t="s">
        <v>22</v>
      </c>
      <c r="O251" s="21" t="s">
        <v>27</v>
      </c>
      <c r="P251" s="21">
        <v>1.0</v>
      </c>
    </row>
    <row r="252">
      <c r="A252" s="20">
        <v>43712.83197540509</v>
      </c>
      <c r="B252" s="21" t="s">
        <v>506</v>
      </c>
      <c r="C252" s="21" t="s">
        <v>17</v>
      </c>
      <c r="D252" s="21" t="s">
        <v>44</v>
      </c>
      <c r="E252" s="21">
        <v>3.0</v>
      </c>
      <c r="F252" s="21" t="s">
        <v>129</v>
      </c>
      <c r="G252" s="21" t="s">
        <v>143</v>
      </c>
      <c r="H252" s="21" t="s">
        <v>113</v>
      </c>
      <c r="I252" s="21" t="s">
        <v>22</v>
      </c>
      <c r="J252" s="21" t="s">
        <v>23</v>
      </c>
      <c r="K252" s="21" t="s">
        <v>117</v>
      </c>
      <c r="L252" s="21" t="s">
        <v>25</v>
      </c>
      <c r="M252" s="21">
        <v>8.0</v>
      </c>
      <c r="N252" s="21" t="s">
        <v>22</v>
      </c>
      <c r="O252" s="21" t="s">
        <v>27</v>
      </c>
      <c r="P252" s="21">
        <v>2.0</v>
      </c>
    </row>
    <row r="253">
      <c r="A253" s="20">
        <v>43712.83896385417</v>
      </c>
      <c r="B253" s="21" t="s">
        <v>501</v>
      </c>
      <c r="C253" s="21" t="s">
        <v>34</v>
      </c>
      <c r="D253" s="21" t="s">
        <v>44</v>
      </c>
      <c r="E253" s="21">
        <v>3.0</v>
      </c>
      <c r="F253" s="21" t="s">
        <v>66</v>
      </c>
      <c r="G253" s="21" t="s">
        <v>149</v>
      </c>
      <c r="H253" s="21" t="s">
        <v>21</v>
      </c>
      <c r="I253" s="21" t="s">
        <v>38</v>
      </c>
      <c r="J253" s="21" t="s">
        <v>23</v>
      </c>
      <c r="K253" s="21" t="s">
        <v>32</v>
      </c>
      <c r="L253" s="21" t="s">
        <v>25</v>
      </c>
      <c r="M253" s="21">
        <v>5.0</v>
      </c>
      <c r="N253" s="21" t="s">
        <v>22</v>
      </c>
      <c r="O253" s="21" t="s">
        <v>42</v>
      </c>
      <c r="P253" s="21">
        <v>2.0</v>
      </c>
    </row>
    <row r="254">
      <c r="A254" s="20">
        <v>43712.86026440973</v>
      </c>
      <c r="B254" s="21" t="s">
        <v>516</v>
      </c>
      <c r="C254" s="21" t="s">
        <v>17</v>
      </c>
      <c r="D254" s="21" t="s">
        <v>65</v>
      </c>
      <c r="E254" s="21">
        <v>3.0</v>
      </c>
      <c r="F254" s="21" t="s">
        <v>753</v>
      </c>
      <c r="G254" s="21" t="s">
        <v>143</v>
      </c>
      <c r="H254" s="21" t="s">
        <v>113</v>
      </c>
      <c r="I254" s="21" t="s">
        <v>38</v>
      </c>
      <c r="J254" s="21" t="s">
        <v>23</v>
      </c>
      <c r="K254" s="21" t="s">
        <v>643</v>
      </c>
      <c r="L254" s="21" t="s">
        <v>25</v>
      </c>
      <c r="M254" s="21">
        <v>5.0</v>
      </c>
      <c r="N254" s="21" t="s">
        <v>39</v>
      </c>
      <c r="O254" s="21" t="s">
        <v>42</v>
      </c>
      <c r="P254" s="21">
        <v>1.0</v>
      </c>
    </row>
    <row r="255">
      <c r="A255" s="20">
        <v>43712.86724420139</v>
      </c>
      <c r="B255" s="21" t="s">
        <v>275</v>
      </c>
      <c r="C255" s="21" t="s">
        <v>128</v>
      </c>
      <c r="D255" s="21" t="s">
        <v>559</v>
      </c>
      <c r="E255" s="21">
        <v>4.0</v>
      </c>
      <c r="F255" s="21" t="s">
        <v>754</v>
      </c>
      <c r="G255" s="21" t="s">
        <v>130</v>
      </c>
      <c r="H255" s="21" t="s">
        <v>113</v>
      </c>
      <c r="I255" s="21" t="s">
        <v>22</v>
      </c>
      <c r="J255" s="21" t="s">
        <v>23</v>
      </c>
      <c r="K255" s="21" t="s">
        <v>386</v>
      </c>
      <c r="L255" s="21" t="s">
        <v>54</v>
      </c>
      <c r="M255" s="21">
        <v>9.0</v>
      </c>
      <c r="N255" s="21" t="s">
        <v>26</v>
      </c>
      <c r="O255" s="21" t="s">
        <v>70</v>
      </c>
      <c r="P255" s="21">
        <v>4.0</v>
      </c>
    </row>
    <row r="256">
      <c r="A256" s="20">
        <v>43712.89902896991</v>
      </c>
      <c r="B256" s="2" t="s">
        <v>755</v>
      </c>
      <c r="C256" s="21" t="s">
        <v>34</v>
      </c>
      <c r="D256" s="21" t="s">
        <v>44</v>
      </c>
      <c r="E256" s="21">
        <v>4.0</v>
      </c>
      <c r="F256" s="21" t="s">
        <v>160</v>
      </c>
      <c r="G256" s="21" t="s">
        <v>130</v>
      </c>
      <c r="H256" s="21" t="s">
        <v>68</v>
      </c>
      <c r="I256" s="21" t="s">
        <v>22</v>
      </c>
      <c r="J256" s="21" t="s">
        <v>23</v>
      </c>
      <c r="K256" s="21" t="s">
        <v>117</v>
      </c>
      <c r="L256" s="21" t="s">
        <v>41</v>
      </c>
      <c r="M256" s="21">
        <v>5.0</v>
      </c>
      <c r="N256" s="21" t="s">
        <v>39</v>
      </c>
      <c r="O256" s="21" t="s">
        <v>42</v>
      </c>
      <c r="P256" s="21">
        <v>1.0</v>
      </c>
    </row>
    <row r="257">
      <c r="A257" s="20">
        <v>43712.91053425926</v>
      </c>
      <c r="B257" s="21" t="s">
        <v>384</v>
      </c>
      <c r="C257" s="21" t="s">
        <v>128</v>
      </c>
      <c r="D257" s="21" t="s">
        <v>65</v>
      </c>
      <c r="E257" s="21">
        <v>2.0</v>
      </c>
      <c r="F257" s="21" t="s">
        <v>19</v>
      </c>
      <c r="G257" s="21" t="s">
        <v>123</v>
      </c>
      <c r="H257" s="21" t="s">
        <v>68</v>
      </c>
      <c r="I257" s="21" t="s">
        <v>22</v>
      </c>
      <c r="J257" s="21" t="s">
        <v>47</v>
      </c>
      <c r="K257" s="21" t="s">
        <v>623</v>
      </c>
      <c r="L257" s="21" t="s">
        <v>74</v>
      </c>
      <c r="M257" s="21">
        <v>8.0</v>
      </c>
      <c r="N257" s="21" t="s">
        <v>39</v>
      </c>
      <c r="O257" s="21" t="s">
        <v>70</v>
      </c>
      <c r="P257" s="21">
        <v>5.0</v>
      </c>
    </row>
    <row r="258">
      <c r="A258" s="20">
        <v>43712.91356375</v>
      </c>
      <c r="B258" s="2" t="s">
        <v>756</v>
      </c>
      <c r="C258" s="21" t="s">
        <v>17</v>
      </c>
      <c r="D258" s="21" t="s">
        <v>29</v>
      </c>
      <c r="E258" s="21">
        <v>5.0</v>
      </c>
      <c r="F258" s="21" t="s">
        <v>293</v>
      </c>
      <c r="G258" s="21" t="s">
        <v>670</v>
      </c>
      <c r="H258" s="21" t="s">
        <v>21</v>
      </c>
      <c r="I258" s="21" t="s">
        <v>22</v>
      </c>
      <c r="J258" s="21" t="s">
        <v>23</v>
      </c>
      <c r="K258" s="21" t="s">
        <v>386</v>
      </c>
      <c r="L258" s="21" t="s">
        <v>25</v>
      </c>
      <c r="M258" s="21">
        <v>8.0</v>
      </c>
      <c r="N258" s="21" t="s">
        <v>22</v>
      </c>
      <c r="O258" s="21" t="s">
        <v>42</v>
      </c>
      <c r="P258" s="21">
        <v>2.0</v>
      </c>
    </row>
    <row r="259">
      <c r="A259" s="20">
        <v>43712.91471140046</v>
      </c>
      <c r="B259" s="21" t="s">
        <v>399</v>
      </c>
      <c r="C259" s="21" t="s">
        <v>17</v>
      </c>
      <c r="D259" s="21" t="s">
        <v>65</v>
      </c>
      <c r="E259" s="21">
        <v>2.0</v>
      </c>
      <c r="F259" s="21" t="s">
        <v>757</v>
      </c>
      <c r="G259" s="21" t="s">
        <v>670</v>
      </c>
      <c r="H259" s="21" t="s">
        <v>68</v>
      </c>
      <c r="I259" s="21" t="s">
        <v>22</v>
      </c>
      <c r="J259" s="21" t="s">
        <v>23</v>
      </c>
      <c r="K259" s="21" t="s">
        <v>277</v>
      </c>
      <c r="L259" s="21" t="s">
        <v>25</v>
      </c>
      <c r="M259" s="21">
        <v>7.0</v>
      </c>
      <c r="N259" s="21" t="s">
        <v>22</v>
      </c>
      <c r="O259" s="21" t="s">
        <v>70</v>
      </c>
      <c r="P259" s="21">
        <v>2.0</v>
      </c>
    </row>
    <row r="260">
      <c r="A260" s="20">
        <v>43712.92952583333</v>
      </c>
      <c r="B260" s="21" t="s">
        <v>492</v>
      </c>
      <c r="C260" s="21" t="s">
        <v>17</v>
      </c>
      <c r="D260" s="21" t="s">
        <v>18</v>
      </c>
      <c r="E260" s="21">
        <v>5.0</v>
      </c>
      <c r="F260" s="21" t="s">
        <v>758</v>
      </c>
      <c r="G260" s="21" t="s">
        <v>732</v>
      </c>
      <c r="H260" s="21" t="s">
        <v>113</v>
      </c>
      <c r="I260" s="21" t="s">
        <v>38</v>
      </c>
      <c r="J260" s="21" t="s">
        <v>23</v>
      </c>
      <c r="K260" s="21" t="s">
        <v>759</v>
      </c>
      <c r="L260" s="21" t="s">
        <v>54</v>
      </c>
      <c r="M260" s="21">
        <v>3.0</v>
      </c>
      <c r="N260" s="21" t="s">
        <v>39</v>
      </c>
      <c r="O260" s="21" t="s">
        <v>27</v>
      </c>
      <c r="P260" s="21">
        <v>1.0</v>
      </c>
    </row>
    <row r="261">
      <c r="A261" s="20">
        <v>43712.93184604167</v>
      </c>
      <c r="B261" s="21" t="s">
        <v>255</v>
      </c>
      <c r="C261" s="21" t="s">
        <v>17</v>
      </c>
      <c r="D261" s="21" t="s">
        <v>146</v>
      </c>
      <c r="E261" s="21">
        <v>4.0</v>
      </c>
      <c r="F261" s="21" t="s">
        <v>760</v>
      </c>
      <c r="G261" s="21" t="s">
        <v>130</v>
      </c>
      <c r="H261" s="21" t="s">
        <v>68</v>
      </c>
      <c r="I261" s="21" t="s">
        <v>22</v>
      </c>
      <c r="J261" s="21" t="s">
        <v>47</v>
      </c>
      <c r="K261" s="21" t="s">
        <v>761</v>
      </c>
      <c r="L261" s="21" t="s">
        <v>25</v>
      </c>
      <c r="M261" s="21">
        <v>6.0</v>
      </c>
      <c r="N261" s="21" t="s">
        <v>22</v>
      </c>
      <c r="O261" s="21" t="s">
        <v>42</v>
      </c>
      <c r="P261" s="21">
        <v>1.0</v>
      </c>
    </row>
    <row r="262">
      <c r="A262" s="20">
        <v>43712.9549822338</v>
      </c>
      <c r="B262" s="21" t="s">
        <v>287</v>
      </c>
      <c r="C262" s="21" t="s">
        <v>34</v>
      </c>
      <c r="D262" s="21" t="s">
        <v>29</v>
      </c>
      <c r="E262" s="21">
        <v>3.0</v>
      </c>
      <c r="F262" s="21" t="s">
        <v>762</v>
      </c>
      <c r="G262" s="21" t="s">
        <v>763</v>
      </c>
      <c r="H262" s="21" t="s">
        <v>38</v>
      </c>
      <c r="I262" s="21" t="s">
        <v>22</v>
      </c>
      <c r="J262" s="21" t="s">
        <v>47</v>
      </c>
      <c r="K262" s="21" t="s">
        <v>117</v>
      </c>
      <c r="L262" s="21" t="s">
        <v>74</v>
      </c>
      <c r="M262" s="21">
        <v>1.0</v>
      </c>
      <c r="N262" s="21" t="s">
        <v>212</v>
      </c>
      <c r="O262" s="21" t="s">
        <v>270</v>
      </c>
      <c r="P262" s="21">
        <v>1.0</v>
      </c>
    </row>
    <row r="263">
      <c r="A263" s="20">
        <v>43712.96039476852</v>
      </c>
      <c r="B263" s="21" t="s">
        <v>184</v>
      </c>
      <c r="C263" s="21" t="s">
        <v>17</v>
      </c>
      <c r="D263" s="21" t="s">
        <v>29</v>
      </c>
      <c r="E263" s="21">
        <v>2.0</v>
      </c>
      <c r="F263" s="21" t="s">
        <v>764</v>
      </c>
      <c r="G263" s="21" t="s">
        <v>375</v>
      </c>
      <c r="H263" s="21" t="s">
        <v>21</v>
      </c>
      <c r="I263" s="21" t="s">
        <v>39</v>
      </c>
      <c r="J263" s="21" t="s">
        <v>47</v>
      </c>
      <c r="K263" s="21" t="s">
        <v>386</v>
      </c>
      <c r="L263" s="21" t="s">
        <v>41</v>
      </c>
      <c r="M263" s="21">
        <v>8.0</v>
      </c>
      <c r="N263" s="21" t="s">
        <v>39</v>
      </c>
      <c r="O263" s="21" t="s">
        <v>42</v>
      </c>
      <c r="P263" s="21">
        <v>1.0</v>
      </c>
    </row>
    <row r="264">
      <c r="A264" s="20">
        <v>43712.963513379626</v>
      </c>
      <c r="B264" s="21" t="s">
        <v>81</v>
      </c>
      <c r="C264" s="21" t="s">
        <v>17</v>
      </c>
      <c r="D264" s="21" t="s">
        <v>29</v>
      </c>
      <c r="E264" s="21">
        <v>5.0</v>
      </c>
      <c r="F264" s="21" t="s">
        <v>160</v>
      </c>
      <c r="G264" s="21" t="s">
        <v>67</v>
      </c>
      <c r="H264" s="21" t="s">
        <v>21</v>
      </c>
      <c r="I264" s="21" t="s">
        <v>22</v>
      </c>
      <c r="J264" s="21" t="s">
        <v>23</v>
      </c>
      <c r="K264" s="21" t="s">
        <v>40</v>
      </c>
      <c r="L264" s="21" t="s">
        <v>25</v>
      </c>
      <c r="M264" s="21">
        <v>9.0</v>
      </c>
      <c r="N264" s="21" t="s">
        <v>26</v>
      </c>
      <c r="O264" s="21" t="s">
        <v>27</v>
      </c>
      <c r="P264" s="21">
        <v>1.0</v>
      </c>
    </row>
    <row r="265">
      <c r="A265" s="20">
        <v>43712.9651979051</v>
      </c>
      <c r="B265" s="21" t="s">
        <v>122</v>
      </c>
      <c r="C265" s="21" t="s">
        <v>17</v>
      </c>
      <c r="D265" s="21" t="s">
        <v>29</v>
      </c>
      <c r="E265" s="21">
        <v>4.0</v>
      </c>
      <c r="F265" s="21" t="s">
        <v>460</v>
      </c>
      <c r="G265" s="21" t="s">
        <v>765</v>
      </c>
      <c r="H265" s="21" t="s">
        <v>21</v>
      </c>
      <c r="I265" s="21" t="s">
        <v>22</v>
      </c>
      <c r="J265" s="21" t="s">
        <v>47</v>
      </c>
      <c r="K265" s="21" t="s">
        <v>620</v>
      </c>
      <c r="L265" s="21" t="s">
        <v>54</v>
      </c>
      <c r="M265" s="21">
        <v>7.0</v>
      </c>
      <c r="N265" s="21" t="s">
        <v>22</v>
      </c>
      <c r="O265" s="21" t="s">
        <v>27</v>
      </c>
      <c r="P265" s="21">
        <v>2.0</v>
      </c>
    </row>
    <row r="266">
      <c r="A266" s="20">
        <v>43712.967556435186</v>
      </c>
      <c r="B266" s="21" t="s">
        <v>477</v>
      </c>
      <c r="C266" s="21" t="s">
        <v>128</v>
      </c>
      <c r="D266" s="21" t="s">
        <v>65</v>
      </c>
      <c r="E266" s="21">
        <v>2.0</v>
      </c>
      <c r="F266" s="21" t="s">
        <v>627</v>
      </c>
      <c r="G266" s="21" t="s">
        <v>766</v>
      </c>
      <c r="H266" s="21" t="s">
        <v>113</v>
      </c>
      <c r="I266" s="21" t="s">
        <v>22</v>
      </c>
      <c r="J266" s="21" t="s">
        <v>23</v>
      </c>
      <c r="K266" s="21" t="s">
        <v>32</v>
      </c>
      <c r="L266" s="21" t="s">
        <v>41</v>
      </c>
      <c r="M266" s="21">
        <v>3.0</v>
      </c>
      <c r="N266" s="21" t="s">
        <v>212</v>
      </c>
      <c r="O266" s="21" t="s">
        <v>42</v>
      </c>
      <c r="P266" s="21">
        <v>1.0</v>
      </c>
    </row>
    <row r="267">
      <c r="A267" s="20">
        <v>43712.96884424768</v>
      </c>
      <c r="B267" s="21" t="s">
        <v>299</v>
      </c>
      <c r="C267" s="21" t="s">
        <v>34</v>
      </c>
      <c r="D267" s="21" t="s">
        <v>44</v>
      </c>
      <c r="E267" s="21">
        <v>3.0</v>
      </c>
      <c r="F267" s="21" t="s">
        <v>767</v>
      </c>
      <c r="G267" s="21" t="s">
        <v>67</v>
      </c>
      <c r="H267" s="21" t="s">
        <v>68</v>
      </c>
      <c r="I267" s="21" t="s">
        <v>22</v>
      </c>
      <c r="J267" s="21" t="s">
        <v>157</v>
      </c>
      <c r="K267" s="21" t="s">
        <v>768</v>
      </c>
      <c r="L267" s="21" t="s">
        <v>54</v>
      </c>
      <c r="M267" s="21">
        <v>8.0</v>
      </c>
      <c r="N267" s="21" t="s">
        <v>22</v>
      </c>
      <c r="O267" s="21" t="s">
        <v>27</v>
      </c>
      <c r="P267" s="21">
        <v>3.0</v>
      </c>
    </row>
    <row r="268">
      <c r="A268" s="20">
        <v>43712.9695106713</v>
      </c>
      <c r="B268" s="21" t="s">
        <v>195</v>
      </c>
      <c r="C268" s="21" t="s">
        <v>17</v>
      </c>
      <c r="D268" s="21" t="s">
        <v>35</v>
      </c>
      <c r="E268" s="21">
        <v>3.0</v>
      </c>
      <c r="F268" s="21" t="s">
        <v>711</v>
      </c>
      <c r="G268" s="21" t="s">
        <v>67</v>
      </c>
      <c r="H268" s="21" t="s">
        <v>113</v>
      </c>
      <c r="I268" s="21" t="s">
        <v>39</v>
      </c>
      <c r="J268" s="21" t="s">
        <v>23</v>
      </c>
      <c r="K268" s="21" t="s">
        <v>133</v>
      </c>
      <c r="L268" s="21" t="s">
        <v>25</v>
      </c>
      <c r="M268" s="21">
        <v>4.0</v>
      </c>
      <c r="N268" s="21" t="s">
        <v>22</v>
      </c>
      <c r="O268" s="21" t="s">
        <v>27</v>
      </c>
      <c r="P268" s="21">
        <v>1.0</v>
      </c>
    </row>
    <row r="269">
      <c r="A269" s="20">
        <v>43712.96958826389</v>
      </c>
      <c r="B269" s="21" t="s">
        <v>195</v>
      </c>
      <c r="C269" s="21" t="s">
        <v>17</v>
      </c>
      <c r="D269" s="21" t="s">
        <v>35</v>
      </c>
      <c r="E269" s="21">
        <v>3.0</v>
      </c>
      <c r="F269" s="21" t="s">
        <v>711</v>
      </c>
      <c r="G269" s="21" t="s">
        <v>67</v>
      </c>
      <c r="H269" s="21" t="s">
        <v>113</v>
      </c>
      <c r="I269" s="21" t="s">
        <v>39</v>
      </c>
      <c r="J269" s="21" t="s">
        <v>23</v>
      </c>
      <c r="K269" s="21" t="s">
        <v>133</v>
      </c>
      <c r="L269" s="21" t="s">
        <v>25</v>
      </c>
      <c r="M269" s="21">
        <v>4.0</v>
      </c>
      <c r="N269" s="21" t="s">
        <v>22</v>
      </c>
      <c r="O269" s="21" t="s">
        <v>27</v>
      </c>
      <c r="P269" s="21">
        <v>1.0</v>
      </c>
    </row>
    <row r="270">
      <c r="A270" s="20">
        <v>43712.99275416667</v>
      </c>
      <c r="B270" s="21" t="s">
        <v>388</v>
      </c>
      <c r="C270" s="21" t="s">
        <v>17</v>
      </c>
      <c r="D270" s="21" t="s">
        <v>29</v>
      </c>
      <c r="E270" s="21">
        <v>3.0</v>
      </c>
      <c r="F270" s="21" t="s">
        <v>36</v>
      </c>
      <c r="G270" s="21" t="s">
        <v>149</v>
      </c>
      <c r="H270" s="21" t="s">
        <v>68</v>
      </c>
      <c r="I270" s="21" t="s">
        <v>114</v>
      </c>
      <c r="J270" s="21" t="s">
        <v>47</v>
      </c>
      <c r="K270" s="21" t="s">
        <v>133</v>
      </c>
      <c r="L270" s="21" t="s">
        <v>74</v>
      </c>
      <c r="M270" s="21">
        <v>6.0</v>
      </c>
      <c r="N270" s="21" t="s">
        <v>39</v>
      </c>
      <c r="O270" s="21" t="s">
        <v>42</v>
      </c>
      <c r="P270" s="21">
        <v>1.0</v>
      </c>
    </row>
    <row r="271">
      <c r="A271" s="20">
        <v>43713.32220804398</v>
      </c>
      <c r="B271" s="21" t="s">
        <v>392</v>
      </c>
      <c r="C271" s="21" t="s">
        <v>17</v>
      </c>
      <c r="D271" s="21" t="s">
        <v>65</v>
      </c>
      <c r="E271" s="21">
        <v>3.0</v>
      </c>
      <c r="F271" s="21" t="s">
        <v>36</v>
      </c>
      <c r="G271" s="21" t="s">
        <v>67</v>
      </c>
      <c r="H271" s="21" t="s">
        <v>68</v>
      </c>
      <c r="I271" s="21" t="s">
        <v>39</v>
      </c>
      <c r="J271" s="21" t="s">
        <v>47</v>
      </c>
      <c r="K271" s="21" t="s">
        <v>37</v>
      </c>
      <c r="L271" s="21" t="s">
        <v>41</v>
      </c>
      <c r="M271" s="21">
        <v>5.0</v>
      </c>
      <c r="N271" s="21" t="s">
        <v>39</v>
      </c>
      <c r="O271" s="21" t="s">
        <v>42</v>
      </c>
      <c r="P271" s="21">
        <v>1.0</v>
      </c>
    </row>
    <row r="272">
      <c r="A272" s="20">
        <v>43713.334693854165</v>
      </c>
      <c r="B272" s="21" t="s">
        <v>164</v>
      </c>
      <c r="C272" s="21" t="s">
        <v>17</v>
      </c>
      <c r="D272" s="21" t="s">
        <v>44</v>
      </c>
      <c r="E272" s="21">
        <v>5.0</v>
      </c>
      <c r="F272" s="21" t="s">
        <v>769</v>
      </c>
      <c r="G272" s="21" t="s">
        <v>732</v>
      </c>
      <c r="H272" s="21" t="s">
        <v>113</v>
      </c>
      <c r="I272" s="21" t="s">
        <v>38</v>
      </c>
      <c r="J272" s="21" t="s">
        <v>157</v>
      </c>
      <c r="K272" s="21" t="s">
        <v>770</v>
      </c>
      <c r="L272" s="21" t="s">
        <v>41</v>
      </c>
      <c r="M272" s="21">
        <v>10.0</v>
      </c>
      <c r="N272" s="21" t="s">
        <v>22</v>
      </c>
      <c r="O272" s="21" t="s">
        <v>27</v>
      </c>
      <c r="P272" s="21">
        <v>1.0</v>
      </c>
    </row>
    <row r="273">
      <c r="A273" s="20">
        <v>43713.40327539352</v>
      </c>
      <c r="B273" s="21" t="s">
        <v>468</v>
      </c>
      <c r="C273" s="21" t="s">
        <v>17</v>
      </c>
      <c r="D273" s="21" t="s">
        <v>29</v>
      </c>
      <c r="E273" s="21">
        <v>3.0</v>
      </c>
      <c r="F273" s="21" t="s">
        <v>771</v>
      </c>
      <c r="G273" s="21" t="s">
        <v>143</v>
      </c>
      <c r="H273" s="21" t="s">
        <v>68</v>
      </c>
      <c r="I273" s="21" t="s">
        <v>22</v>
      </c>
      <c r="J273" s="21" t="s">
        <v>23</v>
      </c>
      <c r="K273" s="21" t="s">
        <v>103</v>
      </c>
      <c r="L273" s="21" t="s">
        <v>54</v>
      </c>
      <c r="M273" s="21">
        <v>10.0</v>
      </c>
      <c r="N273" s="21" t="s">
        <v>22</v>
      </c>
      <c r="O273" s="21" t="s">
        <v>42</v>
      </c>
      <c r="P273" s="21">
        <v>3.0</v>
      </c>
    </row>
    <row r="274">
      <c r="A274" s="20">
        <v>43713.40863900463</v>
      </c>
      <c r="B274" s="21" t="s">
        <v>101</v>
      </c>
      <c r="C274" s="21" t="s">
        <v>17</v>
      </c>
      <c r="D274" s="21" t="s">
        <v>65</v>
      </c>
      <c r="E274" s="21">
        <v>4.0</v>
      </c>
      <c r="F274" s="21" t="s">
        <v>772</v>
      </c>
      <c r="G274" s="21" t="s">
        <v>67</v>
      </c>
      <c r="H274" s="21" t="s">
        <v>68</v>
      </c>
      <c r="I274" s="21" t="s">
        <v>39</v>
      </c>
      <c r="J274" s="21" t="s">
        <v>47</v>
      </c>
      <c r="K274" s="21" t="s">
        <v>386</v>
      </c>
      <c r="L274" s="21" t="s">
        <v>74</v>
      </c>
      <c r="M274" s="21">
        <v>9.0</v>
      </c>
      <c r="N274" s="21" t="s">
        <v>22</v>
      </c>
      <c r="O274" s="21" t="s">
        <v>42</v>
      </c>
      <c r="P274" s="21">
        <v>1.0</v>
      </c>
    </row>
    <row r="275">
      <c r="A275" s="20">
        <v>43713.408651412035</v>
      </c>
      <c r="B275" s="21" t="s">
        <v>84</v>
      </c>
      <c r="C275" s="21" t="s">
        <v>17</v>
      </c>
      <c r="D275" s="21" t="s">
        <v>65</v>
      </c>
      <c r="E275" s="21">
        <v>4.0</v>
      </c>
      <c r="F275" s="21" t="s">
        <v>773</v>
      </c>
      <c r="G275" s="21" t="s">
        <v>123</v>
      </c>
      <c r="H275" s="21" t="s">
        <v>68</v>
      </c>
      <c r="I275" s="21" t="s">
        <v>22</v>
      </c>
      <c r="J275" s="21" t="s">
        <v>23</v>
      </c>
      <c r="K275" s="21" t="s">
        <v>117</v>
      </c>
      <c r="L275" s="21" t="s">
        <v>25</v>
      </c>
      <c r="M275" s="21">
        <v>10.0</v>
      </c>
      <c r="N275" s="21" t="s">
        <v>22</v>
      </c>
      <c r="O275" s="21" t="s">
        <v>70</v>
      </c>
      <c r="P275" s="21">
        <v>1.0</v>
      </c>
    </row>
    <row r="276">
      <c r="A276" s="20">
        <v>43713.40980335648</v>
      </c>
      <c r="B276" s="21" t="s">
        <v>79</v>
      </c>
      <c r="C276" s="21" t="s">
        <v>17</v>
      </c>
      <c r="D276" s="21" t="s">
        <v>44</v>
      </c>
      <c r="E276" s="21">
        <v>4.0</v>
      </c>
      <c r="F276" s="21" t="s">
        <v>579</v>
      </c>
      <c r="G276" s="21" t="s">
        <v>20</v>
      </c>
      <c r="H276" s="21" t="s">
        <v>113</v>
      </c>
      <c r="I276" s="21" t="s">
        <v>38</v>
      </c>
      <c r="J276" s="21" t="s">
        <v>157</v>
      </c>
      <c r="K276" s="21" t="s">
        <v>609</v>
      </c>
      <c r="L276" s="21" t="s">
        <v>25</v>
      </c>
      <c r="M276" s="21">
        <v>4.0</v>
      </c>
      <c r="N276" s="21" t="s">
        <v>39</v>
      </c>
      <c r="O276" s="21" t="s">
        <v>42</v>
      </c>
      <c r="P276" s="21">
        <v>1.0</v>
      </c>
    </row>
    <row r="277">
      <c r="A277" s="20">
        <v>43713.41010472222</v>
      </c>
      <c r="B277" s="21" t="s">
        <v>538</v>
      </c>
      <c r="C277" s="21" t="s">
        <v>17</v>
      </c>
      <c r="D277" s="21" t="s">
        <v>65</v>
      </c>
      <c r="E277" s="21">
        <v>4.0</v>
      </c>
      <c r="F277" s="21" t="s">
        <v>37</v>
      </c>
      <c r="G277" s="21" t="s">
        <v>130</v>
      </c>
      <c r="H277" s="21" t="s">
        <v>68</v>
      </c>
      <c r="I277" s="21" t="s">
        <v>22</v>
      </c>
      <c r="J277" s="21" t="s">
        <v>47</v>
      </c>
      <c r="K277" s="21" t="s">
        <v>150</v>
      </c>
      <c r="L277" s="21" t="s">
        <v>74</v>
      </c>
      <c r="M277" s="21">
        <v>6.0</v>
      </c>
      <c r="N277" s="21" t="s">
        <v>39</v>
      </c>
      <c r="O277" s="21" t="s">
        <v>42</v>
      </c>
      <c r="P277" s="21">
        <v>1.0</v>
      </c>
    </row>
    <row r="278">
      <c r="A278" s="20">
        <v>43713.411882534725</v>
      </c>
      <c r="B278" s="21" t="s">
        <v>497</v>
      </c>
      <c r="C278" s="21" t="s">
        <v>17</v>
      </c>
      <c r="D278" s="21" t="s">
        <v>44</v>
      </c>
      <c r="E278" s="21">
        <v>3.0</v>
      </c>
      <c r="F278" s="21" t="s">
        <v>132</v>
      </c>
      <c r="G278" s="21" t="s">
        <v>52</v>
      </c>
      <c r="H278" s="21" t="s">
        <v>68</v>
      </c>
      <c r="I278" s="21" t="s">
        <v>22</v>
      </c>
      <c r="J278" s="21" t="s">
        <v>47</v>
      </c>
      <c r="K278" s="21" t="s">
        <v>386</v>
      </c>
      <c r="L278" s="21" t="s">
        <v>25</v>
      </c>
      <c r="M278" s="21">
        <v>5.0</v>
      </c>
      <c r="N278" s="21" t="s">
        <v>39</v>
      </c>
      <c r="O278" s="21" t="s">
        <v>42</v>
      </c>
      <c r="P278" s="21">
        <v>1.0</v>
      </c>
    </row>
    <row r="279">
      <c r="A279" s="20">
        <v>43713.422546608796</v>
      </c>
      <c r="B279" s="21" t="s">
        <v>389</v>
      </c>
      <c r="C279" s="21" t="s">
        <v>17</v>
      </c>
      <c r="D279" s="21" t="s">
        <v>50</v>
      </c>
      <c r="E279" s="21">
        <v>4.0</v>
      </c>
      <c r="F279" s="21" t="s">
        <v>774</v>
      </c>
      <c r="G279" s="21" t="s">
        <v>130</v>
      </c>
      <c r="H279" s="21" t="s">
        <v>38</v>
      </c>
      <c r="I279" s="21" t="s">
        <v>39</v>
      </c>
      <c r="J279" s="21" t="s">
        <v>47</v>
      </c>
      <c r="K279" s="21" t="s">
        <v>37</v>
      </c>
      <c r="L279" s="21" t="s">
        <v>41</v>
      </c>
      <c r="M279" s="21">
        <v>7.0</v>
      </c>
      <c r="N279" s="21" t="s">
        <v>212</v>
      </c>
      <c r="O279" s="21" t="s">
        <v>42</v>
      </c>
      <c r="P279" s="21">
        <v>1.0</v>
      </c>
    </row>
    <row r="280">
      <c r="A280" s="20">
        <v>43713.42815864584</v>
      </c>
      <c r="B280" s="2" t="s">
        <v>775</v>
      </c>
      <c r="C280" s="21" t="s">
        <v>17</v>
      </c>
      <c r="D280" s="21" t="s">
        <v>65</v>
      </c>
      <c r="E280" s="21">
        <v>2.0</v>
      </c>
      <c r="F280" s="21" t="s">
        <v>37</v>
      </c>
      <c r="G280" s="21" t="s">
        <v>67</v>
      </c>
      <c r="H280" s="21" t="s">
        <v>113</v>
      </c>
      <c r="I280" s="21" t="s">
        <v>114</v>
      </c>
      <c r="J280" s="21" t="s">
        <v>23</v>
      </c>
      <c r="K280" s="21" t="s">
        <v>117</v>
      </c>
      <c r="L280" s="21" t="s">
        <v>41</v>
      </c>
      <c r="M280" s="21">
        <v>9.0</v>
      </c>
      <c r="N280" s="21" t="s">
        <v>22</v>
      </c>
      <c r="O280" s="21" t="s">
        <v>27</v>
      </c>
      <c r="P280" s="21">
        <v>5.0</v>
      </c>
    </row>
    <row r="281">
      <c r="A281" s="20">
        <v>43713.42975435185</v>
      </c>
      <c r="B281" s="21" t="s">
        <v>232</v>
      </c>
      <c r="C281" s="21" t="s">
        <v>17</v>
      </c>
      <c r="D281" s="21" t="s">
        <v>264</v>
      </c>
      <c r="E281" s="21">
        <v>3.0</v>
      </c>
      <c r="F281" s="21" t="s">
        <v>776</v>
      </c>
      <c r="G281" s="21" t="s">
        <v>577</v>
      </c>
      <c r="H281" s="21" t="s">
        <v>68</v>
      </c>
      <c r="I281" s="21" t="s">
        <v>114</v>
      </c>
      <c r="J281" s="21" t="s">
        <v>47</v>
      </c>
      <c r="K281" s="21" t="s">
        <v>40</v>
      </c>
      <c r="L281" s="21" t="s">
        <v>74</v>
      </c>
      <c r="M281" s="21">
        <v>1.0</v>
      </c>
      <c r="N281" s="21" t="s">
        <v>212</v>
      </c>
      <c r="O281" s="21" t="s">
        <v>270</v>
      </c>
      <c r="P281" s="21">
        <v>1.0</v>
      </c>
    </row>
    <row r="282">
      <c r="A282" s="20">
        <v>43713.430757152775</v>
      </c>
      <c r="B282" s="21" t="s">
        <v>334</v>
      </c>
      <c r="C282" s="21" t="s">
        <v>17</v>
      </c>
      <c r="D282" s="21" t="s">
        <v>29</v>
      </c>
      <c r="E282" s="21">
        <v>3.0</v>
      </c>
      <c r="F282" s="21" t="s">
        <v>344</v>
      </c>
      <c r="G282" s="21" t="s">
        <v>52</v>
      </c>
      <c r="H282" s="21" t="s">
        <v>113</v>
      </c>
      <c r="I282" s="21" t="s">
        <v>39</v>
      </c>
      <c r="J282" s="21" t="s">
        <v>47</v>
      </c>
      <c r="K282" s="21" t="s">
        <v>587</v>
      </c>
      <c r="L282" s="21" t="s">
        <v>41</v>
      </c>
      <c r="M282" s="21">
        <v>10.0</v>
      </c>
      <c r="N282" s="21" t="s">
        <v>22</v>
      </c>
      <c r="O282" s="21" t="s">
        <v>27</v>
      </c>
      <c r="P282" s="21">
        <v>1.0</v>
      </c>
    </row>
    <row r="283">
      <c r="A283" s="20">
        <v>43713.43084065973</v>
      </c>
      <c r="B283" s="21" t="s">
        <v>291</v>
      </c>
      <c r="C283" s="21" t="s">
        <v>17</v>
      </c>
      <c r="D283" s="21" t="s">
        <v>264</v>
      </c>
      <c r="E283" s="21">
        <v>4.0</v>
      </c>
      <c r="F283" s="21" t="s">
        <v>669</v>
      </c>
      <c r="G283" s="21" t="s">
        <v>20</v>
      </c>
      <c r="H283" s="21" t="s">
        <v>68</v>
      </c>
      <c r="I283" s="21" t="s">
        <v>38</v>
      </c>
      <c r="J283" s="21" t="s">
        <v>157</v>
      </c>
      <c r="K283" s="21" t="s">
        <v>168</v>
      </c>
      <c r="L283" s="21" t="s">
        <v>25</v>
      </c>
      <c r="M283" s="21">
        <v>10.0</v>
      </c>
      <c r="N283" s="21" t="s">
        <v>22</v>
      </c>
      <c r="O283" s="21" t="s">
        <v>42</v>
      </c>
      <c r="P283" s="21">
        <v>4.0</v>
      </c>
    </row>
    <row r="284">
      <c r="A284" s="20">
        <v>43713.434937638885</v>
      </c>
      <c r="B284" s="21" t="s">
        <v>96</v>
      </c>
      <c r="C284" s="21" t="s">
        <v>17</v>
      </c>
      <c r="D284" s="21" t="s">
        <v>44</v>
      </c>
      <c r="E284" s="21">
        <v>3.0</v>
      </c>
      <c r="F284" s="21" t="s">
        <v>777</v>
      </c>
      <c r="G284" s="21" t="s">
        <v>123</v>
      </c>
      <c r="H284" s="21" t="s">
        <v>21</v>
      </c>
      <c r="I284" s="21" t="s">
        <v>22</v>
      </c>
      <c r="J284" s="21" t="s">
        <v>47</v>
      </c>
      <c r="K284" s="21" t="s">
        <v>150</v>
      </c>
      <c r="L284" s="21" t="s">
        <v>54</v>
      </c>
      <c r="M284" s="21">
        <v>8.0</v>
      </c>
      <c r="N284" s="21" t="s">
        <v>39</v>
      </c>
      <c r="O284" s="21" t="s">
        <v>27</v>
      </c>
      <c r="P284" s="21">
        <v>1.0</v>
      </c>
    </row>
    <row r="285">
      <c r="A285" s="20">
        <v>43713.44133155093</v>
      </c>
      <c r="B285" s="21" t="s">
        <v>457</v>
      </c>
      <c r="C285" s="21" t="s">
        <v>34</v>
      </c>
      <c r="D285" s="21" t="s">
        <v>65</v>
      </c>
      <c r="E285" s="21">
        <v>3.0</v>
      </c>
      <c r="F285" s="21" t="s">
        <v>498</v>
      </c>
      <c r="G285" s="21" t="s">
        <v>123</v>
      </c>
      <c r="H285" s="21" t="s">
        <v>21</v>
      </c>
      <c r="I285" s="21" t="s">
        <v>22</v>
      </c>
      <c r="J285" s="21" t="s">
        <v>157</v>
      </c>
      <c r="K285" s="21" t="s">
        <v>117</v>
      </c>
      <c r="L285" s="21" t="s">
        <v>41</v>
      </c>
      <c r="M285" s="21">
        <v>3.0</v>
      </c>
      <c r="N285" s="21" t="s">
        <v>39</v>
      </c>
      <c r="O285" s="21" t="s">
        <v>42</v>
      </c>
      <c r="P285" s="21">
        <v>1.0</v>
      </c>
    </row>
    <row r="286">
      <c r="A286" s="20">
        <v>43713.44698695602</v>
      </c>
      <c r="B286" s="21" t="s">
        <v>530</v>
      </c>
      <c r="C286" s="21" t="s">
        <v>17</v>
      </c>
      <c r="D286" s="21" t="s">
        <v>29</v>
      </c>
      <c r="E286" s="21">
        <v>3.0</v>
      </c>
      <c r="F286" s="21" t="s">
        <v>37</v>
      </c>
      <c r="G286" s="21" t="s">
        <v>123</v>
      </c>
      <c r="H286" s="21" t="s">
        <v>113</v>
      </c>
      <c r="I286" s="21" t="s">
        <v>39</v>
      </c>
      <c r="J286" s="21" t="s">
        <v>115</v>
      </c>
      <c r="K286" s="21" t="s">
        <v>103</v>
      </c>
      <c r="L286" s="21" t="s">
        <v>74</v>
      </c>
      <c r="M286" s="21">
        <v>1.0</v>
      </c>
      <c r="N286" s="21" t="s">
        <v>39</v>
      </c>
      <c r="O286" s="21" t="s">
        <v>42</v>
      </c>
      <c r="P286" s="21">
        <v>1.0</v>
      </c>
    </row>
    <row r="287">
      <c r="A287" s="20">
        <v>43713.4726334838</v>
      </c>
      <c r="B287" s="21" t="s">
        <v>439</v>
      </c>
      <c r="C287" s="21" t="s">
        <v>17</v>
      </c>
      <c r="D287" s="21" t="s">
        <v>65</v>
      </c>
      <c r="E287" s="21">
        <v>3.0</v>
      </c>
      <c r="F287" s="21" t="s">
        <v>778</v>
      </c>
      <c r="G287" s="21" t="s">
        <v>594</v>
      </c>
      <c r="H287" s="21" t="s">
        <v>113</v>
      </c>
      <c r="I287" s="21" t="s">
        <v>22</v>
      </c>
      <c r="J287" s="21" t="s">
        <v>47</v>
      </c>
      <c r="K287" s="21" t="s">
        <v>779</v>
      </c>
      <c r="L287" s="21" t="s">
        <v>41</v>
      </c>
      <c r="M287" s="21">
        <v>8.0</v>
      </c>
      <c r="N287" s="21" t="s">
        <v>39</v>
      </c>
      <c r="O287" s="21" t="s">
        <v>270</v>
      </c>
      <c r="P287" s="21">
        <v>2.0</v>
      </c>
    </row>
    <row r="288">
      <c r="A288" s="20">
        <v>43713.47964252315</v>
      </c>
      <c r="B288" s="2" t="s">
        <v>780</v>
      </c>
      <c r="C288" s="21" t="s">
        <v>34</v>
      </c>
      <c r="D288" s="21" t="s">
        <v>44</v>
      </c>
      <c r="E288" s="21">
        <v>5.0</v>
      </c>
      <c r="F288" s="21" t="s">
        <v>709</v>
      </c>
      <c r="G288" s="21" t="s">
        <v>67</v>
      </c>
      <c r="H288" s="21" t="s">
        <v>21</v>
      </c>
      <c r="I288" s="21" t="s">
        <v>38</v>
      </c>
      <c r="J288" s="21" t="s">
        <v>47</v>
      </c>
      <c r="K288" s="21" t="s">
        <v>193</v>
      </c>
      <c r="L288" s="21" t="s">
        <v>25</v>
      </c>
      <c r="M288" s="21">
        <v>6.0</v>
      </c>
      <c r="N288" s="21" t="s">
        <v>212</v>
      </c>
      <c r="O288" s="21" t="s">
        <v>70</v>
      </c>
      <c r="P288" s="21">
        <v>1.0</v>
      </c>
    </row>
    <row r="289">
      <c r="A289" s="20">
        <v>43713.490709826394</v>
      </c>
      <c r="B289" s="21" t="s">
        <v>472</v>
      </c>
      <c r="C289" s="21" t="s">
        <v>34</v>
      </c>
      <c r="D289" s="21" t="s">
        <v>44</v>
      </c>
      <c r="E289" s="21">
        <v>5.0</v>
      </c>
      <c r="F289" s="21" t="s">
        <v>344</v>
      </c>
      <c r="G289" s="21" t="s">
        <v>130</v>
      </c>
      <c r="H289" s="21" t="s">
        <v>113</v>
      </c>
      <c r="I289" s="21" t="s">
        <v>22</v>
      </c>
      <c r="J289" s="21" t="s">
        <v>47</v>
      </c>
      <c r="K289" s="21" t="s">
        <v>386</v>
      </c>
      <c r="L289" s="21" t="s">
        <v>41</v>
      </c>
      <c r="M289" s="21">
        <v>8.0</v>
      </c>
      <c r="N289" s="21" t="s">
        <v>22</v>
      </c>
      <c r="O289" s="21" t="s">
        <v>27</v>
      </c>
      <c r="P289" s="21">
        <v>3.0</v>
      </c>
    </row>
    <row r="290">
      <c r="A290" s="20">
        <v>43713.50700915509</v>
      </c>
      <c r="B290" s="21" t="s">
        <v>527</v>
      </c>
      <c r="C290" s="21" t="s">
        <v>34</v>
      </c>
      <c r="D290" s="21" t="s">
        <v>65</v>
      </c>
      <c r="E290" s="21">
        <v>2.0</v>
      </c>
      <c r="F290" s="21" t="s">
        <v>781</v>
      </c>
      <c r="G290" s="21" t="s">
        <v>143</v>
      </c>
      <c r="H290" s="21" t="s">
        <v>113</v>
      </c>
      <c r="I290" s="21" t="s">
        <v>22</v>
      </c>
      <c r="J290" s="21" t="s">
        <v>47</v>
      </c>
      <c r="K290" s="21" t="s">
        <v>117</v>
      </c>
      <c r="L290" s="21" t="s">
        <v>41</v>
      </c>
      <c r="M290" s="21">
        <v>8.0</v>
      </c>
      <c r="N290" s="21" t="s">
        <v>22</v>
      </c>
      <c r="O290" s="21" t="s">
        <v>42</v>
      </c>
      <c r="P290" s="21">
        <v>2.0</v>
      </c>
    </row>
    <row r="291">
      <c r="A291" s="20">
        <v>43713.51152072917</v>
      </c>
      <c r="B291" s="21" t="s">
        <v>209</v>
      </c>
      <c r="C291" s="21" t="s">
        <v>17</v>
      </c>
      <c r="D291" s="21" t="s">
        <v>617</v>
      </c>
      <c r="E291" s="21">
        <v>3.0</v>
      </c>
      <c r="F291" s="21" t="s">
        <v>782</v>
      </c>
      <c r="G291" s="21" t="s">
        <v>149</v>
      </c>
      <c r="H291" s="21" t="s">
        <v>113</v>
      </c>
      <c r="I291" s="21" t="s">
        <v>22</v>
      </c>
      <c r="J291" s="21" t="s">
        <v>23</v>
      </c>
      <c r="K291" s="21" t="s">
        <v>193</v>
      </c>
      <c r="L291" s="21" t="s">
        <v>25</v>
      </c>
      <c r="M291" s="21">
        <v>7.0</v>
      </c>
      <c r="N291" s="21" t="s">
        <v>39</v>
      </c>
      <c r="O291" s="21" t="s">
        <v>42</v>
      </c>
      <c r="P291" s="21">
        <v>2.0</v>
      </c>
    </row>
    <row r="292">
      <c r="A292" s="20">
        <v>43713.513298564816</v>
      </c>
      <c r="B292" s="2" t="s">
        <v>783</v>
      </c>
      <c r="C292" s="21" t="s">
        <v>128</v>
      </c>
      <c r="D292" s="21" t="s">
        <v>29</v>
      </c>
      <c r="E292" s="21">
        <v>4.0</v>
      </c>
      <c r="F292" s="21" t="s">
        <v>354</v>
      </c>
      <c r="G292" s="21" t="s">
        <v>143</v>
      </c>
      <c r="H292" s="21" t="s">
        <v>113</v>
      </c>
      <c r="I292" s="21" t="s">
        <v>38</v>
      </c>
      <c r="J292" s="21" t="s">
        <v>47</v>
      </c>
      <c r="K292" s="21" t="s">
        <v>784</v>
      </c>
      <c r="L292" s="21" t="s">
        <v>54</v>
      </c>
      <c r="M292" s="21">
        <v>8.0</v>
      </c>
      <c r="N292" s="21" t="s">
        <v>22</v>
      </c>
      <c r="O292" s="21" t="s">
        <v>27</v>
      </c>
      <c r="P292" s="21">
        <v>2.0</v>
      </c>
    </row>
    <row r="293">
      <c r="A293" s="20">
        <v>43713.536238726854</v>
      </c>
      <c r="B293" s="21" t="s">
        <v>225</v>
      </c>
      <c r="C293" s="21" t="s">
        <v>17</v>
      </c>
      <c r="D293" s="21" t="s">
        <v>50</v>
      </c>
      <c r="E293" s="21">
        <v>4.0</v>
      </c>
      <c r="F293" s="21" t="s">
        <v>711</v>
      </c>
      <c r="G293" s="21" t="s">
        <v>704</v>
      </c>
      <c r="H293" s="21" t="s">
        <v>21</v>
      </c>
      <c r="I293" s="21" t="s">
        <v>114</v>
      </c>
      <c r="J293" s="21" t="s">
        <v>47</v>
      </c>
      <c r="K293" s="21" t="s">
        <v>40</v>
      </c>
      <c r="L293" s="21" t="s">
        <v>74</v>
      </c>
      <c r="M293" s="21">
        <v>6.0</v>
      </c>
      <c r="N293" s="21" t="s">
        <v>39</v>
      </c>
      <c r="O293" s="21" t="s">
        <v>42</v>
      </c>
      <c r="P293" s="21">
        <v>1.0</v>
      </c>
    </row>
    <row r="294">
      <c r="A294" s="20">
        <v>43713.54069181713</v>
      </c>
      <c r="B294" s="21" t="s">
        <v>421</v>
      </c>
      <c r="C294" s="21" t="s">
        <v>17</v>
      </c>
      <c r="D294" s="21" t="s">
        <v>65</v>
      </c>
      <c r="E294" s="21">
        <v>4.0</v>
      </c>
      <c r="F294" s="21" t="s">
        <v>730</v>
      </c>
      <c r="G294" s="21" t="s">
        <v>569</v>
      </c>
      <c r="H294" s="21" t="s">
        <v>21</v>
      </c>
      <c r="I294" s="21" t="s">
        <v>39</v>
      </c>
      <c r="J294" s="21" t="s">
        <v>47</v>
      </c>
      <c r="K294" s="21" t="s">
        <v>63</v>
      </c>
      <c r="L294" s="21" t="s">
        <v>74</v>
      </c>
      <c r="M294" s="21">
        <v>6.0</v>
      </c>
      <c r="N294" s="21" t="s">
        <v>39</v>
      </c>
      <c r="O294" s="21" t="s">
        <v>42</v>
      </c>
      <c r="P294" s="21">
        <v>1.0</v>
      </c>
    </row>
    <row r="295">
      <c r="A295" s="20">
        <v>43713.540711180554</v>
      </c>
      <c r="B295" s="21" t="s">
        <v>240</v>
      </c>
      <c r="C295" s="21" t="s">
        <v>34</v>
      </c>
      <c r="D295" s="21" t="s">
        <v>65</v>
      </c>
      <c r="E295" s="21">
        <v>3.0</v>
      </c>
      <c r="F295" s="21" t="s">
        <v>691</v>
      </c>
      <c r="G295" s="21" t="s">
        <v>123</v>
      </c>
      <c r="H295" s="21" t="s">
        <v>113</v>
      </c>
      <c r="I295" s="21" t="s">
        <v>39</v>
      </c>
      <c r="J295" s="21" t="s">
        <v>47</v>
      </c>
      <c r="K295" s="21" t="s">
        <v>150</v>
      </c>
      <c r="L295" s="21" t="s">
        <v>25</v>
      </c>
      <c r="M295" s="21">
        <v>1.0</v>
      </c>
      <c r="N295" s="21" t="s">
        <v>212</v>
      </c>
      <c r="O295" s="21" t="s">
        <v>270</v>
      </c>
      <c r="P295" s="21">
        <v>1.0</v>
      </c>
    </row>
    <row r="296">
      <c r="A296" s="20">
        <v>43713.54098672453</v>
      </c>
      <c r="B296" s="21" t="s">
        <v>543</v>
      </c>
      <c r="C296" s="21" t="s">
        <v>17</v>
      </c>
      <c r="D296" s="21" t="s">
        <v>264</v>
      </c>
      <c r="E296" s="21">
        <v>4.0</v>
      </c>
      <c r="F296" s="21" t="s">
        <v>510</v>
      </c>
      <c r="G296" s="21" t="s">
        <v>785</v>
      </c>
      <c r="H296" s="21" t="s">
        <v>113</v>
      </c>
      <c r="I296" s="21" t="s">
        <v>22</v>
      </c>
      <c r="J296" s="21" t="s">
        <v>47</v>
      </c>
      <c r="K296" s="21" t="s">
        <v>786</v>
      </c>
      <c r="L296" s="21" t="s">
        <v>25</v>
      </c>
      <c r="M296" s="21">
        <v>9.0</v>
      </c>
      <c r="N296" s="21" t="s">
        <v>22</v>
      </c>
      <c r="O296" s="21" t="s">
        <v>42</v>
      </c>
      <c r="P296" s="21">
        <v>1.0</v>
      </c>
    </row>
    <row r="297">
      <c r="A297" s="20">
        <v>43713.54837038195</v>
      </c>
      <c r="B297" s="21" t="s">
        <v>379</v>
      </c>
      <c r="C297" s="21" t="s">
        <v>17</v>
      </c>
      <c r="D297" s="21" t="s">
        <v>65</v>
      </c>
      <c r="E297" s="21">
        <v>2.0</v>
      </c>
      <c r="F297" s="21" t="s">
        <v>709</v>
      </c>
      <c r="G297" s="21" t="s">
        <v>130</v>
      </c>
      <c r="H297" s="21" t="s">
        <v>113</v>
      </c>
      <c r="I297" s="21" t="s">
        <v>22</v>
      </c>
      <c r="J297" s="21" t="s">
        <v>23</v>
      </c>
      <c r="K297" s="21" t="s">
        <v>63</v>
      </c>
      <c r="L297" s="21" t="s">
        <v>25</v>
      </c>
      <c r="M297" s="21">
        <v>2.0</v>
      </c>
      <c r="N297" s="21" t="s">
        <v>212</v>
      </c>
      <c r="O297" s="21" t="s">
        <v>27</v>
      </c>
      <c r="P297" s="21">
        <v>1.0</v>
      </c>
    </row>
    <row r="298">
      <c r="A298" s="20">
        <v>43713.55047642361</v>
      </c>
      <c r="B298" s="21" t="s">
        <v>239</v>
      </c>
      <c r="C298" s="21" t="s">
        <v>17</v>
      </c>
      <c r="D298" s="21" t="s">
        <v>29</v>
      </c>
      <c r="E298" s="21">
        <v>5.0</v>
      </c>
      <c r="F298" s="21" t="s">
        <v>110</v>
      </c>
      <c r="G298" s="21" t="s">
        <v>130</v>
      </c>
      <c r="H298" s="21" t="s">
        <v>21</v>
      </c>
      <c r="I298" s="21" t="s">
        <v>22</v>
      </c>
      <c r="J298" s="21" t="s">
        <v>47</v>
      </c>
      <c r="K298" s="21" t="s">
        <v>787</v>
      </c>
      <c r="L298" s="21" t="s">
        <v>41</v>
      </c>
      <c r="M298" s="21">
        <v>3.0</v>
      </c>
      <c r="N298" s="21" t="s">
        <v>22</v>
      </c>
      <c r="O298" s="21" t="s">
        <v>27</v>
      </c>
      <c r="P298" s="21">
        <v>2.0</v>
      </c>
    </row>
    <row r="299">
      <c r="A299" s="20">
        <v>43713.55889164352</v>
      </c>
      <c r="B299" s="21" t="s">
        <v>542</v>
      </c>
      <c r="C299" s="21" t="s">
        <v>17</v>
      </c>
      <c r="D299" s="21" t="s">
        <v>44</v>
      </c>
      <c r="E299" s="21">
        <v>3.0</v>
      </c>
      <c r="F299" s="21" t="s">
        <v>660</v>
      </c>
      <c r="G299" s="21" t="s">
        <v>123</v>
      </c>
      <c r="H299" s="21" t="s">
        <v>38</v>
      </c>
      <c r="I299" s="21" t="s">
        <v>38</v>
      </c>
      <c r="J299" s="21" t="s">
        <v>157</v>
      </c>
      <c r="K299" s="21" t="s">
        <v>150</v>
      </c>
      <c r="L299" s="21" t="s">
        <v>25</v>
      </c>
      <c r="M299" s="21">
        <v>7.0</v>
      </c>
      <c r="N299" s="21" t="s">
        <v>39</v>
      </c>
      <c r="O299" s="21" t="s">
        <v>42</v>
      </c>
      <c r="P299" s="21">
        <v>3.0</v>
      </c>
    </row>
    <row r="300">
      <c r="A300" s="20">
        <v>43713.56633715278</v>
      </c>
      <c r="B300" s="21" t="s">
        <v>391</v>
      </c>
      <c r="C300" s="21" t="s">
        <v>17</v>
      </c>
      <c r="D300" s="21" t="s">
        <v>264</v>
      </c>
      <c r="E300" s="21">
        <v>3.0</v>
      </c>
      <c r="F300" s="21" t="s">
        <v>788</v>
      </c>
      <c r="G300" s="21" t="s">
        <v>529</v>
      </c>
      <c r="H300" s="21" t="s">
        <v>113</v>
      </c>
      <c r="I300" s="21" t="s">
        <v>22</v>
      </c>
      <c r="J300" s="21" t="s">
        <v>47</v>
      </c>
      <c r="K300" s="21" t="s">
        <v>789</v>
      </c>
      <c r="L300" s="21" t="s">
        <v>25</v>
      </c>
      <c r="M300" s="21">
        <v>1.0</v>
      </c>
      <c r="N300" s="21" t="s">
        <v>212</v>
      </c>
      <c r="O300" s="21" t="s">
        <v>270</v>
      </c>
      <c r="P300" s="21">
        <v>1.0</v>
      </c>
    </row>
    <row r="301">
      <c r="A301" s="20">
        <v>43713.59807450231</v>
      </c>
      <c r="B301" s="21" t="s">
        <v>533</v>
      </c>
      <c r="C301" s="21" t="s">
        <v>17</v>
      </c>
      <c r="D301" s="21" t="s">
        <v>44</v>
      </c>
      <c r="E301" s="21">
        <v>4.0</v>
      </c>
      <c r="F301" s="21" t="s">
        <v>600</v>
      </c>
      <c r="G301" s="21" t="s">
        <v>143</v>
      </c>
      <c r="H301" s="21" t="s">
        <v>113</v>
      </c>
      <c r="I301" s="21" t="s">
        <v>22</v>
      </c>
      <c r="J301" s="21" t="s">
        <v>47</v>
      </c>
      <c r="K301" s="21" t="s">
        <v>117</v>
      </c>
      <c r="L301" s="21" t="s">
        <v>74</v>
      </c>
      <c r="M301" s="21">
        <v>10.0</v>
      </c>
      <c r="N301" s="21" t="s">
        <v>22</v>
      </c>
      <c r="O301" s="21" t="s">
        <v>70</v>
      </c>
      <c r="P301" s="21">
        <v>3.0</v>
      </c>
    </row>
    <row r="302">
      <c r="A302" s="20">
        <v>43713.650165011575</v>
      </c>
      <c r="B302" s="2" t="s">
        <v>790</v>
      </c>
      <c r="C302" s="21" t="s">
        <v>17</v>
      </c>
      <c r="D302" s="21" t="s">
        <v>29</v>
      </c>
      <c r="E302" s="21">
        <v>5.0</v>
      </c>
      <c r="F302" s="21" t="s">
        <v>160</v>
      </c>
      <c r="G302" s="21" t="s">
        <v>67</v>
      </c>
      <c r="H302" s="21" t="s">
        <v>21</v>
      </c>
      <c r="I302" s="21" t="s">
        <v>38</v>
      </c>
      <c r="J302" s="21" t="s">
        <v>157</v>
      </c>
      <c r="K302" s="21" t="s">
        <v>117</v>
      </c>
      <c r="L302" s="21" t="s">
        <v>25</v>
      </c>
      <c r="M302" s="21">
        <v>7.0</v>
      </c>
      <c r="N302" s="21" t="s">
        <v>22</v>
      </c>
      <c r="O302" s="21" t="s">
        <v>27</v>
      </c>
      <c r="P302" s="21">
        <v>1.0</v>
      </c>
    </row>
    <row r="303">
      <c r="A303" s="20">
        <v>43713.670361331024</v>
      </c>
      <c r="B303" s="21" t="s">
        <v>495</v>
      </c>
      <c r="C303" s="21" t="s">
        <v>17</v>
      </c>
      <c r="D303" s="21" t="s">
        <v>18</v>
      </c>
      <c r="E303" s="21">
        <v>4.0</v>
      </c>
      <c r="F303" s="21" t="s">
        <v>250</v>
      </c>
      <c r="G303" s="21" t="s">
        <v>791</v>
      </c>
      <c r="H303" s="21" t="s">
        <v>38</v>
      </c>
      <c r="I303" s="21" t="s">
        <v>22</v>
      </c>
      <c r="J303" s="21" t="s">
        <v>23</v>
      </c>
      <c r="K303" s="21" t="s">
        <v>117</v>
      </c>
      <c r="L303" s="21" t="s">
        <v>74</v>
      </c>
      <c r="M303" s="21">
        <v>1.0</v>
      </c>
      <c r="N303" s="21" t="s">
        <v>22</v>
      </c>
      <c r="O303" s="21" t="s">
        <v>42</v>
      </c>
      <c r="P303" s="21">
        <v>3.0</v>
      </c>
    </row>
    <row r="304">
      <c r="A304" s="20">
        <v>43713.670660185184</v>
      </c>
      <c r="B304" s="21" t="s">
        <v>463</v>
      </c>
      <c r="C304" s="21" t="s">
        <v>17</v>
      </c>
      <c r="D304" s="21" t="s">
        <v>29</v>
      </c>
      <c r="E304" s="21">
        <v>2.0</v>
      </c>
      <c r="F304" s="21" t="s">
        <v>555</v>
      </c>
      <c r="G304" s="21" t="s">
        <v>78</v>
      </c>
      <c r="H304" s="21" t="s">
        <v>21</v>
      </c>
      <c r="I304" s="21" t="s">
        <v>22</v>
      </c>
      <c r="J304" s="21" t="s">
        <v>23</v>
      </c>
      <c r="K304" s="21" t="s">
        <v>154</v>
      </c>
      <c r="L304" s="21" t="s">
        <v>74</v>
      </c>
      <c r="M304" s="21">
        <v>1.0</v>
      </c>
      <c r="N304" s="21" t="s">
        <v>39</v>
      </c>
      <c r="O304" s="21" t="s">
        <v>42</v>
      </c>
      <c r="P304" s="21">
        <v>1.0</v>
      </c>
    </row>
    <row r="305">
      <c r="A305" s="20">
        <v>43713.69307299769</v>
      </c>
      <c r="B305" s="21" t="s">
        <v>456</v>
      </c>
      <c r="C305" s="21" t="s">
        <v>34</v>
      </c>
      <c r="D305" s="21" t="s">
        <v>29</v>
      </c>
      <c r="E305" s="21">
        <v>5.0</v>
      </c>
      <c r="F305" s="21" t="s">
        <v>792</v>
      </c>
      <c r="G305" s="21" t="s">
        <v>503</v>
      </c>
      <c r="H305" s="21" t="s">
        <v>68</v>
      </c>
      <c r="I305" s="21" t="s">
        <v>22</v>
      </c>
      <c r="J305" s="21" t="s">
        <v>47</v>
      </c>
      <c r="K305" s="21" t="s">
        <v>319</v>
      </c>
      <c r="L305" s="21" t="s">
        <v>41</v>
      </c>
      <c r="M305" s="21">
        <v>8.0</v>
      </c>
      <c r="N305" s="21" t="s">
        <v>22</v>
      </c>
      <c r="O305" s="21" t="s">
        <v>42</v>
      </c>
      <c r="P305" s="21">
        <v>1.0</v>
      </c>
    </row>
    <row r="306">
      <c r="A306" s="20">
        <v>43713.71245435185</v>
      </c>
      <c r="B306" s="21" t="s">
        <v>302</v>
      </c>
      <c r="C306" s="21" t="s">
        <v>34</v>
      </c>
      <c r="D306" s="21" t="s">
        <v>44</v>
      </c>
      <c r="E306" s="21">
        <v>3.0</v>
      </c>
      <c r="F306" s="21" t="s">
        <v>627</v>
      </c>
      <c r="G306" s="21" t="s">
        <v>143</v>
      </c>
      <c r="H306" s="21" t="s">
        <v>113</v>
      </c>
      <c r="I306" s="21" t="s">
        <v>22</v>
      </c>
      <c r="J306" s="21" t="s">
        <v>157</v>
      </c>
      <c r="K306" s="21" t="s">
        <v>63</v>
      </c>
      <c r="L306" s="21" t="s">
        <v>25</v>
      </c>
      <c r="M306" s="21">
        <v>6.0</v>
      </c>
      <c r="N306" s="21" t="s">
        <v>39</v>
      </c>
      <c r="O306" s="21" t="s">
        <v>42</v>
      </c>
      <c r="P306" s="21">
        <v>1.0</v>
      </c>
    </row>
    <row r="307">
      <c r="A307" s="20">
        <v>43713.72756834491</v>
      </c>
      <c r="B307" s="21" t="s">
        <v>292</v>
      </c>
      <c r="C307" s="21" t="s">
        <v>128</v>
      </c>
      <c r="D307" s="21" t="s">
        <v>65</v>
      </c>
      <c r="E307" s="21">
        <v>4.0</v>
      </c>
      <c r="F307" s="21" t="s">
        <v>19</v>
      </c>
      <c r="G307" s="21" t="s">
        <v>143</v>
      </c>
      <c r="H307" s="21" t="s">
        <v>21</v>
      </c>
      <c r="I307" s="21" t="s">
        <v>22</v>
      </c>
      <c r="J307" s="21" t="s">
        <v>47</v>
      </c>
      <c r="K307" s="21" t="s">
        <v>117</v>
      </c>
      <c r="L307" s="21" t="s">
        <v>25</v>
      </c>
      <c r="M307" s="21">
        <v>1.0</v>
      </c>
      <c r="N307" s="21" t="s">
        <v>26</v>
      </c>
      <c r="O307" s="21" t="s">
        <v>27</v>
      </c>
      <c r="P307" s="21">
        <v>1.0</v>
      </c>
    </row>
    <row r="308">
      <c r="A308" s="20">
        <v>43713.772736921295</v>
      </c>
      <c r="B308" s="2" t="s">
        <v>793</v>
      </c>
      <c r="C308" s="21" t="s">
        <v>17</v>
      </c>
      <c r="D308" s="21" t="s">
        <v>18</v>
      </c>
      <c r="E308" s="21">
        <v>4.0</v>
      </c>
      <c r="F308" s="21" t="s">
        <v>654</v>
      </c>
      <c r="G308" s="21" t="s">
        <v>67</v>
      </c>
      <c r="H308" s="21" t="s">
        <v>113</v>
      </c>
      <c r="I308" s="21" t="s">
        <v>39</v>
      </c>
      <c r="J308" s="21" t="s">
        <v>47</v>
      </c>
      <c r="K308" s="21" t="s">
        <v>585</v>
      </c>
      <c r="L308" s="21" t="s">
        <v>25</v>
      </c>
      <c r="M308" s="21">
        <v>8.0</v>
      </c>
      <c r="N308" s="21" t="s">
        <v>39</v>
      </c>
      <c r="O308" s="21" t="s">
        <v>27</v>
      </c>
      <c r="P308" s="21">
        <v>2.0</v>
      </c>
    </row>
    <row r="309">
      <c r="A309" s="20">
        <v>43713.811839999995</v>
      </c>
      <c r="B309" s="21" t="s">
        <v>197</v>
      </c>
      <c r="C309" s="21" t="s">
        <v>17</v>
      </c>
      <c r="D309" s="21" t="s">
        <v>44</v>
      </c>
      <c r="E309" s="21">
        <v>2.0</v>
      </c>
      <c r="F309" s="21" t="s">
        <v>380</v>
      </c>
      <c r="G309" s="21" t="s">
        <v>794</v>
      </c>
      <c r="H309" s="21" t="s">
        <v>21</v>
      </c>
      <c r="I309" s="21" t="s">
        <v>39</v>
      </c>
      <c r="J309" s="21" t="s">
        <v>47</v>
      </c>
      <c r="K309" s="21" t="s">
        <v>707</v>
      </c>
      <c r="L309" s="21" t="s">
        <v>25</v>
      </c>
      <c r="M309" s="21">
        <v>6.0</v>
      </c>
      <c r="N309" s="21" t="s">
        <v>39</v>
      </c>
      <c r="O309" s="21" t="s">
        <v>27</v>
      </c>
      <c r="P309" s="21">
        <v>2.0</v>
      </c>
    </row>
    <row r="310">
      <c r="A310" s="20">
        <v>43713.812113622684</v>
      </c>
      <c r="B310" s="21" t="s">
        <v>430</v>
      </c>
      <c r="C310" s="21" t="s">
        <v>17</v>
      </c>
      <c r="D310" s="21" t="s">
        <v>559</v>
      </c>
      <c r="E310" s="21">
        <v>5.0</v>
      </c>
      <c r="F310" s="21" t="s">
        <v>521</v>
      </c>
      <c r="G310" s="21" t="s">
        <v>130</v>
      </c>
      <c r="H310" s="21" t="s">
        <v>21</v>
      </c>
      <c r="I310" s="21" t="s">
        <v>22</v>
      </c>
      <c r="J310" s="21" t="s">
        <v>23</v>
      </c>
      <c r="K310" s="21" t="s">
        <v>585</v>
      </c>
      <c r="L310" s="21" t="s">
        <v>25</v>
      </c>
      <c r="M310" s="21">
        <v>10.0</v>
      </c>
      <c r="N310" s="21" t="s">
        <v>26</v>
      </c>
      <c r="O310" s="21" t="s">
        <v>70</v>
      </c>
      <c r="P310" s="21">
        <v>2.0</v>
      </c>
    </row>
    <row r="311">
      <c r="A311" s="20">
        <v>43713.81580780093</v>
      </c>
      <c r="B311" s="21" t="s">
        <v>310</v>
      </c>
      <c r="C311" s="21" t="s">
        <v>17</v>
      </c>
      <c r="D311" s="21" t="s">
        <v>29</v>
      </c>
      <c r="E311" s="21">
        <v>3.0</v>
      </c>
      <c r="F311" s="21" t="s">
        <v>795</v>
      </c>
      <c r="G311" s="21" t="s">
        <v>86</v>
      </c>
      <c r="H311" s="21" t="s">
        <v>113</v>
      </c>
      <c r="I311" s="21" t="s">
        <v>22</v>
      </c>
      <c r="J311" s="21" t="s">
        <v>47</v>
      </c>
      <c r="K311" s="21" t="s">
        <v>150</v>
      </c>
      <c r="L311" s="21" t="s">
        <v>54</v>
      </c>
      <c r="M311" s="21">
        <v>7.0</v>
      </c>
      <c r="N311" s="21" t="s">
        <v>39</v>
      </c>
      <c r="O311" s="21" t="s">
        <v>70</v>
      </c>
      <c r="P311" s="21">
        <v>2.0</v>
      </c>
    </row>
    <row r="312">
      <c r="A312" s="20">
        <v>43713.82645983796</v>
      </c>
      <c r="B312" s="21" t="s">
        <v>119</v>
      </c>
      <c r="C312" s="21" t="s">
        <v>17</v>
      </c>
      <c r="D312" s="21" t="s">
        <v>401</v>
      </c>
      <c r="E312" s="21">
        <v>4.0</v>
      </c>
      <c r="F312" s="21" t="s">
        <v>796</v>
      </c>
      <c r="G312" s="21" t="s">
        <v>149</v>
      </c>
      <c r="H312" s="21" t="s">
        <v>21</v>
      </c>
      <c r="I312" s="21" t="s">
        <v>38</v>
      </c>
      <c r="J312" s="21" t="s">
        <v>157</v>
      </c>
      <c r="K312" s="21" t="s">
        <v>365</v>
      </c>
      <c r="L312" s="21" t="s">
        <v>25</v>
      </c>
      <c r="M312" s="21">
        <v>7.0</v>
      </c>
      <c r="N312" s="21" t="s">
        <v>22</v>
      </c>
      <c r="O312" s="21" t="s">
        <v>42</v>
      </c>
      <c r="P312" s="21">
        <v>2.0</v>
      </c>
    </row>
    <row r="313">
      <c r="A313" s="20">
        <v>43713.83898826389</v>
      </c>
      <c r="B313" s="21" t="s">
        <v>453</v>
      </c>
      <c r="C313" s="21" t="s">
        <v>17</v>
      </c>
      <c r="D313" s="21" t="s">
        <v>65</v>
      </c>
      <c r="E313" s="21">
        <v>3.0</v>
      </c>
      <c r="F313" s="21" t="s">
        <v>698</v>
      </c>
      <c r="G313" s="21" t="s">
        <v>274</v>
      </c>
      <c r="H313" s="21" t="s">
        <v>21</v>
      </c>
      <c r="I313" s="21" t="s">
        <v>114</v>
      </c>
      <c r="J313" s="21" t="s">
        <v>47</v>
      </c>
      <c r="K313" s="21" t="s">
        <v>40</v>
      </c>
      <c r="L313" s="21" t="s">
        <v>41</v>
      </c>
      <c r="M313" s="21">
        <v>6.0</v>
      </c>
      <c r="N313" s="21" t="s">
        <v>39</v>
      </c>
      <c r="O313" s="21" t="s">
        <v>27</v>
      </c>
      <c r="P313" s="21">
        <v>1.0</v>
      </c>
    </row>
    <row r="314">
      <c r="A314" s="20">
        <v>43713.845292881946</v>
      </c>
      <c r="B314" s="21" t="s">
        <v>89</v>
      </c>
      <c r="C314" s="21" t="s">
        <v>17</v>
      </c>
      <c r="D314" s="21" t="s">
        <v>401</v>
      </c>
      <c r="E314" s="21">
        <v>3.0</v>
      </c>
      <c r="F314" s="21" t="s">
        <v>797</v>
      </c>
      <c r="G314" s="21" t="s">
        <v>798</v>
      </c>
      <c r="H314" s="21" t="s">
        <v>21</v>
      </c>
      <c r="I314" s="21" t="s">
        <v>22</v>
      </c>
      <c r="J314" s="21" t="s">
        <v>23</v>
      </c>
      <c r="K314" s="21" t="s">
        <v>117</v>
      </c>
      <c r="L314" s="21" t="s">
        <v>74</v>
      </c>
      <c r="M314" s="21">
        <v>6.0</v>
      </c>
      <c r="N314" s="21" t="s">
        <v>22</v>
      </c>
      <c r="O314" s="21" t="s">
        <v>27</v>
      </c>
      <c r="P314" s="21">
        <v>1.0</v>
      </c>
    </row>
    <row r="315">
      <c r="A315" s="20">
        <v>43713.84793957176</v>
      </c>
      <c r="B315" s="21" t="s">
        <v>382</v>
      </c>
      <c r="C315" s="21" t="s">
        <v>34</v>
      </c>
      <c r="D315" s="21" t="s">
        <v>65</v>
      </c>
      <c r="E315" s="21">
        <v>3.0</v>
      </c>
      <c r="F315" s="21" t="s">
        <v>799</v>
      </c>
      <c r="G315" s="21" t="s">
        <v>800</v>
      </c>
      <c r="H315" s="21" t="s">
        <v>68</v>
      </c>
      <c r="I315" s="21" t="s">
        <v>39</v>
      </c>
      <c r="J315" s="21" t="s">
        <v>23</v>
      </c>
      <c r="K315" s="21" t="s">
        <v>40</v>
      </c>
      <c r="L315" s="21" t="s">
        <v>41</v>
      </c>
      <c r="M315" s="21">
        <v>2.0</v>
      </c>
      <c r="N315" s="21" t="s">
        <v>212</v>
      </c>
      <c r="O315" s="21" t="s">
        <v>270</v>
      </c>
      <c r="P315" s="21">
        <v>1.0</v>
      </c>
    </row>
    <row r="316">
      <c r="A316" s="20">
        <v>43713.84971461806</v>
      </c>
      <c r="B316" s="21" t="s">
        <v>515</v>
      </c>
      <c r="C316" s="21" t="s">
        <v>128</v>
      </c>
      <c r="D316" s="21" t="s">
        <v>18</v>
      </c>
      <c r="E316" s="21">
        <v>3.0</v>
      </c>
      <c r="F316" s="21" t="s">
        <v>445</v>
      </c>
      <c r="G316" s="21" t="s">
        <v>143</v>
      </c>
      <c r="H316" s="21" t="s">
        <v>113</v>
      </c>
      <c r="I316" s="21" t="s">
        <v>22</v>
      </c>
      <c r="J316" s="21" t="s">
        <v>47</v>
      </c>
      <c r="K316" s="21" t="s">
        <v>801</v>
      </c>
      <c r="L316" s="21" t="s">
        <v>25</v>
      </c>
      <c r="M316" s="21">
        <v>6.0</v>
      </c>
      <c r="N316" s="21" t="s">
        <v>22</v>
      </c>
      <c r="O316" s="21" t="s">
        <v>27</v>
      </c>
      <c r="P316" s="21">
        <v>1.0</v>
      </c>
    </row>
    <row r="317">
      <c r="A317" s="20">
        <v>43713.87532060185</v>
      </c>
      <c r="B317" s="21" t="s">
        <v>349</v>
      </c>
      <c r="C317" s="21" t="s">
        <v>17</v>
      </c>
      <c r="D317" s="21" t="s">
        <v>559</v>
      </c>
      <c r="E317" s="21">
        <v>3.0</v>
      </c>
      <c r="F317" s="21" t="s">
        <v>77</v>
      </c>
      <c r="G317" s="21" t="s">
        <v>802</v>
      </c>
      <c r="H317" s="21" t="s">
        <v>113</v>
      </c>
      <c r="I317" s="21" t="s">
        <v>22</v>
      </c>
      <c r="J317" s="21" t="s">
        <v>23</v>
      </c>
      <c r="K317" s="21" t="s">
        <v>803</v>
      </c>
      <c r="L317" s="21" t="s">
        <v>41</v>
      </c>
      <c r="M317" s="21">
        <v>6.0</v>
      </c>
      <c r="N317" s="21" t="s">
        <v>39</v>
      </c>
      <c r="O317" s="21" t="s">
        <v>42</v>
      </c>
      <c r="P317" s="21">
        <v>2.0</v>
      </c>
    </row>
    <row r="318">
      <c r="A318" s="20">
        <v>43713.92395087963</v>
      </c>
      <c r="B318" s="21" t="s">
        <v>356</v>
      </c>
      <c r="C318" s="21" t="s">
        <v>128</v>
      </c>
      <c r="D318" s="21" t="s">
        <v>65</v>
      </c>
      <c r="E318" s="21">
        <v>2.0</v>
      </c>
      <c r="F318" s="21" t="s">
        <v>804</v>
      </c>
      <c r="G318" s="21" t="s">
        <v>805</v>
      </c>
      <c r="H318" s="21" t="s">
        <v>113</v>
      </c>
      <c r="I318" s="21" t="s">
        <v>22</v>
      </c>
      <c r="J318" s="21" t="s">
        <v>47</v>
      </c>
      <c r="K318" s="21" t="s">
        <v>806</v>
      </c>
      <c r="L318" s="21" t="s">
        <v>41</v>
      </c>
      <c r="M318" s="21">
        <v>1.0</v>
      </c>
      <c r="N318" s="21" t="s">
        <v>39</v>
      </c>
      <c r="O318" s="21" t="s">
        <v>27</v>
      </c>
      <c r="P318" s="21">
        <v>1.0</v>
      </c>
    </row>
    <row r="319">
      <c r="A319" s="20">
        <v>43713.937233136574</v>
      </c>
      <c r="B319" s="21" t="s">
        <v>102</v>
      </c>
      <c r="C319" s="21" t="s">
        <v>17</v>
      </c>
      <c r="D319" s="21" t="s">
        <v>44</v>
      </c>
      <c r="E319" s="21">
        <v>4.0</v>
      </c>
      <c r="F319" s="21" t="s">
        <v>191</v>
      </c>
      <c r="G319" s="21" t="s">
        <v>807</v>
      </c>
      <c r="H319" s="21" t="s">
        <v>113</v>
      </c>
      <c r="I319" s="21" t="s">
        <v>22</v>
      </c>
      <c r="J319" s="21" t="s">
        <v>47</v>
      </c>
      <c r="K319" s="21" t="s">
        <v>808</v>
      </c>
      <c r="L319" s="21" t="s">
        <v>54</v>
      </c>
      <c r="M319" s="21">
        <v>8.0</v>
      </c>
      <c r="N319" s="21" t="s">
        <v>22</v>
      </c>
      <c r="O319" s="21" t="s">
        <v>42</v>
      </c>
      <c r="P319" s="21">
        <v>2.0</v>
      </c>
    </row>
    <row r="320">
      <c r="A320" s="20">
        <v>43713.939386631944</v>
      </c>
      <c r="B320" s="21" t="s">
        <v>288</v>
      </c>
      <c r="C320" s="21" t="s">
        <v>17</v>
      </c>
      <c r="D320" s="21" t="s">
        <v>18</v>
      </c>
      <c r="E320" s="21">
        <v>5.0</v>
      </c>
      <c r="F320" s="21" t="s">
        <v>344</v>
      </c>
      <c r="G320" s="21" t="s">
        <v>802</v>
      </c>
      <c r="H320" s="21" t="s">
        <v>113</v>
      </c>
      <c r="I320" s="21" t="s">
        <v>22</v>
      </c>
      <c r="J320" s="21" t="s">
        <v>23</v>
      </c>
      <c r="K320" s="21" t="s">
        <v>228</v>
      </c>
      <c r="L320" s="21" t="s">
        <v>54</v>
      </c>
      <c r="M320" s="21">
        <v>10.0</v>
      </c>
      <c r="N320" s="21" t="s">
        <v>22</v>
      </c>
      <c r="O320" s="21" t="s">
        <v>27</v>
      </c>
      <c r="P320" s="21">
        <v>3.0</v>
      </c>
    </row>
    <row r="321">
      <c r="A321" s="20">
        <v>43713.95531633102</v>
      </c>
      <c r="B321" s="21" t="s">
        <v>504</v>
      </c>
      <c r="C321" s="21" t="s">
        <v>17</v>
      </c>
      <c r="D321" s="21" t="s">
        <v>44</v>
      </c>
      <c r="E321" s="21">
        <v>4.0</v>
      </c>
      <c r="F321" s="21" t="s">
        <v>809</v>
      </c>
      <c r="G321" s="21" t="s">
        <v>61</v>
      </c>
      <c r="H321" s="21" t="s">
        <v>21</v>
      </c>
      <c r="I321" s="21" t="s">
        <v>22</v>
      </c>
      <c r="J321" s="21" t="s">
        <v>47</v>
      </c>
      <c r="K321" s="21" t="s">
        <v>810</v>
      </c>
      <c r="L321" s="21" t="s">
        <v>41</v>
      </c>
      <c r="M321" s="21">
        <v>1.0</v>
      </c>
      <c r="N321" s="21" t="s">
        <v>22</v>
      </c>
      <c r="O321" s="21" t="s">
        <v>42</v>
      </c>
      <c r="P321" s="21">
        <v>1.0</v>
      </c>
    </row>
    <row r="322">
      <c r="A322" s="20">
        <v>43713.958115127316</v>
      </c>
      <c r="B322" s="21" t="s">
        <v>345</v>
      </c>
      <c r="C322" s="21" t="s">
        <v>17</v>
      </c>
      <c r="D322" s="21" t="s">
        <v>44</v>
      </c>
      <c r="E322" s="21">
        <v>4.0</v>
      </c>
      <c r="F322" s="21" t="s">
        <v>175</v>
      </c>
      <c r="G322" s="21" t="s">
        <v>67</v>
      </c>
      <c r="H322" s="21" t="s">
        <v>113</v>
      </c>
      <c r="I322" s="21" t="s">
        <v>22</v>
      </c>
      <c r="J322" s="21" t="s">
        <v>23</v>
      </c>
      <c r="K322" s="21" t="s">
        <v>117</v>
      </c>
      <c r="L322" s="21" t="s">
        <v>25</v>
      </c>
      <c r="M322" s="21">
        <v>5.0</v>
      </c>
      <c r="N322" s="21" t="s">
        <v>39</v>
      </c>
      <c r="O322" s="21" t="s">
        <v>42</v>
      </c>
      <c r="P322" s="21">
        <v>1.0</v>
      </c>
    </row>
    <row r="323">
      <c r="A323" s="20">
        <v>43713.9864953588</v>
      </c>
      <c r="B323" s="21" t="s">
        <v>549</v>
      </c>
      <c r="C323" s="21" t="s">
        <v>17</v>
      </c>
      <c r="D323" s="21" t="s">
        <v>18</v>
      </c>
      <c r="E323" s="21">
        <v>4.0</v>
      </c>
      <c r="F323" s="21" t="s">
        <v>811</v>
      </c>
      <c r="G323" s="21" t="s">
        <v>591</v>
      </c>
      <c r="H323" s="21" t="s">
        <v>68</v>
      </c>
      <c r="I323" s="21" t="s">
        <v>22</v>
      </c>
      <c r="J323" s="21" t="s">
        <v>23</v>
      </c>
      <c r="K323" s="21" t="s">
        <v>117</v>
      </c>
      <c r="L323" s="21" t="s">
        <v>41</v>
      </c>
      <c r="M323" s="21">
        <v>5.0</v>
      </c>
      <c r="N323" s="21" t="s">
        <v>22</v>
      </c>
      <c r="O323" s="21" t="s">
        <v>42</v>
      </c>
      <c r="P323" s="21">
        <v>2.0</v>
      </c>
    </row>
    <row r="324">
      <c r="A324" s="20">
        <v>43713.98867842593</v>
      </c>
      <c r="B324" s="21" t="s">
        <v>541</v>
      </c>
      <c r="C324" s="21" t="s">
        <v>17</v>
      </c>
      <c r="D324" s="21" t="s">
        <v>35</v>
      </c>
      <c r="E324" s="21">
        <v>2.0</v>
      </c>
      <c r="F324" s="21" t="s">
        <v>812</v>
      </c>
      <c r="G324" s="21" t="s">
        <v>130</v>
      </c>
      <c r="H324" s="21" t="s">
        <v>68</v>
      </c>
      <c r="I324" s="21" t="s">
        <v>22</v>
      </c>
      <c r="J324" s="21" t="s">
        <v>47</v>
      </c>
      <c r="K324" s="21" t="s">
        <v>575</v>
      </c>
      <c r="L324" s="21" t="s">
        <v>74</v>
      </c>
      <c r="M324" s="21">
        <v>4.0</v>
      </c>
      <c r="N324" s="21" t="s">
        <v>39</v>
      </c>
      <c r="O324" s="21" t="s">
        <v>42</v>
      </c>
      <c r="P324" s="21">
        <v>1.0</v>
      </c>
    </row>
    <row r="325">
      <c r="A325" s="20">
        <v>43713.99749081019</v>
      </c>
      <c r="B325" s="21" t="s">
        <v>97</v>
      </c>
      <c r="C325" s="21" t="s">
        <v>17</v>
      </c>
      <c r="D325" s="21" t="s">
        <v>29</v>
      </c>
      <c r="E325" s="21">
        <v>4.0</v>
      </c>
      <c r="F325" s="21" t="s">
        <v>394</v>
      </c>
      <c r="G325" s="21" t="s">
        <v>143</v>
      </c>
      <c r="H325" s="21" t="s">
        <v>113</v>
      </c>
      <c r="I325" s="21" t="s">
        <v>22</v>
      </c>
      <c r="J325" s="21" t="s">
        <v>23</v>
      </c>
      <c r="K325" s="21" t="s">
        <v>150</v>
      </c>
      <c r="L325" s="21" t="s">
        <v>74</v>
      </c>
      <c r="M325" s="21">
        <v>8.0</v>
      </c>
      <c r="N325" s="21" t="s">
        <v>22</v>
      </c>
      <c r="O325" s="21" t="s">
        <v>42</v>
      </c>
      <c r="P325" s="21">
        <v>2.0</v>
      </c>
    </row>
    <row r="326">
      <c r="A326" s="20">
        <v>43714.01682548611</v>
      </c>
      <c r="B326" s="21" t="s">
        <v>328</v>
      </c>
      <c r="C326" s="21" t="s">
        <v>17</v>
      </c>
      <c r="D326" s="21" t="s">
        <v>65</v>
      </c>
      <c r="E326" s="21">
        <v>3.0</v>
      </c>
      <c r="F326" s="21" t="s">
        <v>132</v>
      </c>
      <c r="G326" s="21" t="s">
        <v>52</v>
      </c>
      <c r="H326" s="21" t="s">
        <v>113</v>
      </c>
      <c r="I326" s="21" t="s">
        <v>22</v>
      </c>
      <c r="J326" s="21" t="s">
        <v>157</v>
      </c>
      <c r="K326" s="21" t="s">
        <v>386</v>
      </c>
      <c r="L326" s="21" t="s">
        <v>41</v>
      </c>
      <c r="M326" s="21">
        <v>2.0</v>
      </c>
      <c r="N326" s="21" t="s">
        <v>212</v>
      </c>
      <c r="O326" s="21" t="s">
        <v>42</v>
      </c>
      <c r="P326" s="21">
        <v>1.0</v>
      </c>
    </row>
    <row r="327">
      <c r="A327" s="20">
        <v>43714.04139083333</v>
      </c>
      <c r="B327" s="21" t="s">
        <v>452</v>
      </c>
      <c r="C327" s="21" t="s">
        <v>17</v>
      </c>
      <c r="D327" s="21" t="s">
        <v>44</v>
      </c>
      <c r="E327" s="21">
        <v>3.0</v>
      </c>
      <c r="F327" s="21" t="s">
        <v>813</v>
      </c>
      <c r="G327" s="21" t="s">
        <v>67</v>
      </c>
      <c r="H327" s="21" t="s">
        <v>113</v>
      </c>
      <c r="I327" s="21" t="s">
        <v>38</v>
      </c>
      <c r="J327" s="21" t="s">
        <v>23</v>
      </c>
      <c r="K327" s="21" t="s">
        <v>710</v>
      </c>
      <c r="L327" s="21" t="s">
        <v>25</v>
      </c>
      <c r="M327" s="21">
        <v>9.0</v>
      </c>
      <c r="N327" s="21" t="s">
        <v>22</v>
      </c>
      <c r="O327" s="21" t="s">
        <v>27</v>
      </c>
      <c r="P327" s="21">
        <v>2.0</v>
      </c>
    </row>
    <row r="328">
      <c r="A328" s="20">
        <v>43714.05995678241</v>
      </c>
      <c r="B328" s="21" t="s">
        <v>417</v>
      </c>
      <c r="C328" s="21" t="s">
        <v>17</v>
      </c>
      <c r="D328" s="21" t="s">
        <v>567</v>
      </c>
      <c r="E328" s="21">
        <v>4.0</v>
      </c>
      <c r="F328" s="21" t="s">
        <v>720</v>
      </c>
      <c r="G328" s="21" t="s">
        <v>741</v>
      </c>
      <c r="H328" s="21" t="s">
        <v>21</v>
      </c>
      <c r="I328" s="21" t="s">
        <v>114</v>
      </c>
      <c r="J328" s="21" t="s">
        <v>47</v>
      </c>
      <c r="K328" s="21" t="s">
        <v>814</v>
      </c>
      <c r="L328" s="21" t="s">
        <v>25</v>
      </c>
      <c r="M328" s="21">
        <v>3.0</v>
      </c>
      <c r="N328" s="21" t="s">
        <v>22</v>
      </c>
      <c r="O328" s="21" t="s">
        <v>70</v>
      </c>
      <c r="P328" s="21">
        <v>1.0</v>
      </c>
    </row>
    <row r="329">
      <c r="A329" s="20">
        <v>43714.366744756946</v>
      </c>
      <c r="B329" s="21" t="s">
        <v>507</v>
      </c>
      <c r="C329" s="21" t="s">
        <v>34</v>
      </c>
      <c r="D329" s="21" t="s">
        <v>29</v>
      </c>
      <c r="E329" s="21">
        <v>5.0</v>
      </c>
      <c r="F329" s="21" t="s">
        <v>521</v>
      </c>
      <c r="G329" s="21" t="s">
        <v>143</v>
      </c>
      <c r="H329" s="21" t="s">
        <v>21</v>
      </c>
      <c r="I329" s="21" t="s">
        <v>22</v>
      </c>
      <c r="J329" s="21" t="s">
        <v>47</v>
      </c>
      <c r="K329" s="21" t="s">
        <v>88</v>
      </c>
      <c r="L329" s="21" t="s">
        <v>74</v>
      </c>
      <c r="M329" s="21">
        <v>8.0</v>
      </c>
      <c r="N329" s="21" t="s">
        <v>22</v>
      </c>
      <c r="O329" s="21" t="s">
        <v>27</v>
      </c>
      <c r="P329" s="21">
        <v>2.0</v>
      </c>
    </row>
    <row r="330">
      <c r="A330" s="20">
        <v>43714.37076284722</v>
      </c>
      <c r="B330" s="2" t="s">
        <v>815</v>
      </c>
      <c r="C330" s="21" t="s">
        <v>17</v>
      </c>
      <c r="D330" s="21" t="s">
        <v>65</v>
      </c>
      <c r="E330" s="21">
        <v>2.0</v>
      </c>
      <c r="F330" s="21" t="s">
        <v>711</v>
      </c>
      <c r="G330" s="21" t="s">
        <v>67</v>
      </c>
      <c r="H330" s="21" t="s">
        <v>21</v>
      </c>
      <c r="I330" s="21" t="s">
        <v>22</v>
      </c>
      <c r="J330" s="21" t="s">
        <v>23</v>
      </c>
      <c r="K330" s="21" t="s">
        <v>140</v>
      </c>
      <c r="L330" s="21" t="s">
        <v>25</v>
      </c>
      <c r="M330" s="21">
        <v>1.0</v>
      </c>
      <c r="N330" s="21" t="s">
        <v>212</v>
      </c>
      <c r="O330" s="21" t="s">
        <v>42</v>
      </c>
      <c r="P330" s="21">
        <v>1.0</v>
      </c>
    </row>
    <row r="331">
      <c r="A331" s="20">
        <v>43714.42317630787</v>
      </c>
      <c r="B331" s="21" t="s">
        <v>192</v>
      </c>
      <c r="C331" s="21" t="s">
        <v>34</v>
      </c>
      <c r="D331" s="21" t="s">
        <v>65</v>
      </c>
      <c r="E331" s="21">
        <v>4.0</v>
      </c>
      <c r="F331" s="21" t="s">
        <v>816</v>
      </c>
      <c r="G331" s="21" t="s">
        <v>73</v>
      </c>
      <c r="H331" s="21" t="s">
        <v>21</v>
      </c>
      <c r="I331" s="21" t="s">
        <v>22</v>
      </c>
      <c r="J331" s="21" t="s">
        <v>23</v>
      </c>
      <c r="K331" s="21" t="s">
        <v>817</v>
      </c>
      <c r="L331" s="21" t="s">
        <v>41</v>
      </c>
      <c r="M331" s="21">
        <v>1.0</v>
      </c>
      <c r="N331" s="21" t="s">
        <v>39</v>
      </c>
      <c r="O331" s="21" t="s">
        <v>42</v>
      </c>
      <c r="P331" s="21">
        <v>1.0</v>
      </c>
    </row>
    <row r="332">
      <c r="A332" s="20">
        <v>43714.44380991899</v>
      </c>
      <c r="B332" s="2" t="s">
        <v>818</v>
      </c>
      <c r="C332" s="21" t="s">
        <v>128</v>
      </c>
      <c r="D332" s="21" t="s">
        <v>65</v>
      </c>
      <c r="E332" s="21">
        <v>4.0</v>
      </c>
      <c r="F332" s="21" t="s">
        <v>813</v>
      </c>
      <c r="G332" s="21" t="s">
        <v>819</v>
      </c>
      <c r="H332" s="21" t="s">
        <v>113</v>
      </c>
      <c r="I332" s="21" t="s">
        <v>39</v>
      </c>
      <c r="J332" s="21" t="s">
        <v>47</v>
      </c>
      <c r="K332" s="21" t="s">
        <v>820</v>
      </c>
      <c r="L332" s="21" t="s">
        <v>25</v>
      </c>
      <c r="M332" s="21">
        <v>10.0</v>
      </c>
      <c r="N332" s="21" t="s">
        <v>22</v>
      </c>
      <c r="O332" s="21" t="s">
        <v>27</v>
      </c>
      <c r="P332" s="21">
        <v>4.0</v>
      </c>
    </row>
    <row r="333">
      <c r="A333" s="20">
        <v>43714.46106847222</v>
      </c>
      <c r="B333" s="21" t="s">
        <v>166</v>
      </c>
      <c r="C333" s="21" t="s">
        <v>128</v>
      </c>
      <c r="D333" s="21" t="s">
        <v>35</v>
      </c>
      <c r="E333" s="21">
        <v>3.0</v>
      </c>
      <c r="F333" s="21" t="s">
        <v>821</v>
      </c>
      <c r="G333" s="21" t="s">
        <v>800</v>
      </c>
      <c r="H333" s="21" t="s">
        <v>68</v>
      </c>
      <c r="I333" s="21" t="s">
        <v>39</v>
      </c>
      <c r="J333" s="21" t="s">
        <v>47</v>
      </c>
      <c r="K333" s="21" t="s">
        <v>822</v>
      </c>
      <c r="L333" s="21" t="s">
        <v>41</v>
      </c>
      <c r="M333" s="21">
        <v>6.0</v>
      </c>
      <c r="N333" s="21" t="s">
        <v>22</v>
      </c>
      <c r="O333" s="21" t="s">
        <v>27</v>
      </c>
      <c r="P333" s="21">
        <v>1.0</v>
      </c>
    </row>
    <row r="334">
      <c r="A334" s="20">
        <v>43714.4620831713</v>
      </c>
      <c r="B334" s="21" t="s">
        <v>247</v>
      </c>
      <c r="C334" s="21" t="s">
        <v>34</v>
      </c>
      <c r="D334" s="21" t="s">
        <v>65</v>
      </c>
      <c r="E334" s="21">
        <v>2.0</v>
      </c>
      <c r="F334" s="21" t="s">
        <v>250</v>
      </c>
      <c r="G334" s="21" t="s">
        <v>20</v>
      </c>
      <c r="H334" s="21" t="s">
        <v>113</v>
      </c>
      <c r="I334" s="21" t="s">
        <v>22</v>
      </c>
      <c r="J334" s="21" t="s">
        <v>23</v>
      </c>
      <c r="K334" s="21" t="s">
        <v>140</v>
      </c>
      <c r="L334" s="21" t="s">
        <v>74</v>
      </c>
      <c r="M334" s="21">
        <v>1.0</v>
      </c>
      <c r="N334" s="21" t="s">
        <v>39</v>
      </c>
      <c r="O334" s="21" t="s">
        <v>270</v>
      </c>
      <c r="P334" s="21">
        <v>1.0</v>
      </c>
    </row>
    <row r="335">
      <c r="A335" s="20">
        <v>43714.47264290509</v>
      </c>
      <c r="B335" s="21" t="s">
        <v>276</v>
      </c>
      <c r="C335" s="21" t="s">
        <v>17</v>
      </c>
      <c r="D335" s="21" t="s">
        <v>44</v>
      </c>
      <c r="E335" s="21">
        <v>3.0</v>
      </c>
      <c r="F335" s="21" t="s">
        <v>210</v>
      </c>
      <c r="G335" s="21" t="s">
        <v>123</v>
      </c>
      <c r="H335" s="21" t="s">
        <v>21</v>
      </c>
      <c r="I335" s="21" t="s">
        <v>22</v>
      </c>
      <c r="J335" s="21" t="s">
        <v>23</v>
      </c>
      <c r="K335" s="21" t="s">
        <v>140</v>
      </c>
      <c r="L335" s="21" t="s">
        <v>74</v>
      </c>
      <c r="M335" s="21">
        <v>10.0</v>
      </c>
      <c r="N335" s="21" t="s">
        <v>39</v>
      </c>
      <c r="O335" s="21" t="s">
        <v>27</v>
      </c>
      <c r="P335" s="21">
        <v>1.0</v>
      </c>
    </row>
    <row r="336">
      <c r="A336" s="20">
        <v>43714.489173298614</v>
      </c>
      <c r="B336" s="21" t="s">
        <v>177</v>
      </c>
      <c r="C336" s="21" t="s">
        <v>34</v>
      </c>
      <c r="D336" s="21" t="s">
        <v>35</v>
      </c>
      <c r="E336" s="21">
        <v>2.0</v>
      </c>
      <c r="F336" s="21" t="s">
        <v>823</v>
      </c>
      <c r="G336" s="21" t="s">
        <v>732</v>
      </c>
      <c r="H336" s="21" t="s">
        <v>68</v>
      </c>
      <c r="I336" s="21" t="s">
        <v>39</v>
      </c>
      <c r="J336" s="21" t="s">
        <v>23</v>
      </c>
      <c r="K336" s="21" t="s">
        <v>824</v>
      </c>
      <c r="L336" s="21" t="s">
        <v>25</v>
      </c>
      <c r="M336" s="21">
        <v>5.0</v>
      </c>
      <c r="N336" s="21" t="s">
        <v>39</v>
      </c>
      <c r="O336" s="21" t="s">
        <v>42</v>
      </c>
      <c r="P336" s="21">
        <v>1.0</v>
      </c>
    </row>
    <row r="337">
      <c r="A337" s="20">
        <v>43714.5182659375</v>
      </c>
      <c r="B337" s="2" t="s">
        <v>825</v>
      </c>
      <c r="C337" s="21" t="s">
        <v>17</v>
      </c>
      <c r="D337" s="21" t="s">
        <v>44</v>
      </c>
      <c r="E337" s="21">
        <v>4.0</v>
      </c>
      <c r="F337" s="21" t="s">
        <v>826</v>
      </c>
      <c r="G337" s="21" t="s">
        <v>123</v>
      </c>
      <c r="H337" s="21" t="s">
        <v>113</v>
      </c>
      <c r="I337" s="21" t="s">
        <v>22</v>
      </c>
      <c r="J337" s="21" t="s">
        <v>157</v>
      </c>
      <c r="K337" s="21" t="s">
        <v>133</v>
      </c>
      <c r="L337" s="21" t="s">
        <v>25</v>
      </c>
      <c r="M337" s="21">
        <v>6.0</v>
      </c>
      <c r="N337" s="21" t="s">
        <v>39</v>
      </c>
      <c r="O337" s="21" t="s">
        <v>42</v>
      </c>
      <c r="P337" s="21">
        <v>1.0</v>
      </c>
    </row>
    <row r="338">
      <c r="A338" s="20">
        <v>43714.51968188657</v>
      </c>
      <c r="B338" s="21" t="s">
        <v>166</v>
      </c>
      <c r="C338" s="21" t="s">
        <v>128</v>
      </c>
      <c r="D338" s="21" t="s">
        <v>35</v>
      </c>
      <c r="E338" s="21">
        <v>3.0</v>
      </c>
      <c r="F338" s="21" t="s">
        <v>821</v>
      </c>
      <c r="G338" s="21" t="s">
        <v>800</v>
      </c>
      <c r="H338" s="21" t="s">
        <v>68</v>
      </c>
      <c r="I338" s="21" t="s">
        <v>39</v>
      </c>
      <c r="J338" s="21" t="s">
        <v>47</v>
      </c>
      <c r="K338" s="21" t="s">
        <v>822</v>
      </c>
      <c r="L338" s="21" t="s">
        <v>41</v>
      </c>
      <c r="M338" s="21">
        <v>6.0</v>
      </c>
      <c r="N338" s="21" t="s">
        <v>22</v>
      </c>
      <c r="O338" s="21" t="s">
        <v>27</v>
      </c>
      <c r="P338" s="21">
        <v>1.0</v>
      </c>
    </row>
    <row r="339">
      <c r="A339" s="20">
        <v>43714.53273329861</v>
      </c>
      <c r="B339" s="21" t="s">
        <v>245</v>
      </c>
      <c r="C339" s="21" t="s">
        <v>17</v>
      </c>
      <c r="D339" s="21" t="s">
        <v>264</v>
      </c>
      <c r="E339" s="21">
        <v>5.0</v>
      </c>
      <c r="F339" s="21" t="s">
        <v>733</v>
      </c>
      <c r="G339" s="21" t="s">
        <v>615</v>
      </c>
      <c r="H339" s="21" t="s">
        <v>113</v>
      </c>
      <c r="I339" s="21" t="s">
        <v>38</v>
      </c>
      <c r="J339" s="21" t="s">
        <v>23</v>
      </c>
      <c r="K339" s="21" t="s">
        <v>277</v>
      </c>
      <c r="L339" s="21" t="s">
        <v>25</v>
      </c>
      <c r="M339" s="21">
        <v>8.0</v>
      </c>
      <c r="N339" s="21" t="s">
        <v>39</v>
      </c>
      <c r="O339" s="21" t="s">
        <v>27</v>
      </c>
      <c r="P339" s="21">
        <v>2.0</v>
      </c>
    </row>
    <row r="340">
      <c r="A340" s="20">
        <v>43714.53991813658</v>
      </c>
      <c r="B340" s="21" t="s">
        <v>347</v>
      </c>
      <c r="C340" s="21" t="s">
        <v>17</v>
      </c>
      <c r="D340" s="21" t="s">
        <v>65</v>
      </c>
      <c r="E340" s="21">
        <v>3.0</v>
      </c>
      <c r="F340" s="21" t="s">
        <v>827</v>
      </c>
      <c r="G340" s="21" t="s">
        <v>130</v>
      </c>
      <c r="H340" s="21" t="s">
        <v>68</v>
      </c>
      <c r="I340" s="21" t="s">
        <v>22</v>
      </c>
      <c r="J340" s="21" t="s">
        <v>157</v>
      </c>
      <c r="K340" s="21" t="s">
        <v>117</v>
      </c>
      <c r="L340" s="21" t="s">
        <v>41</v>
      </c>
      <c r="M340" s="21">
        <v>1.0</v>
      </c>
      <c r="N340" s="21" t="s">
        <v>828</v>
      </c>
      <c r="O340" s="21" t="s">
        <v>270</v>
      </c>
      <c r="P340" s="21">
        <v>1.0</v>
      </c>
    </row>
    <row r="341">
      <c r="A341" s="20">
        <v>43714.55001439815</v>
      </c>
      <c r="B341" s="21" t="s">
        <v>104</v>
      </c>
      <c r="C341" s="21" t="s">
        <v>34</v>
      </c>
      <c r="D341" s="21" t="s">
        <v>65</v>
      </c>
      <c r="E341" s="21">
        <v>3.0</v>
      </c>
      <c r="F341" s="21" t="s">
        <v>829</v>
      </c>
      <c r="G341" s="21" t="s">
        <v>830</v>
      </c>
      <c r="H341" s="21" t="s">
        <v>38</v>
      </c>
      <c r="I341" s="21" t="s">
        <v>22</v>
      </c>
      <c r="J341" s="21" t="s">
        <v>23</v>
      </c>
      <c r="K341" s="21" t="s">
        <v>831</v>
      </c>
      <c r="L341" s="21" t="s">
        <v>54</v>
      </c>
      <c r="M341" s="21">
        <v>1.0</v>
      </c>
      <c r="N341" s="21" t="s">
        <v>39</v>
      </c>
      <c r="O341" s="21" t="s">
        <v>42</v>
      </c>
      <c r="P341" s="21">
        <v>1.0</v>
      </c>
    </row>
    <row r="342">
      <c r="A342" s="20">
        <v>43714.553567106486</v>
      </c>
      <c r="B342" s="21" t="s">
        <v>369</v>
      </c>
      <c r="C342" s="21" t="s">
        <v>17</v>
      </c>
      <c r="D342" s="21" t="s">
        <v>35</v>
      </c>
      <c r="E342" s="21">
        <v>3.0</v>
      </c>
      <c r="F342" s="21" t="s">
        <v>832</v>
      </c>
      <c r="G342" s="21" t="s">
        <v>833</v>
      </c>
      <c r="H342" s="21" t="s">
        <v>21</v>
      </c>
      <c r="I342" s="21" t="s">
        <v>39</v>
      </c>
      <c r="J342" s="21" t="s">
        <v>47</v>
      </c>
      <c r="K342" s="21" t="s">
        <v>133</v>
      </c>
      <c r="L342" s="21" t="s">
        <v>54</v>
      </c>
      <c r="M342" s="21">
        <v>2.0</v>
      </c>
      <c r="N342" s="21" t="s">
        <v>212</v>
      </c>
      <c r="O342" s="21" t="s">
        <v>42</v>
      </c>
      <c r="P342" s="21">
        <v>1.0</v>
      </c>
    </row>
    <row r="343">
      <c r="A343" s="20">
        <v>43714.554476006946</v>
      </c>
      <c r="B343" s="21" t="s">
        <v>286</v>
      </c>
      <c r="C343" s="21" t="s">
        <v>34</v>
      </c>
      <c r="D343" s="21" t="s">
        <v>44</v>
      </c>
      <c r="E343" s="21">
        <v>4.0</v>
      </c>
      <c r="F343" s="21" t="s">
        <v>730</v>
      </c>
      <c r="G343" s="21" t="s">
        <v>143</v>
      </c>
      <c r="H343" s="21" t="s">
        <v>113</v>
      </c>
      <c r="I343" s="21" t="s">
        <v>22</v>
      </c>
      <c r="J343" s="21" t="s">
        <v>23</v>
      </c>
      <c r="K343" s="21" t="s">
        <v>117</v>
      </c>
      <c r="L343" s="21" t="s">
        <v>41</v>
      </c>
      <c r="M343" s="21">
        <v>9.0</v>
      </c>
      <c r="N343" s="21" t="s">
        <v>39</v>
      </c>
      <c r="O343" s="21" t="s">
        <v>27</v>
      </c>
      <c r="P343" s="21">
        <v>1.0</v>
      </c>
    </row>
    <row r="344">
      <c r="A344" s="20">
        <v>43714.55840746527</v>
      </c>
      <c r="B344" s="21" t="s">
        <v>505</v>
      </c>
      <c r="C344" s="21" t="s">
        <v>17</v>
      </c>
      <c r="D344" s="21" t="s">
        <v>18</v>
      </c>
      <c r="E344" s="21">
        <v>4.0</v>
      </c>
      <c r="F344" s="21" t="s">
        <v>701</v>
      </c>
      <c r="G344" s="21" t="s">
        <v>143</v>
      </c>
      <c r="H344" s="21" t="s">
        <v>113</v>
      </c>
      <c r="I344" s="21" t="s">
        <v>22</v>
      </c>
      <c r="J344" s="21" t="s">
        <v>47</v>
      </c>
      <c r="K344" s="21" t="s">
        <v>623</v>
      </c>
      <c r="L344" s="21" t="s">
        <v>41</v>
      </c>
      <c r="M344" s="21">
        <v>7.0</v>
      </c>
      <c r="N344" s="21" t="s">
        <v>22</v>
      </c>
      <c r="O344" s="21" t="s">
        <v>42</v>
      </c>
      <c r="P344" s="21">
        <v>2.0</v>
      </c>
    </row>
    <row r="345">
      <c r="A345" s="20">
        <v>43714.5637756713</v>
      </c>
      <c r="B345" s="21" t="s">
        <v>185</v>
      </c>
      <c r="C345" s="21" t="s">
        <v>17</v>
      </c>
      <c r="D345" s="21" t="s">
        <v>65</v>
      </c>
      <c r="E345" s="21">
        <v>3.0</v>
      </c>
      <c r="F345" s="21" t="s">
        <v>361</v>
      </c>
      <c r="G345" s="21" t="s">
        <v>834</v>
      </c>
      <c r="H345" s="21" t="s">
        <v>113</v>
      </c>
      <c r="I345" s="21" t="s">
        <v>22</v>
      </c>
      <c r="J345" s="21" t="s">
        <v>23</v>
      </c>
      <c r="K345" s="21" t="s">
        <v>133</v>
      </c>
      <c r="L345" s="21" t="s">
        <v>25</v>
      </c>
      <c r="M345" s="21">
        <v>4.0</v>
      </c>
      <c r="N345" s="21" t="s">
        <v>212</v>
      </c>
      <c r="O345" s="21" t="s">
        <v>42</v>
      </c>
      <c r="P345" s="21">
        <v>2.0</v>
      </c>
    </row>
    <row r="346">
      <c r="A346" s="20">
        <v>43714.591473148146</v>
      </c>
      <c r="B346" s="21" t="s">
        <v>121</v>
      </c>
      <c r="C346" s="21" t="s">
        <v>34</v>
      </c>
      <c r="D346" s="21" t="s">
        <v>18</v>
      </c>
      <c r="E346" s="21">
        <v>3.0</v>
      </c>
      <c r="F346" s="21" t="s">
        <v>555</v>
      </c>
      <c r="G346" s="21" t="s">
        <v>61</v>
      </c>
      <c r="H346" s="21" t="s">
        <v>21</v>
      </c>
      <c r="I346" s="21" t="s">
        <v>38</v>
      </c>
      <c r="J346" s="21" t="s">
        <v>23</v>
      </c>
      <c r="K346" s="21" t="s">
        <v>446</v>
      </c>
      <c r="L346" s="21" t="s">
        <v>25</v>
      </c>
      <c r="M346" s="21">
        <v>10.0</v>
      </c>
      <c r="N346" s="21" t="s">
        <v>39</v>
      </c>
      <c r="O346" s="21" t="s">
        <v>27</v>
      </c>
      <c r="P346" s="21">
        <v>1.0</v>
      </c>
    </row>
    <row r="347">
      <c r="A347" s="20">
        <v>43714.59551344907</v>
      </c>
      <c r="B347" s="21" t="s">
        <v>148</v>
      </c>
      <c r="C347" s="21" t="s">
        <v>17</v>
      </c>
      <c r="D347" s="21" t="s">
        <v>18</v>
      </c>
      <c r="E347" s="21">
        <v>3.0</v>
      </c>
      <c r="F347" s="21" t="s">
        <v>835</v>
      </c>
      <c r="G347" s="21" t="s">
        <v>149</v>
      </c>
      <c r="H347" s="21" t="s">
        <v>113</v>
      </c>
      <c r="I347" s="21" t="s">
        <v>22</v>
      </c>
      <c r="J347" s="21" t="s">
        <v>23</v>
      </c>
      <c r="K347" s="21" t="s">
        <v>836</v>
      </c>
      <c r="L347" s="21" t="s">
        <v>54</v>
      </c>
      <c r="M347" s="21">
        <v>9.0</v>
      </c>
      <c r="N347" s="21" t="s">
        <v>22</v>
      </c>
      <c r="O347" s="21" t="s">
        <v>70</v>
      </c>
      <c r="P347" s="21">
        <v>2.0</v>
      </c>
    </row>
    <row r="348">
      <c r="A348" s="20">
        <v>43714.60304234954</v>
      </c>
      <c r="B348" s="2" t="s">
        <v>837</v>
      </c>
      <c r="C348" s="21" t="s">
        <v>34</v>
      </c>
      <c r="D348" s="21" t="s">
        <v>65</v>
      </c>
      <c r="E348" s="21">
        <v>1.0</v>
      </c>
      <c r="F348" s="21" t="s">
        <v>838</v>
      </c>
      <c r="G348" s="21" t="s">
        <v>839</v>
      </c>
      <c r="H348" s="21" t="s">
        <v>113</v>
      </c>
      <c r="I348" s="21" t="s">
        <v>22</v>
      </c>
      <c r="J348" s="21" t="s">
        <v>47</v>
      </c>
      <c r="K348" s="21" t="s">
        <v>840</v>
      </c>
      <c r="L348" s="21" t="s">
        <v>41</v>
      </c>
      <c r="M348" s="21">
        <v>8.0</v>
      </c>
      <c r="N348" s="21" t="s">
        <v>26</v>
      </c>
      <c r="O348" s="21" t="s">
        <v>27</v>
      </c>
      <c r="P348" s="21">
        <v>2.0</v>
      </c>
    </row>
    <row r="349">
      <c r="A349" s="20">
        <v>43714.666842129634</v>
      </c>
      <c r="B349" s="21" t="s">
        <v>841</v>
      </c>
      <c r="C349" s="21" t="s">
        <v>128</v>
      </c>
      <c r="D349" s="21" t="s">
        <v>44</v>
      </c>
      <c r="E349" s="21">
        <v>4.0</v>
      </c>
      <c r="F349" s="21" t="s">
        <v>842</v>
      </c>
      <c r="G349" s="21" t="s">
        <v>78</v>
      </c>
      <c r="H349" s="21" t="s">
        <v>21</v>
      </c>
      <c r="I349" s="21" t="s">
        <v>22</v>
      </c>
      <c r="J349" s="21" t="s">
        <v>47</v>
      </c>
      <c r="K349" s="21" t="s">
        <v>843</v>
      </c>
      <c r="L349" s="21" t="s">
        <v>74</v>
      </c>
      <c r="M349" s="21">
        <v>10.0</v>
      </c>
      <c r="N349" s="21" t="s">
        <v>22</v>
      </c>
      <c r="O349" s="21" t="s">
        <v>27</v>
      </c>
      <c r="P349" s="21">
        <v>2.0</v>
      </c>
    </row>
    <row r="350">
      <c r="A350" s="20">
        <v>43714.67054721065</v>
      </c>
      <c r="B350" s="2" t="s">
        <v>844</v>
      </c>
      <c r="C350" s="21" t="s">
        <v>34</v>
      </c>
      <c r="D350" s="21" t="s">
        <v>264</v>
      </c>
      <c r="E350" s="21">
        <v>4.0</v>
      </c>
      <c r="F350" s="21" t="s">
        <v>845</v>
      </c>
      <c r="G350" s="21" t="s">
        <v>732</v>
      </c>
      <c r="H350" s="21" t="s">
        <v>21</v>
      </c>
      <c r="I350" s="21" t="s">
        <v>39</v>
      </c>
      <c r="J350" s="21" t="s">
        <v>23</v>
      </c>
      <c r="K350" s="21" t="s">
        <v>738</v>
      </c>
      <c r="L350" s="21" t="s">
        <v>25</v>
      </c>
      <c r="M350" s="21">
        <v>1.0</v>
      </c>
      <c r="N350" s="21" t="s">
        <v>22</v>
      </c>
      <c r="O350" s="21" t="s">
        <v>27</v>
      </c>
      <c r="P350" s="21">
        <v>1.0</v>
      </c>
    </row>
    <row r="351">
      <c r="A351" s="20">
        <v>43714.6707831713</v>
      </c>
      <c r="B351" s="21" t="s">
        <v>846</v>
      </c>
      <c r="C351" s="21" t="s">
        <v>128</v>
      </c>
      <c r="D351" s="21" t="s">
        <v>29</v>
      </c>
      <c r="E351" s="21">
        <v>3.0</v>
      </c>
      <c r="F351" s="21" t="s">
        <v>847</v>
      </c>
      <c r="G351" s="21" t="s">
        <v>123</v>
      </c>
      <c r="H351" s="21" t="s">
        <v>68</v>
      </c>
      <c r="I351" s="21" t="s">
        <v>39</v>
      </c>
      <c r="J351" s="21" t="s">
        <v>47</v>
      </c>
      <c r="K351" s="21" t="s">
        <v>40</v>
      </c>
      <c r="L351" s="21" t="s">
        <v>41</v>
      </c>
      <c r="M351" s="21">
        <v>3.0</v>
      </c>
      <c r="N351" s="21" t="s">
        <v>39</v>
      </c>
      <c r="O351" s="21" t="s">
        <v>42</v>
      </c>
      <c r="P351" s="21">
        <v>1.0</v>
      </c>
    </row>
    <row r="352">
      <c r="A352" s="4">
        <v>43714.698685787036</v>
      </c>
      <c r="B352" s="2" t="s">
        <v>848</v>
      </c>
      <c r="C352" s="2" t="s">
        <v>17</v>
      </c>
      <c r="D352" s="2" t="s">
        <v>65</v>
      </c>
      <c r="E352" s="2">
        <v>2.0</v>
      </c>
      <c r="F352" s="2" t="s">
        <v>579</v>
      </c>
      <c r="G352" s="2" t="s">
        <v>849</v>
      </c>
      <c r="H352" s="2" t="s">
        <v>113</v>
      </c>
      <c r="I352" s="2" t="s">
        <v>39</v>
      </c>
      <c r="J352" s="2" t="s">
        <v>47</v>
      </c>
      <c r="K352" s="2" t="s">
        <v>850</v>
      </c>
      <c r="L352" s="2" t="s">
        <v>25</v>
      </c>
      <c r="M352" s="2">
        <v>4.0</v>
      </c>
      <c r="N352" s="2" t="s">
        <v>39</v>
      </c>
      <c r="O352" s="2" t="s">
        <v>270</v>
      </c>
      <c r="P352" s="2">
        <v>1.0</v>
      </c>
    </row>
    <row r="353">
      <c r="A353" s="4">
        <v>43714.7583177662</v>
      </c>
      <c r="B353" s="2" t="s">
        <v>851</v>
      </c>
      <c r="C353" s="2" t="s">
        <v>34</v>
      </c>
      <c r="D353" s="2" t="s">
        <v>65</v>
      </c>
      <c r="E353" s="2">
        <v>2.0</v>
      </c>
      <c r="F353" s="2" t="s">
        <v>747</v>
      </c>
      <c r="G353" s="2" t="s">
        <v>123</v>
      </c>
      <c r="H353" s="2" t="s">
        <v>68</v>
      </c>
      <c r="I353" s="2" t="s">
        <v>22</v>
      </c>
      <c r="J353" s="2" t="s">
        <v>23</v>
      </c>
      <c r="K353" s="2" t="s">
        <v>117</v>
      </c>
      <c r="L353" s="2" t="s">
        <v>74</v>
      </c>
      <c r="M353" s="2">
        <v>1.0</v>
      </c>
      <c r="N353" s="2" t="s">
        <v>212</v>
      </c>
      <c r="O353" s="2" t="s">
        <v>270</v>
      </c>
      <c r="P353" s="2">
        <v>1.0</v>
      </c>
    </row>
  </sheetData>
  <conditionalFormatting sqref="A1:V453">
    <cfRule type="endsWith" dxfId="0" priority="1" operator="endsWith" text=" ">
      <formula>RIGHT((A1),LEN(" "))=(" 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</cols>
  <sheetData>
    <row r="1">
      <c r="A1" s="3"/>
      <c r="B1" s="5"/>
      <c r="C1" s="6"/>
      <c r="D1" s="7"/>
      <c r="E1" s="8"/>
      <c r="F1" s="6"/>
      <c r="G1" s="7"/>
      <c r="H1" s="8"/>
      <c r="I1" s="6"/>
      <c r="J1" s="7"/>
      <c r="K1" s="8"/>
      <c r="L1" s="6"/>
      <c r="M1" s="7"/>
      <c r="N1" s="8"/>
      <c r="O1" s="6"/>
      <c r="P1" s="7"/>
      <c r="Q1" s="8"/>
    </row>
    <row r="2">
      <c r="A2" s="9"/>
      <c r="B2" s="10"/>
      <c r="C2" s="6"/>
      <c r="D2" s="9"/>
      <c r="E2" s="10"/>
      <c r="F2" s="6"/>
      <c r="G2" s="9"/>
      <c r="H2" s="10"/>
      <c r="I2" s="6"/>
      <c r="J2" s="9"/>
      <c r="K2" s="10"/>
      <c r="L2" s="6"/>
      <c r="M2" s="9"/>
      <c r="N2" s="10"/>
      <c r="O2" s="6"/>
      <c r="P2" s="9"/>
      <c r="Q2" s="10"/>
    </row>
    <row r="3">
      <c r="A3" s="9"/>
      <c r="B3" s="12" t="s">
        <v>62</v>
      </c>
      <c r="C3" s="6"/>
      <c r="D3" s="9"/>
      <c r="E3" s="12" t="s">
        <v>76</v>
      </c>
      <c r="F3" s="6"/>
      <c r="G3" s="9"/>
      <c r="H3" s="12" t="s">
        <v>79</v>
      </c>
      <c r="I3" s="6"/>
      <c r="J3" s="9"/>
      <c r="K3" s="12" t="s">
        <v>81</v>
      </c>
      <c r="L3" s="6"/>
      <c r="M3" s="9"/>
      <c r="N3" s="12" t="s">
        <v>82</v>
      </c>
      <c r="O3" s="6"/>
      <c r="P3" s="9"/>
      <c r="Q3" s="12" t="s">
        <v>84</v>
      </c>
    </row>
    <row r="4">
      <c r="A4" s="9"/>
      <c r="B4" s="12" t="s">
        <v>85</v>
      </c>
      <c r="C4" s="6"/>
      <c r="D4" s="9"/>
      <c r="E4" s="12" t="s">
        <v>87</v>
      </c>
      <c r="F4" s="6"/>
      <c r="G4" s="9"/>
      <c r="H4" s="12" t="s">
        <v>89</v>
      </c>
      <c r="I4" s="6"/>
      <c r="J4" s="9"/>
      <c r="K4" s="12" t="s">
        <v>90</v>
      </c>
      <c r="L4" s="6"/>
      <c r="M4" s="9"/>
      <c r="N4" s="12" t="s">
        <v>91</v>
      </c>
      <c r="O4" s="6"/>
      <c r="P4" s="9"/>
      <c r="Q4" s="12" t="s">
        <v>92</v>
      </c>
    </row>
    <row r="5">
      <c r="A5" s="9"/>
      <c r="B5" s="12" t="s">
        <v>93</v>
      </c>
      <c r="C5" s="6"/>
      <c r="D5" s="9"/>
      <c r="E5" s="12" t="s">
        <v>94</v>
      </c>
      <c r="F5" s="6"/>
      <c r="G5" s="9"/>
      <c r="H5" s="12" t="s">
        <v>96</v>
      </c>
      <c r="I5" s="6"/>
      <c r="J5" s="9"/>
      <c r="K5" s="12" t="s">
        <v>97</v>
      </c>
      <c r="L5" s="6"/>
      <c r="M5" s="9"/>
      <c r="N5" s="12" t="s">
        <v>98</v>
      </c>
      <c r="O5" s="6"/>
      <c r="P5" s="9"/>
      <c r="Q5" s="12" t="s">
        <v>101</v>
      </c>
    </row>
    <row r="6">
      <c r="A6" s="9"/>
      <c r="B6" s="12" t="s">
        <v>102</v>
      </c>
      <c r="C6" s="6"/>
      <c r="D6" s="9"/>
      <c r="E6" s="12" t="s">
        <v>104</v>
      </c>
      <c r="F6" s="6"/>
      <c r="G6" s="9"/>
      <c r="H6" s="12" t="s">
        <v>105</v>
      </c>
      <c r="I6" s="6"/>
      <c r="J6" s="9"/>
      <c r="K6" s="12" t="s">
        <v>106</v>
      </c>
      <c r="L6" s="6"/>
      <c r="M6" s="9"/>
      <c r="N6" s="12" t="s">
        <v>108</v>
      </c>
      <c r="O6" s="6"/>
      <c r="P6" s="9"/>
      <c r="Q6" s="12" t="s">
        <v>109</v>
      </c>
    </row>
    <row r="7">
      <c r="A7" s="9"/>
      <c r="B7" s="12" t="s">
        <v>112</v>
      </c>
      <c r="C7" s="6"/>
      <c r="D7" s="9"/>
      <c r="E7" s="12" t="s">
        <v>116</v>
      </c>
      <c r="F7" s="6"/>
      <c r="G7" s="9"/>
      <c r="H7" s="12" t="s">
        <v>118</v>
      </c>
      <c r="I7" s="6"/>
      <c r="J7" s="9"/>
      <c r="K7" s="12" t="s">
        <v>119</v>
      </c>
      <c r="L7" s="6"/>
      <c r="M7" s="9"/>
      <c r="N7" s="12" t="s">
        <v>121</v>
      </c>
      <c r="O7" s="6"/>
      <c r="P7" s="9"/>
      <c r="Q7" s="10"/>
    </row>
    <row r="8">
      <c r="A8" s="9"/>
      <c r="B8" s="12" t="s">
        <v>122</v>
      </c>
      <c r="C8" s="6"/>
      <c r="D8" s="9"/>
      <c r="E8" s="12" t="s">
        <v>124</v>
      </c>
      <c r="F8" s="6"/>
      <c r="G8" s="9"/>
      <c r="H8" s="10"/>
      <c r="I8" s="6"/>
      <c r="J8" s="9"/>
      <c r="K8" s="10"/>
      <c r="L8" s="6"/>
      <c r="M8" s="9"/>
      <c r="N8" s="12" t="s">
        <v>126</v>
      </c>
      <c r="O8" s="6"/>
      <c r="P8" s="9"/>
      <c r="Q8" s="10"/>
    </row>
    <row r="9">
      <c r="A9" s="14"/>
      <c r="B9" s="15" t="s">
        <v>136</v>
      </c>
      <c r="C9" s="6"/>
      <c r="D9" s="14"/>
      <c r="E9" s="16"/>
      <c r="F9" s="6"/>
      <c r="G9" s="14"/>
      <c r="H9" s="16"/>
      <c r="I9" s="6"/>
      <c r="J9" s="14"/>
      <c r="K9" s="16"/>
      <c r="L9" s="6"/>
      <c r="M9" s="14"/>
      <c r="N9" s="15" t="s">
        <v>148</v>
      </c>
      <c r="O9" s="6"/>
      <c r="P9" s="14"/>
      <c r="Q9" s="1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>
      <c r="A11" s="7"/>
      <c r="B11" s="8"/>
      <c r="C11" s="6"/>
      <c r="D11" s="7"/>
      <c r="E11" s="8"/>
      <c r="F11" s="6"/>
      <c r="G11" s="7"/>
      <c r="H11" s="8"/>
      <c r="I11" s="6"/>
      <c r="J11" s="7"/>
      <c r="K11" s="8"/>
      <c r="L11" s="6"/>
      <c r="M11" s="7"/>
      <c r="N11" s="8"/>
      <c r="O11" s="6"/>
      <c r="P11" s="7"/>
      <c r="Q11" s="8"/>
    </row>
    <row r="12">
      <c r="A12" s="9"/>
      <c r="B12" s="17"/>
      <c r="C12" s="6"/>
      <c r="D12" s="9"/>
      <c r="E12" s="17"/>
      <c r="F12" s="6"/>
      <c r="G12" s="9"/>
      <c r="H12" s="17"/>
      <c r="I12" s="6"/>
      <c r="J12" s="9"/>
      <c r="K12" s="17"/>
      <c r="L12" s="6"/>
      <c r="M12" s="9"/>
      <c r="N12" s="17"/>
      <c r="O12" s="6"/>
      <c r="P12" s="9"/>
      <c r="Q12" s="17"/>
    </row>
    <row r="13">
      <c r="A13" s="9"/>
      <c r="B13" s="12" t="s">
        <v>161</v>
      </c>
      <c r="C13" s="6"/>
      <c r="D13" s="9"/>
      <c r="E13" s="12" t="s">
        <v>163</v>
      </c>
      <c r="F13" s="6"/>
      <c r="G13" s="9"/>
      <c r="H13" s="12" t="s">
        <v>164</v>
      </c>
      <c r="I13" s="6"/>
      <c r="J13" s="9"/>
      <c r="K13" s="12" t="s">
        <v>166</v>
      </c>
      <c r="L13" s="6"/>
      <c r="M13" s="9"/>
      <c r="N13" s="12" t="s">
        <v>167</v>
      </c>
      <c r="O13" s="6"/>
      <c r="P13" s="9"/>
      <c r="Q13" s="12" t="s">
        <v>169</v>
      </c>
    </row>
    <row r="14">
      <c r="A14" s="9"/>
      <c r="B14" s="12" t="s">
        <v>170</v>
      </c>
      <c r="C14" s="6"/>
      <c r="D14" s="9"/>
      <c r="E14" s="12" t="s">
        <v>171</v>
      </c>
      <c r="F14" s="6"/>
      <c r="G14" s="9"/>
      <c r="H14" s="12" t="s">
        <v>172</v>
      </c>
      <c r="I14" s="6"/>
      <c r="J14" s="9"/>
      <c r="K14" s="12" t="s">
        <v>174</v>
      </c>
      <c r="L14" s="6"/>
      <c r="M14" s="9"/>
      <c r="N14" s="12" t="s">
        <v>176</v>
      </c>
      <c r="O14" s="6"/>
      <c r="P14" s="9"/>
      <c r="Q14" s="12" t="s">
        <v>177</v>
      </c>
    </row>
    <row r="15">
      <c r="A15" s="9"/>
      <c r="B15" s="12" t="s">
        <v>178</v>
      </c>
      <c r="C15" s="6"/>
      <c r="D15" s="9"/>
      <c r="E15" s="12" t="s">
        <v>179</v>
      </c>
      <c r="F15" s="6"/>
      <c r="G15" s="9"/>
      <c r="H15" s="12" t="s">
        <v>181</v>
      </c>
      <c r="I15" s="6"/>
      <c r="J15" s="9"/>
      <c r="K15" s="12" t="s">
        <v>182</v>
      </c>
      <c r="L15" s="6"/>
      <c r="M15" s="9"/>
      <c r="N15" s="12" t="s">
        <v>184</v>
      </c>
      <c r="O15" s="6"/>
      <c r="P15" s="9"/>
      <c r="Q15" s="12" t="s">
        <v>185</v>
      </c>
    </row>
    <row r="16">
      <c r="A16" s="9"/>
      <c r="B16" s="12" t="s">
        <v>141</v>
      </c>
      <c r="C16" s="6"/>
      <c r="D16" s="9"/>
      <c r="E16" s="12" t="s">
        <v>186</v>
      </c>
      <c r="F16" s="6"/>
      <c r="G16" s="9"/>
      <c r="H16" s="12" t="s">
        <v>188</v>
      </c>
      <c r="I16" s="6"/>
      <c r="J16" s="9"/>
      <c r="K16" s="12" t="s">
        <v>189</v>
      </c>
      <c r="L16" s="6"/>
      <c r="M16" s="9"/>
      <c r="N16" s="12" t="s">
        <v>190</v>
      </c>
      <c r="O16" s="6"/>
      <c r="P16" s="9"/>
      <c r="Q16" s="12" t="s">
        <v>192</v>
      </c>
    </row>
    <row r="17">
      <c r="A17" s="9"/>
      <c r="B17" s="10"/>
      <c r="C17" s="6"/>
      <c r="D17" s="9"/>
      <c r="E17" s="12" t="s">
        <v>194</v>
      </c>
      <c r="F17" s="6"/>
      <c r="G17" s="9"/>
      <c r="H17" s="12" t="s">
        <v>195</v>
      </c>
      <c r="I17" s="6"/>
      <c r="J17" s="9"/>
      <c r="K17" s="12" t="s">
        <v>195</v>
      </c>
      <c r="L17" s="6"/>
      <c r="M17" s="9"/>
      <c r="N17" s="10"/>
      <c r="O17" s="6"/>
      <c r="P17" s="9"/>
      <c r="Q17" s="12" t="s">
        <v>197</v>
      </c>
    </row>
    <row r="18">
      <c r="A18" s="9"/>
      <c r="B18" s="10"/>
      <c r="C18" s="6"/>
      <c r="D18" s="9"/>
      <c r="E18" s="12" t="s">
        <v>200</v>
      </c>
      <c r="F18" s="6"/>
      <c r="G18" s="9"/>
      <c r="H18" s="12" t="s">
        <v>202</v>
      </c>
      <c r="I18" s="6"/>
      <c r="J18" s="9"/>
      <c r="K18" s="12" t="s">
        <v>203</v>
      </c>
      <c r="L18" s="6"/>
      <c r="M18" s="9"/>
      <c r="N18" s="10"/>
      <c r="O18" s="6"/>
      <c r="P18" s="9"/>
      <c r="Q18" s="12" t="s">
        <v>204</v>
      </c>
    </row>
    <row r="19">
      <c r="A19" s="14"/>
      <c r="B19" s="16"/>
      <c r="C19" s="6"/>
      <c r="D19" s="14"/>
      <c r="E19" s="16"/>
      <c r="F19" s="6"/>
      <c r="G19" s="14"/>
      <c r="H19" s="15" t="s">
        <v>206</v>
      </c>
      <c r="I19" s="6"/>
      <c r="J19" s="14"/>
      <c r="K19" s="15" t="s">
        <v>207</v>
      </c>
      <c r="L19" s="6"/>
      <c r="M19" s="14"/>
      <c r="N19" s="16"/>
      <c r="O19" s="6"/>
      <c r="P19" s="14"/>
      <c r="Q19" s="15" t="s">
        <v>209</v>
      </c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>
      <c r="A21" s="7"/>
      <c r="B21" s="5"/>
      <c r="C21" s="6"/>
      <c r="D21" s="7"/>
      <c r="E21" s="5"/>
      <c r="F21" s="6"/>
      <c r="G21" s="7"/>
      <c r="H21" s="5"/>
      <c r="I21" s="6"/>
      <c r="J21" s="7"/>
      <c r="K21" s="5"/>
      <c r="L21" s="6"/>
      <c r="M21" s="7"/>
      <c r="N21" s="5"/>
      <c r="O21" s="6"/>
      <c r="P21" s="7"/>
      <c r="Q21" s="5"/>
    </row>
    <row r="22">
      <c r="A22" s="9"/>
      <c r="B22" s="17"/>
      <c r="C22" s="6"/>
      <c r="D22" s="9"/>
      <c r="E22" s="17"/>
      <c r="F22" s="6"/>
      <c r="G22" s="9"/>
      <c r="H22" s="17"/>
      <c r="I22" s="6"/>
      <c r="J22" s="9"/>
      <c r="K22" s="17"/>
      <c r="L22" s="6"/>
      <c r="M22" s="9"/>
      <c r="N22" s="17"/>
      <c r="O22" s="6"/>
      <c r="P22" s="9"/>
      <c r="Q22" s="17"/>
    </row>
    <row r="23">
      <c r="A23" s="9"/>
      <c r="B23" s="12" t="s">
        <v>215</v>
      </c>
      <c r="C23" s="6"/>
      <c r="D23" s="9"/>
      <c r="E23" s="12" t="s">
        <v>216</v>
      </c>
      <c r="F23" s="6"/>
      <c r="G23" s="9"/>
      <c r="H23" s="12" t="s">
        <v>83</v>
      </c>
      <c r="I23" s="6"/>
      <c r="J23" s="9"/>
      <c r="K23" s="12" t="s">
        <v>173</v>
      </c>
      <c r="L23" s="6"/>
      <c r="M23" s="9"/>
      <c r="N23" s="12" t="s">
        <v>218</v>
      </c>
      <c r="O23" s="6"/>
      <c r="P23" s="9"/>
      <c r="Q23" s="12" t="s">
        <v>219</v>
      </c>
    </row>
    <row r="24">
      <c r="A24" s="9"/>
      <c r="B24" s="12" t="s">
        <v>220</v>
      </c>
      <c r="C24" s="6"/>
      <c r="D24" s="9"/>
      <c r="E24" s="12" t="s">
        <v>222</v>
      </c>
      <c r="F24" s="6"/>
      <c r="G24" s="9"/>
      <c r="H24" s="12" t="s">
        <v>223</v>
      </c>
      <c r="I24" s="6"/>
      <c r="J24" s="9"/>
      <c r="K24" s="12" t="s">
        <v>225</v>
      </c>
      <c r="L24" s="6"/>
      <c r="M24" s="9"/>
      <c r="N24" s="12" t="s">
        <v>226</v>
      </c>
      <c r="O24" s="6"/>
      <c r="P24" s="9"/>
      <c r="Q24" s="12" t="s">
        <v>227</v>
      </c>
    </row>
    <row r="25">
      <c r="A25" s="9"/>
      <c r="B25" s="12" t="s">
        <v>229</v>
      </c>
      <c r="C25" s="6"/>
      <c r="D25" s="9"/>
      <c r="E25" s="12" t="s">
        <v>230</v>
      </c>
      <c r="F25" s="6"/>
      <c r="G25" s="9"/>
      <c r="H25" s="12" t="s">
        <v>231</v>
      </c>
      <c r="I25" s="6"/>
      <c r="J25" s="9"/>
      <c r="K25" s="12" t="s">
        <v>208</v>
      </c>
      <c r="L25" s="6"/>
      <c r="M25" s="9"/>
      <c r="N25" s="12" t="s">
        <v>232</v>
      </c>
      <c r="O25" s="6"/>
      <c r="P25" s="9"/>
      <c r="Q25" s="12" t="s">
        <v>233</v>
      </c>
    </row>
    <row r="26">
      <c r="A26" s="9"/>
      <c r="B26" s="12" t="s">
        <v>235</v>
      </c>
      <c r="C26" s="6"/>
      <c r="D26" s="9"/>
      <c r="E26" s="12" t="s">
        <v>75</v>
      </c>
      <c r="F26" s="6"/>
      <c r="G26" s="9"/>
      <c r="H26" s="12" t="s">
        <v>237</v>
      </c>
      <c r="I26" s="6"/>
      <c r="J26" s="9"/>
      <c r="K26" s="12" t="s">
        <v>239</v>
      </c>
      <c r="L26" s="6"/>
      <c r="M26" s="9"/>
      <c r="N26" s="12" t="s">
        <v>240</v>
      </c>
      <c r="O26" s="6"/>
      <c r="P26" s="9"/>
      <c r="Q26" s="12" t="s">
        <v>242</v>
      </c>
    </row>
    <row r="27">
      <c r="A27" s="9"/>
      <c r="B27" s="12" t="s">
        <v>243</v>
      </c>
      <c r="C27" s="6"/>
      <c r="D27" s="9"/>
      <c r="E27" s="12" t="s">
        <v>244</v>
      </c>
      <c r="F27" s="6"/>
      <c r="G27" s="9"/>
      <c r="H27" s="12" t="s">
        <v>245</v>
      </c>
      <c r="I27" s="6"/>
      <c r="J27" s="9"/>
      <c r="K27" s="12" t="s">
        <v>246</v>
      </c>
      <c r="L27" s="6"/>
      <c r="M27" s="9"/>
      <c r="N27" s="12" t="s">
        <v>247</v>
      </c>
      <c r="O27" s="6"/>
      <c r="P27" s="9"/>
      <c r="Q27" s="12" t="s">
        <v>248</v>
      </c>
    </row>
    <row r="28">
      <c r="A28" s="9"/>
      <c r="B28" s="12" t="s">
        <v>249</v>
      </c>
      <c r="C28" s="6"/>
      <c r="D28" s="9"/>
      <c r="E28" s="12" t="s">
        <v>251</v>
      </c>
      <c r="F28" s="6"/>
      <c r="G28" s="9"/>
      <c r="H28" s="10"/>
      <c r="I28" s="6"/>
      <c r="J28" s="9"/>
      <c r="K28" s="12" t="s">
        <v>253</v>
      </c>
      <c r="L28" s="6"/>
      <c r="M28" s="9"/>
      <c r="N28" s="12" t="s">
        <v>255</v>
      </c>
      <c r="O28" s="6"/>
      <c r="P28" s="9"/>
      <c r="Q28" s="10"/>
    </row>
    <row r="29">
      <c r="A29" s="14"/>
      <c r="B29" s="16"/>
      <c r="C29" s="6"/>
      <c r="D29" s="14"/>
      <c r="E29" s="15" t="s">
        <v>256</v>
      </c>
      <c r="F29" s="6"/>
      <c r="G29" s="14"/>
      <c r="H29" s="16"/>
      <c r="I29" s="6"/>
      <c r="J29" s="14"/>
      <c r="K29" s="15" t="s">
        <v>258</v>
      </c>
      <c r="L29" s="6"/>
      <c r="M29" s="14"/>
      <c r="N29" s="15" t="s">
        <v>261</v>
      </c>
      <c r="O29" s="6"/>
      <c r="P29" s="14"/>
      <c r="Q29" s="16"/>
    </row>
    <row r="30">
      <c r="A30" s="6"/>
      <c r="B30" s="18"/>
      <c r="C30" s="6"/>
      <c r="D30" s="6"/>
      <c r="E30" s="6"/>
      <c r="F30" s="6"/>
      <c r="G30" s="6"/>
      <c r="H30" s="18"/>
      <c r="I30" s="6"/>
      <c r="J30" s="6"/>
      <c r="K30" s="18"/>
      <c r="L30" s="6"/>
      <c r="M30" s="6"/>
      <c r="N30" s="18"/>
      <c r="O30" s="6"/>
      <c r="P30" s="6"/>
      <c r="Q30" s="18"/>
    </row>
    <row r="31">
      <c r="A31" s="7"/>
      <c r="B31" s="5"/>
      <c r="C31" s="6"/>
      <c r="D31" s="7"/>
      <c r="E31" s="5"/>
      <c r="F31" s="6"/>
      <c r="G31" s="7"/>
      <c r="H31" s="5"/>
      <c r="I31" s="6"/>
      <c r="J31" s="7"/>
      <c r="K31" s="8"/>
      <c r="L31" s="6"/>
      <c r="M31" s="7"/>
      <c r="N31" s="5"/>
      <c r="O31" s="6"/>
      <c r="P31" s="7"/>
      <c r="Q31" s="5"/>
    </row>
    <row r="32">
      <c r="A32" s="9"/>
      <c r="B32" s="17"/>
      <c r="C32" s="6"/>
      <c r="D32" s="9"/>
      <c r="E32" s="17"/>
      <c r="F32" s="6"/>
      <c r="G32" s="9"/>
      <c r="H32" s="17"/>
      <c r="I32" s="6"/>
      <c r="J32" s="9"/>
      <c r="K32" s="17"/>
      <c r="L32" s="6"/>
      <c r="M32" s="9"/>
      <c r="N32" s="17"/>
      <c r="O32" s="6"/>
      <c r="P32" s="9"/>
      <c r="Q32" s="17"/>
    </row>
    <row r="33">
      <c r="A33" s="9"/>
      <c r="B33" s="12" t="s">
        <v>272</v>
      </c>
      <c r="C33" s="6"/>
      <c r="D33" s="9"/>
      <c r="E33" s="12" t="s">
        <v>275</v>
      </c>
      <c r="F33" s="6"/>
      <c r="G33" s="9"/>
      <c r="H33" s="12" t="s">
        <v>276</v>
      </c>
      <c r="I33" s="6"/>
      <c r="J33" s="9"/>
      <c r="K33" s="12" t="s">
        <v>278</v>
      </c>
      <c r="L33" s="6"/>
      <c r="M33" s="9"/>
      <c r="N33" s="12" t="s">
        <v>279</v>
      </c>
      <c r="O33" s="6"/>
      <c r="P33" s="9"/>
      <c r="Q33" s="12" t="s">
        <v>281</v>
      </c>
    </row>
    <row r="34">
      <c r="A34" s="9"/>
      <c r="B34" s="12" t="s">
        <v>283</v>
      </c>
      <c r="C34" s="6"/>
      <c r="D34" s="9"/>
      <c r="E34" s="12" t="s">
        <v>285</v>
      </c>
      <c r="F34" s="6"/>
      <c r="G34" s="9"/>
      <c r="H34" s="12" t="s">
        <v>71</v>
      </c>
      <c r="I34" s="6"/>
      <c r="J34" s="9"/>
      <c r="K34" s="12" t="s">
        <v>286</v>
      </c>
      <c r="L34" s="6"/>
      <c r="M34" s="9"/>
      <c r="N34" s="12" t="s">
        <v>287</v>
      </c>
      <c r="O34" s="6"/>
      <c r="P34" s="9"/>
      <c r="Q34" s="12" t="s">
        <v>205</v>
      </c>
    </row>
    <row r="35">
      <c r="A35" s="9"/>
      <c r="B35" s="12" t="s">
        <v>288</v>
      </c>
      <c r="C35" s="6"/>
      <c r="D35" s="9"/>
      <c r="E35" s="12" t="s">
        <v>120</v>
      </c>
      <c r="F35" s="6"/>
      <c r="G35" s="9"/>
      <c r="H35" s="12" t="s">
        <v>246</v>
      </c>
      <c r="I35" s="6"/>
      <c r="J35" s="9"/>
      <c r="K35" s="12" t="s">
        <v>290</v>
      </c>
      <c r="L35" s="6"/>
      <c r="M35" s="9"/>
      <c r="N35" s="12" t="s">
        <v>291</v>
      </c>
      <c r="O35" s="6"/>
      <c r="P35" s="9"/>
      <c r="Q35" s="12" t="s">
        <v>55</v>
      </c>
    </row>
    <row r="36">
      <c r="A36" s="9"/>
      <c r="B36" s="12" t="s">
        <v>292</v>
      </c>
      <c r="C36" s="6"/>
      <c r="D36" s="9"/>
      <c r="E36" s="12" t="s">
        <v>294</v>
      </c>
      <c r="F36" s="6"/>
      <c r="G36" s="9"/>
      <c r="H36" s="12" t="s">
        <v>295</v>
      </c>
      <c r="I36" s="6"/>
      <c r="J36" s="9"/>
      <c r="K36" s="12" t="s">
        <v>296</v>
      </c>
      <c r="L36" s="6"/>
      <c r="M36" s="9"/>
      <c r="N36" s="12" t="s">
        <v>297</v>
      </c>
      <c r="O36" s="6"/>
      <c r="P36" s="9"/>
      <c r="Q36" s="12" t="s">
        <v>298</v>
      </c>
    </row>
    <row r="37">
      <c r="A37" s="9"/>
      <c r="B37" s="12" t="s">
        <v>299</v>
      </c>
      <c r="C37" s="6"/>
      <c r="D37" s="9"/>
      <c r="E37" s="12" t="s">
        <v>300</v>
      </c>
      <c r="F37" s="6"/>
      <c r="G37" s="9"/>
      <c r="H37" s="12" t="s">
        <v>301</v>
      </c>
      <c r="I37" s="6"/>
      <c r="J37" s="9"/>
      <c r="K37" s="12" t="s">
        <v>302</v>
      </c>
      <c r="L37" s="6"/>
      <c r="M37" s="9"/>
      <c r="N37" s="12" t="s">
        <v>303</v>
      </c>
      <c r="O37" s="6"/>
      <c r="P37" s="9"/>
      <c r="Q37" s="10"/>
    </row>
    <row r="38">
      <c r="A38" s="9"/>
      <c r="B38" s="12" t="s">
        <v>305</v>
      </c>
      <c r="C38" s="6"/>
      <c r="D38" s="9"/>
      <c r="E38" s="12" t="s">
        <v>306</v>
      </c>
      <c r="F38" s="6"/>
      <c r="G38" s="9"/>
      <c r="H38" s="12" t="s">
        <v>307</v>
      </c>
      <c r="I38" s="6"/>
      <c r="J38" s="9"/>
      <c r="K38" s="12" t="s">
        <v>309</v>
      </c>
      <c r="L38" s="6"/>
      <c r="M38" s="9"/>
      <c r="N38" s="12" t="s">
        <v>310</v>
      </c>
      <c r="O38" s="6"/>
      <c r="P38" s="9"/>
      <c r="Q38" s="10"/>
    </row>
    <row r="39">
      <c r="A39" s="14"/>
      <c r="B39" s="15" t="s">
        <v>311</v>
      </c>
      <c r="C39" s="6"/>
      <c r="D39" s="14"/>
      <c r="E39" s="15" t="s">
        <v>312</v>
      </c>
      <c r="F39" s="6"/>
      <c r="G39" s="14"/>
      <c r="H39" s="15" t="s">
        <v>314</v>
      </c>
      <c r="I39" s="6"/>
      <c r="J39" s="14"/>
      <c r="K39" s="19"/>
      <c r="L39" s="6"/>
      <c r="M39" s="14"/>
      <c r="N39" s="19"/>
      <c r="O39" s="6"/>
      <c r="P39" s="14"/>
      <c r="Q39" s="19"/>
    </row>
    <row r="40">
      <c r="A40" s="6"/>
      <c r="B40" s="18"/>
      <c r="C40" s="6"/>
      <c r="D40" s="6"/>
      <c r="E40" s="18"/>
      <c r="F40" s="6"/>
      <c r="G40" s="6"/>
      <c r="H40" s="18"/>
      <c r="I40" s="6"/>
      <c r="J40" s="6"/>
      <c r="K40" s="6"/>
      <c r="L40" s="6"/>
      <c r="M40" s="6"/>
      <c r="N40" s="18"/>
      <c r="O40" s="6"/>
      <c r="P40" s="6"/>
      <c r="Q40" s="18"/>
    </row>
    <row r="41">
      <c r="A41" s="7"/>
      <c r="B41" s="8"/>
      <c r="C41" s="6"/>
      <c r="D41" s="7"/>
      <c r="E41" s="5"/>
      <c r="F41" s="6"/>
      <c r="G41" s="7"/>
      <c r="H41" s="5"/>
      <c r="I41" s="6"/>
      <c r="J41" s="7"/>
      <c r="K41" s="5"/>
      <c r="L41" s="6"/>
      <c r="M41" s="7"/>
      <c r="N41" s="5"/>
      <c r="O41" s="6"/>
      <c r="P41" s="7"/>
      <c r="Q41" s="5"/>
    </row>
    <row r="42">
      <c r="A42" s="9"/>
      <c r="B42" s="17"/>
      <c r="C42" s="6"/>
      <c r="D42" s="9"/>
      <c r="E42" s="17"/>
      <c r="F42" s="6"/>
      <c r="G42" s="9"/>
      <c r="H42" s="17"/>
      <c r="I42" s="6"/>
      <c r="J42" s="9"/>
      <c r="K42" s="17"/>
      <c r="L42" s="6"/>
      <c r="M42" s="9"/>
      <c r="N42" s="17"/>
      <c r="O42" s="6"/>
      <c r="P42" s="9"/>
      <c r="Q42" s="10"/>
    </row>
    <row r="43">
      <c r="A43" s="9"/>
      <c r="B43" s="12" t="s">
        <v>322</v>
      </c>
      <c r="C43" s="6"/>
      <c r="D43" s="9"/>
      <c r="E43" s="12" t="s">
        <v>324</v>
      </c>
      <c r="F43" s="6"/>
      <c r="G43" s="9"/>
      <c r="H43" s="12" t="s">
        <v>327</v>
      </c>
      <c r="I43" s="6"/>
      <c r="J43" s="9"/>
      <c r="K43" s="12" t="s">
        <v>328</v>
      </c>
      <c r="L43" s="6"/>
      <c r="M43" s="9"/>
      <c r="N43" s="12" t="s">
        <v>329</v>
      </c>
      <c r="O43" s="6"/>
      <c r="P43" s="9"/>
      <c r="Q43" s="12" t="s">
        <v>330</v>
      </c>
    </row>
    <row r="44">
      <c r="A44" s="9"/>
      <c r="B44" s="12" t="s">
        <v>301</v>
      </c>
      <c r="C44" s="6"/>
      <c r="D44" s="9"/>
      <c r="E44" s="12" t="s">
        <v>331</v>
      </c>
      <c r="F44" s="6"/>
      <c r="G44" s="9"/>
      <c r="H44" s="12" t="s">
        <v>333</v>
      </c>
      <c r="I44" s="6"/>
      <c r="J44" s="9"/>
      <c r="K44" s="12" t="s">
        <v>334</v>
      </c>
      <c r="L44" s="6"/>
      <c r="M44" s="9"/>
      <c r="N44" s="12" t="s">
        <v>336</v>
      </c>
      <c r="O44" s="6"/>
      <c r="P44" s="9"/>
      <c r="Q44" s="12" t="s">
        <v>337</v>
      </c>
    </row>
    <row r="45">
      <c r="A45" s="9"/>
      <c r="B45" s="12" t="s">
        <v>339</v>
      </c>
      <c r="C45" s="6"/>
      <c r="D45" s="9"/>
      <c r="E45" s="12" t="s">
        <v>221</v>
      </c>
      <c r="F45" s="6"/>
      <c r="G45" s="9"/>
      <c r="H45" s="12" t="s">
        <v>340</v>
      </c>
      <c r="I45" s="6"/>
      <c r="J45" s="9"/>
      <c r="K45" s="12" t="s">
        <v>341</v>
      </c>
      <c r="L45" s="6"/>
      <c r="M45" s="9"/>
      <c r="N45" s="12" t="s">
        <v>342</v>
      </c>
      <c r="O45" s="6"/>
      <c r="P45" s="9"/>
      <c r="Q45" s="12" t="s">
        <v>343</v>
      </c>
    </row>
    <row r="46">
      <c r="A46" s="9"/>
      <c r="B46" s="12" t="s">
        <v>345</v>
      </c>
      <c r="C46" s="6"/>
      <c r="D46" s="9"/>
      <c r="E46" s="12" t="s">
        <v>323</v>
      </c>
      <c r="F46" s="6"/>
      <c r="G46" s="9"/>
      <c r="H46" s="12" t="s">
        <v>346</v>
      </c>
      <c r="I46" s="6"/>
      <c r="J46" s="9"/>
      <c r="K46" s="12" t="s">
        <v>347</v>
      </c>
      <c r="L46" s="6"/>
      <c r="M46" s="9"/>
      <c r="N46" s="12" t="s">
        <v>348</v>
      </c>
      <c r="O46" s="6"/>
      <c r="P46" s="9"/>
      <c r="Q46" s="12" t="s">
        <v>349</v>
      </c>
    </row>
    <row r="47">
      <c r="A47" s="9"/>
      <c r="B47" s="12" t="s">
        <v>351</v>
      </c>
      <c r="C47" s="6"/>
      <c r="D47" s="9"/>
      <c r="E47" s="12" t="s">
        <v>352</v>
      </c>
      <c r="F47" s="6"/>
      <c r="G47" s="9"/>
      <c r="H47" s="12" t="s">
        <v>353</v>
      </c>
      <c r="I47" s="6"/>
      <c r="J47" s="9"/>
      <c r="K47" s="12" t="s">
        <v>355</v>
      </c>
      <c r="L47" s="6"/>
      <c r="M47" s="9"/>
      <c r="N47" s="12" t="s">
        <v>356</v>
      </c>
      <c r="O47" s="6"/>
      <c r="P47" s="9"/>
      <c r="Q47" s="10"/>
    </row>
    <row r="48">
      <c r="A48" s="9"/>
      <c r="B48" s="17"/>
      <c r="C48" s="6"/>
      <c r="D48" s="9"/>
      <c r="E48" s="12" t="s">
        <v>357</v>
      </c>
      <c r="F48" s="6"/>
      <c r="G48" s="9"/>
      <c r="H48" s="17"/>
      <c r="I48" s="6"/>
      <c r="J48" s="9"/>
      <c r="K48" s="12" t="s">
        <v>358</v>
      </c>
      <c r="L48" s="6"/>
      <c r="M48" s="9"/>
      <c r="N48" s="12" t="s">
        <v>180</v>
      </c>
      <c r="O48" s="6"/>
      <c r="P48" s="9"/>
      <c r="Q48" s="17"/>
    </row>
    <row r="49">
      <c r="A49" s="14"/>
      <c r="B49" s="19"/>
      <c r="C49" s="6"/>
      <c r="D49" s="14"/>
      <c r="E49" s="15" t="s">
        <v>360</v>
      </c>
      <c r="F49" s="6"/>
      <c r="G49" s="14"/>
      <c r="H49" s="19"/>
      <c r="I49" s="6"/>
      <c r="J49" s="14"/>
      <c r="K49" s="19"/>
      <c r="L49" s="6"/>
      <c r="M49" s="14"/>
      <c r="N49" s="15" t="s">
        <v>362</v>
      </c>
      <c r="O49" s="6"/>
      <c r="P49" s="14"/>
      <c r="Q49" s="19"/>
    </row>
    <row r="50">
      <c r="A50" s="6"/>
      <c r="B50" s="18"/>
      <c r="C50" s="6"/>
      <c r="D50" s="6"/>
      <c r="E50" s="18"/>
      <c r="F50" s="6"/>
      <c r="G50" s="6"/>
      <c r="H50" s="18"/>
      <c r="I50" s="6"/>
      <c r="J50" s="6"/>
      <c r="K50" s="18"/>
      <c r="L50" s="6"/>
      <c r="M50" s="6"/>
      <c r="N50" s="18"/>
      <c r="O50" s="6"/>
      <c r="P50" s="6"/>
      <c r="Q50" s="18"/>
    </row>
    <row r="51">
      <c r="A51" s="7"/>
      <c r="B51" s="5"/>
      <c r="C51" s="6"/>
      <c r="D51" s="7"/>
      <c r="E51" s="5"/>
      <c r="F51" s="6"/>
      <c r="G51" s="7"/>
      <c r="H51" s="5"/>
      <c r="I51" s="6"/>
      <c r="J51" s="7"/>
      <c r="K51" s="5"/>
      <c r="L51" s="6"/>
      <c r="M51" s="7"/>
      <c r="N51" s="8"/>
      <c r="O51" s="6"/>
      <c r="P51" s="7"/>
      <c r="Q51" s="5"/>
    </row>
    <row r="52">
      <c r="A52" s="9"/>
      <c r="B52" s="10"/>
      <c r="C52" s="6"/>
      <c r="D52" s="9"/>
      <c r="E52" s="17"/>
      <c r="F52" s="6"/>
      <c r="G52" s="9"/>
      <c r="H52" s="10"/>
      <c r="I52" s="6"/>
      <c r="J52" s="9"/>
      <c r="K52" s="10"/>
      <c r="L52" s="6"/>
      <c r="M52" s="9"/>
      <c r="N52" s="10"/>
      <c r="O52" s="6"/>
      <c r="P52" s="9"/>
      <c r="Q52" s="10"/>
    </row>
    <row r="53">
      <c r="A53" s="9"/>
      <c r="B53" s="12" t="s">
        <v>368</v>
      </c>
      <c r="C53" s="6"/>
      <c r="D53" s="9"/>
      <c r="E53" s="12" t="s">
        <v>369</v>
      </c>
      <c r="F53" s="6"/>
      <c r="G53" s="9"/>
      <c r="H53" s="12" t="s">
        <v>371</v>
      </c>
      <c r="I53" s="6"/>
      <c r="J53" s="9"/>
      <c r="K53" s="12" t="s">
        <v>372</v>
      </c>
      <c r="L53" s="6"/>
      <c r="M53" s="9"/>
      <c r="N53" s="12" t="s">
        <v>374</v>
      </c>
      <c r="O53" s="6"/>
      <c r="P53" s="9"/>
      <c r="Q53" s="12" t="s">
        <v>376</v>
      </c>
    </row>
    <row r="54">
      <c r="A54" s="9"/>
      <c r="B54" s="12" t="s">
        <v>359</v>
      </c>
      <c r="C54" s="6"/>
      <c r="D54" s="9"/>
      <c r="E54" s="12" t="s">
        <v>377</v>
      </c>
      <c r="F54" s="6"/>
      <c r="G54" s="9"/>
      <c r="H54" s="12" t="s">
        <v>378</v>
      </c>
      <c r="I54" s="6"/>
      <c r="J54" s="9"/>
      <c r="K54" s="12" t="s">
        <v>379</v>
      </c>
      <c r="L54" s="6"/>
      <c r="M54" s="9"/>
      <c r="N54" s="12" t="s">
        <v>214</v>
      </c>
      <c r="O54" s="6"/>
      <c r="P54" s="9"/>
      <c r="Q54" s="12" t="s">
        <v>382</v>
      </c>
    </row>
    <row r="55">
      <c r="A55" s="9"/>
      <c r="B55" s="12" t="s">
        <v>383</v>
      </c>
      <c r="C55" s="6"/>
      <c r="D55" s="9"/>
      <c r="E55" s="12" t="s">
        <v>384</v>
      </c>
      <c r="F55" s="6"/>
      <c r="G55" s="9"/>
      <c r="H55" s="12" t="s">
        <v>385</v>
      </c>
      <c r="I55" s="6"/>
      <c r="J55" s="9"/>
      <c r="K55" s="12" t="s">
        <v>387</v>
      </c>
      <c r="L55" s="6"/>
      <c r="M55" s="9"/>
      <c r="N55" s="12" t="s">
        <v>388</v>
      </c>
      <c r="O55" s="6"/>
      <c r="P55" s="9"/>
      <c r="Q55" s="12" t="s">
        <v>389</v>
      </c>
    </row>
    <row r="56">
      <c r="A56" s="9"/>
      <c r="B56" s="12" t="s">
        <v>390</v>
      </c>
      <c r="C56" s="6"/>
      <c r="D56" s="9"/>
      <c r="E56" s="12" t="s">
        <v>391</v>
      </c>
      <c r="F56" s="6"/>
      <c r="G56" s="9"/>
      <c r="H56" s="12" t="s">
        <v>392</v>
      </c>
      <c r="I56" s="6"/>
      <c r="J56" s="9"/>
      <c r="K56" s="12" t="s">
        <v>393</v>
      </c>
      <c r="L56" s="6"/>
      <c r="M56" s="9"/>
      <c r="N56" s="12" t="s">
        <v>395</v>
      </c>
      <c r="O56" s="6"/>
      <c r="P56" s="9"/>
      <c r="Q56" s="12" t="s">
        <v>396</v>
      </c>
    </row>
    <row r="57">
      <c r="A57" s="9"/>
      <c r="B57" s="12" t="s">
        <v>397</v>
      </c>
      <c r="C57" s="6"/>
      <c r="D57" s="9"/>
      <c r="E57" s="12" t="s">
        <v>134</v>
      </c>
      <c r="F57" s="6"/>
      <c r="G57" s="9"/>
      <c r="H57" s="12" t="s">
        <v>398</v>
      </c>
      <c r="I57" s="6"/>
      <c r="J57" s="9"/>
      <c r="K57" s="12" t="s">
        <v>399</v>
      </c>
      <c r="L57" s="6"/>
      <c r="M57" s="9"/>
      <c r="N57" s="17"/>
      <c r="O57" s="6"/>
      <c r="P57" s="9"/>
      <c r="Q57" s="12" t="s">
        <v>400</v>
      </c>
    </row>
    <row r="58">
      <c r="A58" s="9"/>
      <c r="B58" s="10"/>
      <c r="C58" s="6"/>
      <c r="D58" s="9"/>
      <c r="E58" s="12" t="s">
        <v>49</v>
      </c>
      <c r="F58" s="6"/>
      <c r="G58" s="9"/>
      <c r="H58" s="12" t="s">
        <v>402</v>
      </c>
      <c r="I58" s="6"/>
      <c r="J58" s="9"/>
      <c r="K58" s="17"/>
      <c r="L58" s="6"/>
      <c r="M58" s="9"/>
      <c r="N58" s="17"/>
      <c r="O58" s="6"/>
      <c r="P58" s="9"/>
      <c r="Q58" s="17"/>
    </row>
    <row r="59">
      <c r="A59" s="14"/>
      <c r="B59" s="16"/>
      <c r="C59" s="6"/>
      <c r="D59" s="14"/>
      <c r="E59" s="19"/>
      <c r="F59" s="6"/>
      <c r="G59" s="14"/>
      <c r="H59" s="19"/>
      <c r="I59" s="6"/>
      <c r="J59" s="14"/>
      <c r="K59" s="19"/>
      <c r="L59" s="6"/>
      <c r="M59" s="14"/>
      <c r="N59" s="19"/>
      <c r="O59" s="6"/>
      <c r="P59" s="14"/>
      <c r="Q59" s="19"/>
    </row>
    <row r="60">
      <c r="A60" s="6"/>
      <c r="B60" s="18"/>
      <c r="C60" s="6"/>
      <c r="D60" s="6"/>
      <c r="E60" s="18"/>
      <c r="F60" s="6"/>
      <c r="G60" s="6"/>
      <c r="H60" s="18"/>
      <c r="I60" s="6"/>
      <c r="J60" s="6"/>
      <c r="K60" s="18"/>
      <c r="L60" s="6"/>
      <c r="M60" s="6"/>
      <c r="N60" s="18"/>
      <c r="O60" s="6"/>
      <c r="P60" s="6"/>
      <c r="Q60" s="18"/>
    </row>
    <row r="61">
      <c r="A61" s="7"/>
      <c r="B61" s="5"/>
      <c r="C61" s="6"/>
      <c r="D61" s="7"/>
      <c r="E61" s="8"/>
      <c r="F61" s="6"/>
      <c r="G61" s="7"/>
      <c r="H61" s="5"/>
      <c r="I61" s="6"/>
      <c r="J61" s="7"/>
      <c r="K61" s="5"/>
      <c r="L61" s="6"/>
      <c r="M61" s="7"/>
      <c r="N61" s="8"/>
      <c r="O61" s="6"/>
      <c r="P61" s="7"/>
      <c r="Q61" s="5"/>
    </row>
    <row r="62">
      <c r="A62" s="9"/>
      <c r="B62" s="17"/>
      <c r="C62" s="6"/>
      <c r="D62" s="9"/>
      <c r="E62" s="10"/>
      <c r="F62" s="6"/>
      <c r="G62" s="9"/>
      <c r="H62" s="17"/>
      <c r="I62" s="6"/>
      <c r="J62" s="9"/>
      <c r="K62" s="10"/>
      <c r="L62" s="6"/>
      <c r="M62" s="9"/>
      <c r="N62" s="10"/>
      <c r="O62" s="6"/>
      <c r="P62" s="9"/>
      <c r="Q62" s="17"/>
    </row>
    <row r="63">
      <c r="A63" s="9"/>
      <c r="B63" s="12" t="s">
        <v>407</v>
      </c>
      <c r="C63" s="6"/>
      <c r="D63" s="9"/>
      <c r="E63" s="12" t="s">
        <v>408</v>
      </c>
      <c r="F63" s="6"/>
      <c r="G63" s="9"/>
      <c r="H63" s="12" t="s">
        <v>409</v>
      </c>
      <c r="I63" s="6"/>
      <c r="J63" s="9"/>
      <c r="K63" s="12" t="s">
        <v>410</v>
      </c>
      <c r="L63" s="6"/>
      <c r="M63" s="9"/>
      <c r="N63" s="12" t="s">
        <v>412</v>
      </c>
      <c r="O63" s="6"/>
      <c r="P63" s="9"/>
      <c r="Q63" s="12" t="s">
        <v>413</v>
      </c>
    </row>
    <row r="64">
      <c r="A64" s="9"/>
      <c r="B64" s="12" t="s">
        <v>414</v>
      </c>
      <c r="C64" s="6"/>
      <c r="D64" s="9"/>
      <c r="E64" s="12" t="s">
        <v>107</v>
      </c>
      <c r="F64" s="6"/>
      <c r="G64" s="9"/>
      <c r="H64" s="12" t="s">
        <v>415</v>
      </c>
      <c r="I64" s="6"/>
      <c r="J64" s="9"/>
      <c r="K64" s="12" t="s">
        <v>416</v>
      </c>
      <c r="L64" s="6"/>
      <c r="M64" s="9"/>
      <c r="N64" s="12" t="s">
        <v>417</v>
      </c>
      <c r="O64" s="6"/>
      <c r="P64" s="9"/>
      <c r="Q64" s="12" t="s">
        <v>420</v>
      </c>
    </row>
    <row r="65">
      <c r="A65" s="9"/>
      <c r="B65" s="12" t="s">
        <v>28</v>
      </c>
      <c r="C65" s="6"/>
      <c r="D65" s="9"/>
      <c r="E65" s="12" t="s">
        <v>421</v>
      </c>
      <c r="F65" s="6"/>
      <c r="G65" s="9"/>
      <c r="H65" s="12" t="s">
        <v>422</v>
      </c>
      <c r="I65" s="6"/>
      <c r="J65" s="9"/>
      <c r="K65" s="12" t="s">
        <v>423</v>
      </c>
      <c r="L65" s="6"/>
      <c r="M65" s="9"/>
      <c r="N65" s="12" t="s">
        <v>424</v>
      </c>
      <c r="O65" s="6"/>
      <c r="P65" s="9"/>
      <c r="Q65" s="12" t="s">
        <v>425</v>
      </c>
    </row>
    <row r="66">
      <c r="A66" s="9"/>
      <c r="B66" s="12" t="s">
        <v>16</v>
      </c>
      <c r="C66" s="6"/>
      <c r="D66" s="9"/>
      <c r="E66" s="12" t="s">
        <v>428</v>
      </c>
      <c r="F66" s="6"/>
      <c r="G66" s="9"/>
      <c r="H66" s="12" t="s">
        <v>429</v>
      </c>
      <c r="I66" s="6"/>
      <c r="J66" s="9"/>
      <c r="K66" s="12" t="s">
        <v>430</v>
      </c>
      <c r="L66" s="6"/>
      <c r="M66" s="9"/>
      <c r="N66" s="12" t="s">
        <v>431</v>
      </c>
      <c r="O66" s="6"/>
      <c r="P66" s="9"/>
      <c r="Q66" s="12" t="s">
        <v>432</v>
      </c>
    </row>
    <row r="67">
      <c r="A67" s="9"/>
      <c r="B67" s="12" t="s">
        <v>433</v>
      </c>
      <c r="C67" s="6"/>
      <c r="D67" s="9"/>
      <c r="E67" s="12" t="s">
        <v>263</v>
      </c>
      <c r="F67" s="6"/>
      <c r="G67" s="9"/>
      <c r="H67" s="12" t="s">
        <v>435</v>
      </c>
      <c r="I67" s="6"/>
      <c r="J67" s="9"/>
      <c r="K67" s="12" t="s">
        <v>436</v>
      </c>
      <c r="L67" s="6"/>
      <c r="M67" s="9"/>
      <c r="N67" s="12" t="s">
        <v>437</v>
      </c>
      <c r="O67" s="6"/>
      <c r="P67" s="9"/>
      <c r="Q67" s="12" t="s">
        <v>439</v>
      </c>
    </row>
    <row r="68">
      <c r="A68" s="9"/>
      <c r="B68" s="12" t="s">
        <v>440</v>
      </c>
      <c r="C68" s="6"/>
      <c r="D68" s="9"/>
      <c r="E68" s="17"/>
      <c r="F68" s="6"/>
      <c r="G68" s="9"/>
      <c r="H68" s="12" t="s">
        <v>95</v>
      </c>
      <c r="I68" s="6"/>
      <c r="J68" s="9"/>
      <c r="K68" s="12" t="s">
        <v>441</v>
      </c>
      <c r="L68" s="6"/>
      <c r="M68" s="9"/>
      <c r="N68" s="12" t="s">
        <v>442</v>
      </c>
      <c r="O68" s="6"/>
      <c r="P68" s="9"/>
      <c r="Q68" s="12" t="s">
        <v>370</v>
      </c>
    </row>
    <row r="69">
      <c r="A69" s="14"/>
      <c r="B69" s="15" t="s">
        <v>443</v>
      </c>
      <c r="C69" s="6"/>
      <c r="D69" s="14"/>
      <c r="E69" s="19"/>
      <c r="F69" s="6"/>
      <c r="G69" s="14"/>
      <c r="H69" s="15" t="s">
        <v>332</v>
      </c>
      <c r="I69" s="6"/>
      <c r="J69" s="14"/>
      <c r="K69" s="19"/>
      <c r="L69" s="6"/>
      <c r="M69" s="14"/>
      <c r="N69" s="19"/>
      <c r="O69" s="6"/>
      <c r="P69" s="14"/>
      <c r="Q69" s="15" t="s">
        <v>444</v>
      </c>
    </row>
    <row r="70">
      <c r="A70" s="6"/>
      <c r="B70" s="18"/>
      <c r="C70" s="6"/>
      <c r="D70" s="6"/>
      <c r="E70" s="18"/>
      <c r="F70" s="6"/>
      <c r="G70" s="6"/>
      <c r="H70" s="18"/>
      <c r="I70" s="6"/>
      <c r="J70" s="6"/>
      <c r="K70" s="18"/>
      <c r="L70" s="6"/>
      <c r="M70" s="6"/>
      <c r="N70" s="6"/>
      <c r="O70" s="6"/>
      <c r="P70" s="6"/>
      <c r="Q70" s="6"/>
    </row>
    <row r="71">
      <c r="A71" s="7"/>
      <c r="B71" s="5"/>
      <c r="C71" s="6"/>
      <c r="D71" s="7"/>
      <c r="E71" s="5"/>
      <c r="F71" s="6"/>
      <c r="G71" s="7"/>
      <c r="H71" s="8"/>
      <c r="I71" s="6"/>
      <c r="J71" s="7"/>
      <c r="K71" s="8"/>
      <c r="L71" s="6"/>
      <c r="M71" s="7"/>
      <c r="N71" s="8"/>
      <c r="O71" s="6"/>
      <c r="P71" s="7"/>
      <c r="Q71" s="8"/>
    </row>
    <row r="72">
      <c r="A72" s="9"/>
      <c r="B72" s="10"/>
      <c r="C72" s="6"/>
      <c r="D72" s="9"/>
      <c r="E72" s="10"/>
      <c r="F72" s="6"/>
      <c r="G72" s="9"/>
      <c r="H72" s="10"/>
      <c r="I72" s="6"/>
      <c r="J72" s="9"/>
      <c r="K72" s="10"/>
      <c r="L72" s="6"/>
      <c r="M72" s="9"/>
      <c r="N72" s="10"/>
      <c r="O72" s="6"/>
      <c r="P72" s="9"/>
      <c r="Q72" s="10"/>
    </row>
    <row r="73">
      <c r="A73" s="9"/>
      <c r="B73" s="12" t="s">
        <v>447</v>
      </c>
      <c r="C73" s="6"/>
      <c r="D73" s="9"/>
      <c r="E73" s="12" t="s">
        <v>449</v>
      </c>
      <c r="F73" s="6"/>
      <c r="G73" s="9"/>
      <c r="H73" s="12" t="s">
        <v>450</v>
      </c>
      <c r="I73" s="6"/>
      <c r="J73" s="9"/>
      <c r="K73" s="12" t="s">
        <v>451</v>
      </c>
      <c r="L73" s="6"/>
      <c r="M73" s="9"/>
      <c r="N73" s="12" t="s">
        <v>452</v>
      </c>
      <c r="O73" s="6"/>
      <c r="P73" s="9"/>
      <c r="Q73" s="12" t="s">
        <v>377</v>
      </c>
    </row>
    <row r="74">
      <c r="A74" s="9"/>
      <c r="B74" s="12" t="s">
        <v>453</v>
      </c>
      <c r="C74" s="6"/>
      <c r="D74" s="9"/>
      <c r="E74" s="12" t="s">
        <v>454</v>
      </c>
      <c r="F74" s="6"/>
      <c r="G74" s="9"/>
      <c r="H74" s="12" t="s">
        <v>456</v>
      </c>
      <c r="I74" s="6"/>
      <c r="J74" s="9"/>
      <c r="K74" s="12" t="s">
        <v>457</v>
      </c>
      <c r="L74" s="6"/>
      <c r="M74" s="9"/>
      <c r="N74" s="12" t="s">
        <v>458</v>
      </c>
      <c r="O74" s="6"/>
      <c r="P74" s="9"/>
      <c r="Q74" s="12" t="s">
        <v>459</v>
      </c>
    </row>
    <row r="75">
      <c r="A75" s="9"/>
      <c r="B75" s="12" t="s">
        <v>461</v>
      </c>
      <c r="C75" s="6"/>
      <c r="D75" s="9"/>
      <c r="E75" s="12" t="s">
        <v>462</v>
      </c>
      <c r="F75" s="6"/>
      <c r="G75" s="9"/>
      <c r="H75" s="12" t="s">
        <v>463</v>
      </c>
      <c r="I75" s="6"/>
      <c r="J75" s="9"/>
      <c r="K75" s="12" t="s">
        <v>166</v>
      </c>
      <c r="L75" s="6"/>
      <c r="M75" s="9"/>
      <c r="N75" s="12" t="s">
        <v>464</v>
      </c>
      <c r="O75" s="6"/>
      <c r="P75" s="9"/>
      <c r="Q75" s="12" t="s">
        <v>465</v>
      </c>
    </row>
    <row r="76">
      <c r="A76" s="9"/>
      <c r="B76" s="12" t="s">
        <v>466</v>
      </c>
      <c r="C76" s="6"/>
      <c r="D76" s="9"/>
      <c r="E76" s="12" t="s">
        <v>467</v>
      </c>
      <c r="F76" s="6"/>
      <c r="G76" s="9"/>
      <c r="H76" s="12" t="s">
        <v>468</v>
      </c>
      <c r="I76" s="6"/>
      <c r="J76" s="9"/>
      <c r="K76" s="12" t="s">
        <v>469</v>
      </c>
      <c r="L76" s="6"/>
      <c r="M76" s="9"/>
      <c r="N76" s="12" t="s">
        <v>470</v>
      </c>
      <c r="O76" s="6"/>
      <c r="P76" s="9"/>
      <c r="Q76" s="12" t="s">
        <v>471</v>
      </c>
    </row>
    <row r="77">
      <c r="A77" s="9"/>
      <c r="B77" s="12" t="s">
        <v>472</v>
      </c>
      <c r="C77" s="6"/>
      <c r="D77" s="9"/>
      <c r="E77" s="12" t="s">
        <v>368</v>
      </c>
      <c r="F77" s="6"/>
      <c r="G77" s="9"/>
      <c r="H77" s="12" t="s">
        <v>308</v>
      </c>
      <c r="I77" s="6"/>
      <c r="J77" s="9"/>
      <c r="K77" s="12" t="s">
        <v>475</v>
      </c>
      <c r="L77" s="6"/>
      <c r="M77" s="9"/>
      <c r="N77" s="12" t="s">
        <v>234</v>
      </c>
      <c r="O77" s="6"/>
      <c r="P77" s="9"/>
      <c r="Q77" s="12" t="s">
        <v>155</v>
      </c>
    </row>
    <row r="78">
      <c r="A78" s="9"/>
      <c r="B78" s="12" t="s">
        <v>139</v>
      </c>
      <c r="C78" s="6"/>
      <c r="D78" s="9"/>
      <c r="E78" s="12" t="s">
        <v>477</v>
      </c>
      <c r="F78" s="6"/>
      <c r="G78" s="9"/>
      <c r="H78" s="12" t="s">
        <v>478</v>
      </c>
      <c r="I78" s="6"/>
      <c r="J78" s="9"/>
      <c r="K78" s="12" t="s">
        <v>479</v>
      </c>
      <c r="L78" s="6"/>
      <c r="M78" s="9"/>
      <c r="N78" s="17"/>
      <c r="O78" s="6"/>
      <c r="P78" s="9"/>
      <c r="Q78" s="17"/>
    </row>
    <row r="79">
      <c r="A79" s="14"/>
      <c r="B79" s="15" t="s">
        <v>481</v>
      </c>
      <c r="C79" s="6"/>
      <c r="D79" s="14"/>
      <c r="E79" s="15" t="s">
        <v>196</v>
      </c>
      <c r="F79" s="6"/>
      <c r="G79" s="14"/>
      <c r="H79" s="16"/>
      <c r="I79" s="6"/>
      <c r="J79" s="14"/>
      <c r="K79" s="16"/>
      <c r="L79" s="6"/>
      <c r="M79" s="14"/>
      <c r="N79" s="16"/>
      <c r="O79" s="6"/>
      <c r="P79" s="14"/>
      <c r="Q79" s="16"/>
    </row>
    <row r="80">
      <c r="A80" s="6"/>
      <c r="B80" s="6"/>
      <c r="C80" s="6"/>
      <c r="D80" s="6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>
      <c r="A81" s="7"/>
      <c r="B81" s="8"/>
      <c r="C81" s="6"/>
      <c r="D81" s="7"/>
      <c r="E81" s="8"/>
      <c r="F81" s="6"/>
      <c r="G81" s="7"/>
      <c r="H81" s="8"/>
      <c r="I81" s="6"/>
      <c r="J81" s="7"/>
      <c r="K81" s="8"/>
      <c r="L81" s="6"/>
      <c r="M81" s="7"/>
      <c r="N81" s="8"/>
      <c r="O81" s="6"/>
      <c r="P81" s="7"/>
      <c r="Q81" s="8"/>
    </row>
    <row r="82">
      <c r="A82" s="9"/>
      <c r="B82" s="10"/>
      <c r="C82" s="6"/>
      <c r="D82" s="9"/>
      <c r="E82" s="10"/>
      <c r="F82" s="6"/>
      <c r="G82" s="9"/>
      <c r="H82" s="10"/>
      <c r="I82" s="6"/>
      <c r="J82" s="9"/>
      <c r="K82" s="10"/>
      <c r="L82" s="6"/>
      <c r="M82" s="9"/>
      <c r="N82" s="10"/>
      <c r="O82" s="6"/>
      <c r="P82" s="9"/>
      <c r="Q82" s="10"/>
    </row>
    <row r="83">
      <c r="A83" s="9"/>
      <c r="B83" s="12" t="s">
        <v>485</v>
      </c>
      <c r="C83" s="6"/>
      <c r="D83" s="9"/>
      <c r="E83" s="12" t="s">
        <v>267</v>
      </c>
      <c r="F83" s="6"/>
      <c r="G83" s="9"/>
      <c r="H83" s="12" t="s">
        <v>434</v>
      </c>
      <c r="I83" s="6"/>
      <c r="J83" s="9"/>
      <c r="K83" s="12" t="s">
        <v>350</v>
      </c>
      <c r="L83" s="6"/>
      <c r="M83" s="9"/>
      <c r="N83" s="12" t="s">
        <v>487</v>
      </c>
      <c r="O83" s="6"/>
      <c r="P83" s="9"/>
      <c r="Q83" s="12" t="s">
        <v>489</v>
      </c>
    </row>
    <row r="84">
      <c r="A84" s="9"/>
      <c r="B84" s="12" t="s">
        <v>491</v>
      </c>
      <c r="C84" s="6"/>
      <c r="D84" s="9"/>
      <c r="E84" s="12" t="s">
        <v>492</v>
      </c>
      <c r="F84" s="6"/>
      <c r="G84" s="9"/>
      <c r="H84" s="12" t="s">
        <v>493</v>
      </c>
      <c r="I84" s="6"/>
      <c r="J84" s="9"/>
      <c r="K84" s="12" t="s">
        <v>494</v>
      </c>
      <c r="L84" s="6"/>
      <c r="M84" s="9"/>
      <c r="N84" s="12" t="s">
        <v>495</v>
      </c>
      <c r="O84" s="6"/>
      <c r="P84" s="9"/>
      <c r="Q84" s="12" t="s">
        <v>496</v>
      </c>
    </row>
    <row r="85">
      <c r="A85" s="9"/>
      <c r="B85" s="12" t="s">
        <v>33</v>
      </c>
      <c r="C85" s="6"/>
      <c r="D85" s="9"/>
      <c r="E85" s="12" t="s">
        <v>497</v>
      </c>
      <c r="F85" s="6"/>
      <c r="G85" s="9"/>
      <c r="H85" s="12" t="s">
        <v>499</v>
      </c>
      <c r="I85" s="6"/>
      <c r="J85" s="9"/>
      <c r="K85" s="12" t="s">
        <v>482</v>
      </c>
      <c r="L85" s="6"/>
      <c r="M85" s="9"/>
      <c r="N85" s="12" t="s">
        <v>280</v>
      </c>
      <c r="O85" s="6"/>
      <c r="P85" s="9"/>
      <c r="Q85" s="12" t="s">
        <v>501</v>
      </c>
    </row>
    <row r="86">
      <c r="A86" s="9"/>
      <c r="B86" s="12" t="s">
        <v>320</v>
      </c>
      <c r="C86" s="6"/>
      <c r="D86" s="9"/>
      <c r="E86" s="12" t="s">
        <v>504</v>
      </c>
      <c r="F86" s="6"/>
      <c r="G86" s="9"/>
      <c r="H86" s="12" t="s">
        <v>505</v>
      </c>
      <c r="I86" s="6"/>
      <c r="J86" s="9"/>
      <c r="K86" s="12" t="s">
        <v>506</v>
      </c>
      <c r="L86" s="6"/>
      <c r="M86" s="9"/>
      <c r="N86" s="12" t="s">
        <v>271</v>
      </c>
      <c r="O86" s="6"/>
      <c r="P86" s="9"/>
      <c r="Q86" s="12" t="s">
        <v>507</v>
      </c>
    </row>
    <row r="87">
      <c r="A87" s="9"/>
      <c r="B87" s="12" t="s">
        <v>98</v>
      </c>
      <c r="C87" s="6"/>
      <c r="D87" s="9"/>
      <c r="E87" s="12" t="s">
        <v>509</v>
      </c>
      <c r="F87" s="6"/>
      <c r="G87" s="9"/>
      <c r="H87" s="17"/>
      <c r="I87" s="6"/>
      <c r="J87" s="9"/>
      <c r="K87" s="17"/>
      <c r="L87" s="6"/>
      <c r="M87" s="9"/>
      <c r="N87" s="12" t="s">
        <v>512</v>
      </c>
      <c r="O87" s="6"/>
      <c r="P87" s="9"/>
      <c r="Q87" s="12" t="s">
        <v>514</v>
      </c>
    </row>
    <row r="88">
      <c r="A88" s="9"/>
      <c r="B88" s="12" t="s">
        <v>515</v>
      </c>
      <c r="C88" s="6"/>
      <c r="D88" s="9"/>
      <c r="E88" s="12" t="s">
        <v>516</v>
      </c>
      <c r="F88" s="6"/>
      <c r="G88" s="9"/>
      <c r="H88" s="17"/>
      <c r="I88" s="6"/>
      <c r="J88" s="9"/>
      <c r="K88" s="10"/>
      <c r="L88" s="6"/>
      <c r="M88" s="9"/>
      <c r="N88" s="10"/>
      <c r="O88" s="6"/>
      <c r="P88" s="9"/>
      <c r="Q88" s="17"/>
    </row>
    <row r="89">
      <c r="A89" s="14"/>
      <c r="B89" s="16"/>
      <c r="C89" s="6"/>
      <c r="D89" s="14"/>
      <c r="E89" s="15" t="s">
        <v>405</v>
      </c>
      <c r="F89" s="6"/>
      <c r="G89" s="14"/>
      <c r="H89" s="16"/>
      <c r="I89" s="6"/>
      <c r="J89" s="14"/>
      <c r="K89" s="16"/>
      <c r="L89" s="6"/>
      <c r="M89" s="14"/>
      <c r="N89" s="16"/>
      <c r="O89" s="6"/>
      <c r="P89" s="14"/>
      <c r="Q89" s="1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>
      <c r="A91" s="7"/>
      <c r="B91" s="8"/>
      <c r="C91" s="6"/>
      <c r="D91" s="7"/>
      <c r="E91" s="8"/>
      <c r="F91" s="6"/>
      <c r="G91" s="7"/>
      <c r="H91" s="8"/>
      <c r="I91" s="6"/>
      <c r="J91" s="7"/>
      <c r="K91" s="8"/>
      <c r="L91" s="6"/>
      <c r="M91" s="7"/>
      <c r="N91" s="8"/>
      <c r="O91" s="6"/>
      <c r="P91" s="7"/>
      <c r="Q91" s="8"/>
    </row>
    <row r="92">
      <c r="A92" s="9"/>
      <c r="B92" s="10"/>
      <c r="C92" s="6"/>
      <c r="D92" s="9"/>
      <c r="E92" s="10"/>
      <c r="F92" s="6"/>
      <c r="G92" s="9"/>
      <c r="H92" s="10"/>
      <c r="I92" s="6"/>
      <c r="J92" s="9"/>
      <c r="K92" s="10"/>
      <c r="L92" s="6"/>
      <c r="M92" s="9"/>
      <c r="N92" s="10"/>
      <c r="O92" s="6"/>
      <c r="P92" s="9"/>
      <c r="Q92" s="10"/>
    </row>
    <row r="93">
      <c r="A93" s="9"/>
      <c r="B93" s="12" t="s">
        <v>524</v>
      </c>
      <c r="C93" s="6"/>
      <c r="D93" s="9"/>
      <c r="E93" s="12" t="s">
        <v>525</v>
      </c>
      <c r="F93" s="6"/>
      <c r="G93" s="9"/>
      <c r="H93" s="12" t="s">
        <v>526</v>
      </c>
      <c r="I93" s="6"/>
      <c r="J93" s="9"/>
      <c r="K93" s="12" t="s">
        <v>527</v>
      </c>
      <c r="L93" s="6"/>
      <c r="M93" s="9"/>
      <c r="N93" s="12" t="s">
        <v>530</v>
      </c>
      <c r="O93" s="6"/>
      <c r="P93" s="9"/>
      <c r="Q93" s="12" t="s">
        <v>531</v>
      </c>
    </row>
    <row r="94">
      <c r="A94" s="9"/>
      <c r="B94" s="12" t="s">
        <v>532</v>
      </c>
      <c r="C94" s="6"/>
      <c r="D94" s="9"/>
      <c r="E94" s="12" t="s">
        <v>533</v>
      </c>
      <c r="F94" s="6"/>
      <c r="G94" s="9"/>
      <c r="H94" s="12" t="s">
        <v>534</v>
      </c>
      <c r="I94" s="6"/>
      <c r="J94" s="9"/>
      <c r="K94" s="12" t="s">
        <v>536</v>
      </c>
      <c r="L94" s="6"/>
      <c r="M94" s="9"/>
      <c r="N94" s="12" t="s">
        <v>537</v>
      </c>
      <c r="O94" s="6"/>
      <c r="P94" s="9"/>
      <c r="Q94" s="12" t="s">
        <v>538</v>
      </c>
    </row>
    <row r="95">
      <c r="A95" s="9"/>
      <c r="B95" s="12" t="s">
        <v>64</v>
      </c>
      <c r="C95" s="6"/>
      <c r="D95" s="9"/>
      <c r="E95" s="12" t="s">
        <v>539</v>
      </c>
      <c r="F95" s="6"/>
      <c r="G95" s="9"/>
      <c r="H95" s="12" t="s">
        <v>540</v>
      </c>
      <c r="I95" s="6"/>
      <c r="J95" s="9"/>
      <c r="K95" s="12" t="s">
        <v>412</v>
      </c>
      <c r="L95" s="6"/>
      <c r="M95" s="9"/>
      <c r="N95" s="12" t="s">
        <v>541</v>
      </c>
      <c r="O95" s="6"/>
      <c r="P95" s="9"/>
      <c r="Q95" s="12" t="s">
        <v>542</v>
      </c>
    </row>
    <row r="96">
      <c r="A96" s="9"/>
      <c r="B96" s="12" t="s">
        <v>543</v>
      </c>
      <c r="C96" s="6"/>
      <c r="D96" s="9"/>
      <c r="E96" s="12" t="s">
        <v>544</v>
      </c>
      <c r="F96" s="6"/>
      <c r="G96" s="9"/>
      <c r="H96" s="12" t="s">
        <v>43</v>
      </c>
      <c r="I96" s="6"/>
      <c r="J96" s="9"/>
      <c r="K96" s="12" t="s">
        <v>145</v>
      </c>
      <c r="L96" s="6"/>
      <c r="M96" s="9"/>
      <c r="N96" s="12" t="s">
        <v>545</v>
      </c>
      <c r="O96" s="6"/>
      <c r="P96" s="9"/>
      <c r="Q96" s="12" t="s">
        <v>546</v>
      </c>
    </row>
    <row r="97">
      <c r="A97" s="9"/>
      <c r="B97" s="12" t="s">
        <v>547</v>
      </c>
      <c r="C97" s="6"/>
      <c r="D97" s="9"/>
      <c r="E97" s="12" t="s">
        <v>548</v>
      </c>
      <c r="F97" s="6"/>
      <c r="G97" s="9"/>
      <c r="H97" s="12" t="s">
        <v>549</v>
      </c>
      <c r="I97" s="6"/>
      <c r="J97" s="9"/>
      <c r="K97" s="12" t="s">
        <v>551</v>
      </c>
      <c r="L97" s="6"/>
      <c r="M97" s="9"/>
      <c r="N97" s="12" t="s">
        <v>257</v>
      </c>
      <c r="O97" s="6"/>
      <c r="P97" s="9"/>
      <c r="Q97" s="12" t="s">
        <v>552</v>
      </c>
    </row>
    <row r="98">
      <c r="A98" s="9"/>
      <c r="B98" s="12" t="s">
        <v>553</v>
      </c>
      <c r="C98" s="6"/>
      <c r="D98" s="9"/>
      <c r="E98" s="10"/>
      <c r="F98" s="6"/>
      <c r="G98" s="9"/>
      <c r="H98" s="12" t="s">
        <v>556</v>
      </c>
      <c r="I98" s="6"/>
      <c r="J98" s="9"/>
      <c r="K98" s="12" t="s">
        <v>162</v>
      </c>
      <c r="L98" s="6"/>
      <c r="M98" s="9"/>
      <c r="N98" s="10"/>
      <c r="O98" s="6"/>
      <c r="P98" s="9"/>
      <c r="Q98" s="12" t="s">
        <v>553</v>
      </c>
    </row>
    <row r="99">
      <c r="A99" s="14"/>
      <c r="B99" s="16"/>
      <c r="C99" s="6"/>
      <c r="D99" s="14"/>
      <c r="E99" s="16"/>
      <c r="F99" s="6"/>
      <c r="G99" s="14"/>
      <c r="H99" s="16"/>
      <c r="I99" s="6"/>
      <c r="J99" s="14"/>
      <c r="K99" s="16"/>
      <c r="L99" s="6"/>
      <c r="M99" s="14"/>
      <c r="N99" s="16"/>
      <c r="O99" s="6"/>
      <c r="P99" s="14"/>
      <c r="Q99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IFERROR(__xludf.DUMMYFUNCTION("filter( 'Feuille 2'!A:A,NOT('Feuille 2'!A:A=""""))"),"#N/A")</f>
        <v>#N/A</v>
      </c>
      <c r="B1" s="1" t="str">
        <f>IFERROR(__xludf.DUMMYFUNCTION("filter( 'Feuille 2'!B:B,NOT('Feuille 2'!B:B=""""))"),"Romain Rodrigues Ferreira")</f>
        <v>Romain Rodrigues Ferreira</v>
      </c>
      <c r="C1" s="1" t="str">
        <f>IFERROR(__xludf.DUMMYFUNCTION("filter( 'Feuille 2'!C:C,NOT('Feuille 2'!C:C=""""))"),"#N/A")</f>
        <v>#N/A</v>
      </c>
      <c r="D1" s="1" t="str">
        <f>IFERROR(__xludf.DUMMYFUNCTION("filter( 'Feuille 2'!D:D,NOT('Feuille 2'!D:D=""""))"),"#N/A")</f>
        <v>#N/A</v>
      </c>
      <c r="E1" s="1" t="str">
        <f>IFERROR(__xludf.DUMMYFUNCTION("filter( 'Feuille 2'!E:E,NOT('Feuille 2'!E:E=""""))"),"Aymane RAHHOU")</f>
        <v>Aymane RAHHOU</v>
      </c>
      <c r="F1" s="1" t="str">
        <f>IFERROR(__xludf.DUMMYFUNCTION("filter( 'Feuille 2'!F:F,NOT('Feuille 2'!F:F=""""))"),"#N/A")</f>
        <v>#N/A</v>
      </c>
      <c r="G1" s="1" t="str">
        <f>IFERROR(__xludf.DUMMYFUNCTION("filter( 'Feuille 2'!G:G,NOT('Feuille 2'!G:G=""""))"),"#N/A")</f>
        <v>#N/A</v>
      </c>
      <c r="H1" s="1" t="str">
        <f>IFERROR(__xludf.DUMMYFUNCTION("filter( 'Feuille 2'!H:H,NOT('Feuille 2'!H:H=""""))"),"Marie LACOMBE")</f>
        <v>Marie LACOMBE</v>
      </c>
      <c r="I1" s="1" t="str">
        <f>IFERROR(__xludf.DUMMYFUNCTION("filter( 'Feuille 2'!I:I,NOT('Feuille 2'!I:I=""""))"),"#N/A")</f>
        <v>#N/A</v>
      </c>
      <c r="J1" s="1" t="str">
        <f>IFERROR(__xludf.DUMMYFUNCTION("filter( 'Feuille 2'!J:J,NOT('Feuille 2'!J:J=""""))"),"#N/A")</f>
        <v>#N/A</v>
      </c>
      <c r="K1" s="1" t="str">
        <f>IFERROR(__xludf.DUMMYFUNCTION("filter( 'Feuille 2'!K:K,NOT('Feuille 2'!K:K=""""))"),"Aglaé TABOT")</f>
        <v>Aglaé TABOT</v>
      </c>
      <c r="L1" s="1" t="str">
        <f>IFERROR(__xludf.DUMMYFUNCTION("filter( 'Feuille 2'!L:L,NOT('Feuille 2'!L:L=""""))"),"#N/A")</f>
        <v>#N/A</v>
      </c>
      <c r="M1" s="1" t="str">
        <f>IFERROR(__xludf.DUMMYFUNCTION("filter( 'Feuille 2'!M:M,NOT('Feuille 2'!M:M=""""))"),"#N/A")</f>
        <v>#N/A</v>
      </c>
      <c r="N1" s="1" t="str">
        <f>IFERROR(__xludf.DUMMYFUNCTION("filter( 'Feuille 2'!N:N,NOT('Feuille 2'!N:N=""""))"),"Quentin SAISON")</f>
        <v>Quentin SAISON</v>
      </c>
      <c r="O1" s="1" t="str">
        <f>IFERROR(__xludf.DUMMYFUNCTION("filter( 'Feuille 2'!O:O,NOT('Feuille 2'!O:O=""""))"),"#N/A")</f>
        <v>#N/A</v>
      </c>
      <c r="P1" s="1" t="str">
        <f>IFERROR(__xludf.DUMMYFUNCTION("filter( 'Feuille 2'!P:P,NOT('Feuille 2'!P:P=""""))"),"#N/A")</f>
        <v>#N/A</v>
      </c>
      <c r="Q1" s="1" t="str">
        <f>IFERROR(__xludf.DUMMYFUNCTION("filter( 'Feuille 2'!Q:Q,NOT('Feuille 2'!Q:Q=""""))"),"Colin GUILLAUME")</f>
        <v>Colin GUILLAUME</v>
      </c>
      <c r="T1" s="11" t="str">
        <f>IFERROR(__xludf.DUMMYFUNCTION("unique(A1:Q66)"),"#N/A")</f>
        <v>#N/A</v>
      </c>
      <c r="U1" s="1" t="str">
        <f>IFERROR(__xludf.DUMMYFUNCTION("""COMPUTED_VALUE"""),"Romain Rodrigues Ferreira")</f>
        <v>Romain Rodrigues Ferreira</v>
      </c>
      <c r="V1" s="1" t="str">
        <f>IFERROR(__xludf.DUMMYFUNCTION("""COMPUTED_VALUE"""),"#N/A")</f>
        <v>#N/A</v>
      </c>
      <c r="W1" s="1" t="str">
        <f>IFERROR(__xludf.DUMMYFUNCTION("""COMPUTED_VALUE"""),"#N/A")</f>
        <v>#N/A</v>
      </c>
      <c r="X1" s="1" t="str">
        <f>IFERROR(__xludf.DUMMYFUNCTION("""COMPUTED_VALUE"""),"Aymane RAHHOU")</f>
        <v>Aymane RAHHOU</v>
      </c>
      <c r="Y1" s="1" t="str">
        <f>IFERROR(__xludf.DUMMYFUNCTION("""COMPUTED_VALUE"""),"#N/A")</f>
        <v>#N/A</v>
      </c>
      <c r="Z1" s="1" t="str">
        <f>IFERROR(__xludf.DUMMYFUNCTION("""COMPUTED_VALUE"""),"#N/A")</f>
        <v>#N/A</v>
      </c>
      <c r="AA1" s="1" t="str">
        <f>IFERROR(__xludf.DUMMYFUNCTION("""COMPUTED_VALUE"""),"Marie LACOMBE")</f>
        <v>Marie LACOMBE</v>
      </c>
      <c r="AB1" s="1" t="str">
        <f>IFERROR(__xludf.DUMMYFUNCTION("""COMPUTED_VALUE"""),"#N/A")</f>
        <v>#N/A</v>
      </c>
      <c r="AC1" s="1" t="str">
        <f>IFERROR(__xludf.DUMMYFUNCTION("""COMPUTED_VALUE"""),"#N/A")</f>
        <v>#N/A</v>
      </c>
      <c r="AD1" s="1" t="str">
        <f>IFERROR(__xludf.DUMMYFUNCTION("""COMPUTED_VALUE"""),"Aglaé TABOT")</f>
        <v>Aglaé TABOT</v>
      </c>
      <c r="AE1" s="1" t="str">
        <f>IFERROR(__xludf.DUMMYFUNCTION("""COMPUTED_VALUE"""),"#N/A")</f>
        <v>#N/A</v>
      </c>
      <c r="AF1" s="1" t="str">
        <f>IFERROR(__xludf.DUMMYFUNCTION("""COMPUTED_VALUE"""),"#N/A")</f>
        <v>#N/A</v>
      </c>
      <c r="AG1" s="1" t="str">
        <f>IFERROR(__xludf.DUMMYFUNCTION("""COMPUTED_VALUE"""),"Quentin SAISON")</f>
        <v>Quentin SAISON</v>
      </c>
      <c r="AH1" s="1" t="str">
        <f>IFERROR(__xludf.DUMMYFUNCTION("""COMPUTED_VALUE"""),"#N/A")</f>
        <v>#N/A</v>
      </c>
      <c r="AI1" s="1" t="str">
        <f>IFERROR(__xludf.DUMMYFUNCTION("""COMPUTED_VALUE"""),"#N/A")</f>
        <v>#N/A</v>
      </c>
      <c r="AJ1" s="1" t="str">
        <f>IFERROR(__xludf.DUMMYFUNCTION("""COMPUTED_VALUE"""),"Colin GUILLAUME")</f>
        <v>Colin GUILLAUME</v>
      </c>
    </row>
    <row r="2">
      <c r="B2" s="1" t="str">
        <f>IFERROR(__xludf.DUMMYFUNCTION("""COMPUTED_VALUE"""),"Klaudia MIARA")</f>
        <v>Klaudia MIARA</v>
      </c>
      <c r="E2" s="1" t="str">
        <f>IFERROR(__xludf.DUMMYFUNCTION("""COMPUTED_VALUE"""),"Lola DELACOUX")</f>
        <v>Lola DELACOUX</v>
      </c>
      <c r="H2" s="1" t="str">
        <f>IFERROR(__xludf.DUMMYFUNCTION("""COMPUTED_VALUE"""),"Adi IBRAHIMOVIC")</f>
        <v>Adi IBRAHIMOVIC</v>
      </c>
      <c r="K2" s="1" t="str">
        <f>IFERROR(__xludf.DUMMYFUNCTION("""COMPUTED_VALUE"""),"Simon Rousseau")</f>
        <v>Simon Rousseau</v>
      </c>
      <c r="N2" s="1" t="str">
        <f>IFERROR(__xludf.DUMMYFUNCTION("""COMPUTED_VALUE"""),"João Vitor Belintane Fermiano")</f>
        <v>João Vitor Belintane Fermiano</v>
      </c>
      <c r="Q2" s="1" t="str">
        <f>IFERROR(__xludf.DUMMYFUNCTION("""COMPUTED_VALUE"""),"Louis COLIN")</f>
        <v>Louis COLIN</v>
      </c>
      <c r="T2" s="13" t="str">
        <f>IFERROR(__xludf.DUMMYFUNCTION("""COMPUTED_VALUE"""),"")</f>
        <v/>
      </c>
      <c r="U2" s="1" t="str">
        <f>IFERROR(__xludf.DUMMYFUNCTION("""COMPUTED_VALUE"""),"Klaudia MIARA")</f>
        <v>Klaudia MIARA</v>
      </c>
      <c r="V2" s="1" t="str">
        <f>IFERROR(__xludf.DUMMYFUNCTION("""COMPUTED_VALUE"""),"")</f>
        <v/>
      </c>
      <c r="W2" s="1" t="str">
        <f>IFERROR(__xludf.DUMMYFUNCTION("""COMPUTED_VALUE"""),"")</f>
        <v/>
      </c>
      <c r="X2" s="1" t="str">
        <f>IFERROR(__xludf.DUMMYFUNCTION("""COMPUTED_VALUE"""),"Lola DELACOUX")</f>
        <v>Lola DELACOUX</v>
      </c>
      <c r="Y2" s="1" t="str">
        <f>IFERROR(__xludf.DUMMYFUNCTION("""COMPUTED_VALUE"""),"")</f>
        <v/>
      </c>
      <c r="Z2" s="1" t="str">
        <f>IFERROR(__xludf.DUMMYFUNCTION("""COMPUTED_VALUE"""),"")</f>
        <v/>
      </c>
      <c r="AA2" s="1" t="str">
        <f>IFERROR(__xludf.DUMMYFUNCTION("""COMPUTED_VALUE"""),"Adi IBRAHIMOVIC")</f>
        <v>Adi IBRAHIMOVIC</v>
      </c>
      <c r="AB2" s="1" t="str">
        <f>IFERROR(__xludf.DUMMYFUNCTION("""COMPUTED_VALUE"""),"")</f>
        <v/>
      </c>
      <c r="AC2" s="1" t="str">
        <f>IFERROR(__xludf.DUMMYFUNCTION("""COMPUTED_VALUE"""),"")</f>
        <v/>
      </c>
      <c r="AD2" s="1" t="str">
        <f>IFERROR(__xludf.DUMMYFUNCTION("""COMPUTED_VALUE"""),"Simon Rousseau")</f>
        <v>Simon Rousseau</v>
      </c>
      <c r="AE2" s="1" t="str">
        <f>IFERROR(__xludf.DUMMYFUNCTION("""COMPUTED_VALUE"""),"")</f>
        <v/>
      </c>
      <c r="AF2" s="1" t="str">
        <f>IFERROR(__xludf.DUMMYFUNCTION("""COMPUTED_VALUE"""),"")</f>
        <v/>
      </c>
      <c r="AG2" s="1" t="str">
        <f>IFERROR(__xludf.DUMMYFUNCTION("""COMPUTED_VALUE"""),"João Vitor Belintane Fermiano")</f>
        <v>João Vitor Belintane Fermiano</v>
      </c>
      <c r="AH2" s="1" t="str">
        <f>IFERROR(__xludf.DUMMYFUNCTION("""COMPUTED_VALUE"""),"")</f>
        <v/>
      </c>
      <c r="AI2" s="1" t="str">
        <f>IFERROR(__xludf.DUMMYFUNCTION("""COMPUTED_VALUE"""),"")</f>
        <v/>
      </c>
      <c r="AJ2" s="1" t="str">
        <f>IFERROR(__xludf.DUMMYFUNCTION("""COMPUTED_VALUE"""),"Louis COLIN")</f>
        <v>Louis COLIN</v>
      </c>
    </row>
    <row r="3">
      <c r="B3" s="1" t="str">
        <f>IFERROR(__xludf.DUMMYFUNCTION("""COMPUTED_VALUE"""),"Clémence PINOT")</f>
        <v>Clémence PINOT</v>
      </c>
      <c r="E3" s="1" t="str">
        <f>IFERROR(__xludf.DUMMYFUNCTION("""COMPUTED_VALUE"""),"Lucas COMMUNIER")</f>
        <v>Lucas COMMUNIER</v>
      </c>
      <c r="H3" s="1" t="str">
        <f>IFERROR(__xludf.DUMMYFUNCTION("""COMPUTED_VALUE"""),"Juan XIMENEZ DE EMBUN")</f>
        <v>Juan XIMENEZ DE EMBUN</v>
      </c>
      <c r="K3" s="1" t="str">
        <f>IFERROR(__xludf.DUMMYFUNCTION("""COMPUTED_VALUE"""),"Loïs VISONNEAU")</f>
        <v>Loïs VISONNEAU</v>
      </c>
      <c r="N3" s="1" t="str">
        <f>IFERROR(__xludf.DUMMYFUNCTION("""COMPUTED_VALUE"""),"Tom KHAYAT")</f>
        <v>Tom KHAYAT</v>
      </c>
      <c r="Q3" s="1" t="str">
        <f>IFERROR(__xludf.DUMMYFUNCTION("""COMPUTED_VALUE"""),"Timothée MESNARD")</f>
        <v>Timothée MESNARD</v>
      </c>
      <c r="T3" s="13" t="str">
        <f>IFERROR(__xludf.DUMMYFUNCTION("""COMPUTED_VALUE"""),"")</f>
        <v/>
      </c>
      <c r="U3" s="1" t="str">
        <f>IFERROR(__xludf.DUMMYFUNCTION("""COMPUTED_VALUE"""),"Clémence PINOT")</f>
        <v>Clémence PINOT</v>
      </c>
      <c r="V3" s="1" t="str">
        <f>IFERROR(__xludf.DUMMYFUNCTION("""COMPUTED_VALUE"""),"")</f>
        <v/>
      </c>
      <c r="W3" s="1" t="str">
        <f>IFERROR(__xludf.DUMMYFUNCTION("""COMPUTED_VALUE"""),"")</f>
        <v/>
      </c>
      <c r="X3" s="1" t="str">
        <f>IFERROR(__xludf.DUMMYFUNCTION("""COMPUTED_VALUE"""),"Lucas COMMUNIER")</f>
        <v>Lucas COMMUNIER</v>
      </c>
      <c r="Y3" s="1" t="str">
        <f>IFERROR(__xludf.DUMMYFUNCTION("""COMPUTED_VALUE"""),"")</f>
        <v/>
      </c>
      <c r="Z3" s="1" t="str">
        <f>IFERROR(__xludf.DUMMYFUNCTION("""COMPUTED_VALUE"""),"")</f>
        <v/>
      </c>
      <c r="AA3" s="1" t="str">
        <f>IFERROR(__xludf.DUMMYFUNCTION("""COMPUTED_VALUE"""),"Juan XIMENEZ DE EMBUN")</f>
        <v>Juan XIMENEZ DE EMBUN</v>
      </c>
      <c r="AB3" s="1" t="str">
        <f>IFERROR(__xludf.DUMMYFUNCTION("""COMPUTED_VALUE"""),"")</f>
        <v/>
      </c>
      <c r="AC3" s="1" t="str">
        <f>IFERROR(__xludf.DUMMYFUNCTION("""COMPUTED_VALUE"""),"")</f>
        <v/>
      </c>
      <c r="AD3" s="1" t="str">
        <f>IFERROR(__xludf.DUMMYFUNCTION("""COMPUTED_VALUE"""),"Loïs VISONNEAU")</f>
        <v>Loïs VISONNEAU</v>
      </c>
      <c r="AE3" s="1" t="str">
        <f>IFERROR(__xludf.DUMMYFUNCTION("""COMPUTED_VALUE"""),"")</f>
        <v/>
      </c>
      <c r="AF3" s="1" t="str">
        <f>IFERROR(__xludf.DUMMYFUNCTION("""COMPUTED_VALUE"""),"")</f>
        <v/>
      </c>
      <c r="AG3" s="1" t="str">
        <f>IFERROR(__xludf.DUMMYFUNCTION("""COMPUTED_VALUE"""),"Tom KHAYAT")</f>
        <v>Tom KHAYAT</v>
      </c>
      <c r="AH3" s="1" t="str">
        <f>IFERROR(__xludf.DUMMYFUNCTION("""COMPUTED_VALUE"""),"")</f>
        <v/>
      </c>
      <c r="AI3" s="1" t="str">
        <f>IFERROR(__xludf.DUMMYFUNCTION("""COMPUTED_VALUE"""),"")</f>
        <v/>
      </c>
      <c r="AJ3" s="1" t="str">
        <f>IFERROR(__xludf.DUMMYFUNCTION("""COMPUTED_VALUE"""),"Timothée MESNARD")</f>
        <v>Timothée MESNARD</v>
      </c>
    </row>
    <row r="4">
      <c r="B4" s="1" t="str">
        <f>IFERROR(__xludf.DUMMYFUNCTION("""COMPUTED_VALUE"""),"claire dépasse")</f>
        <v>claire dépasse</v>
      </c>
      <c r="E4" s="1" t="str">
        <f>IFERROR(__xludf.DUMMYFUNCTION("""COMPUTED_VALUE"""),"Yousra OUEZZANI")</f>
        <v>Yousra OUEZZANI</v>
      </c>
      <c r="H4" s="1" t="str">
        <f>IFERROR(__xludf.DUMMYFUNCTION("""COMPUTED_VALUE"""),"Noé MASSON")</f>
        <v>Noé MASSON</v>
      </c>
      <c r="K4" s="1" t="str">
        <f>IFERROR(__xludf.DUMMYFUNCTION("""COMPUTED_VALUE"""),"Jaime Villarino")</f>
        <v>Jaime Villarino</v>
      </c>
      <c r="N4" s="1" t="str">
        <f>IFERROR(__xludf.DUMMYFUNCTION("""COMPUTED_VALUE"""),"Nina RAUSCHER")</f>
        <v>Nina RAUSCHER</v>
      </c>
      <c r="Q4" s="1" t="str">
        <f>IFERROR(__xludf.DUMMYFUNCTION("""COMPUTED_VALUE"""),"Clément LAVAUD")</f>
        <v>Clément LAVAUD</v>
      </c>
      <c r="T4" s="13" t="str">
        <f>IFERROR(__xludf.DUMMYFUNCTION("""COMPUTED_VALUE"""),"")</f>
        <v/>
      </c>
      <c r="U4" s="1" t="str">
        <f>IFERROR(__xludf.DUMMYFUNCTION("""COMPUTED_VALUE"""),"claire dépasse")</f>
        <v>claire dépasse</v>
      </c>
      <c r="V4" s="1" t="str">
        <f>IFERROR(__xludf.DUMMYFUNCTION("""COMPUTED_VALUE"""),"")</f>
        <v/>
      </c>
      <c r="W4" s="1" t="str">
        <f>IFERROR(__xludf.DUMMYFUNCTION("""COMPUTED_VALUE"""),"")</f>
        <v/>
      </c>
      <c r="X4" s="1" t="str">
        <f>IFERROR(__xludf.DUMMYFUNCTION("""COMPUTED_VALUE"""),"Yousra OUEZZANI")</f>
        <v>Yousra OUEZZANI</v>
      </c>
      <c r="Y4" s="1" t="str">
        <f>IFERROR(__xludf.DUMMYFUNCTION("""COMPUTED_VALUE"""),"")</f>
        <v/>
      </c>
      <c r="Z4" s="1" t="str">
        <f>IFERROR(__xludf.DUMMYFUNCTION("""COMPUTED_VALUE"""),"")</f>
        <v/>
      </c>
      <c r="AA4" s="1" t="str">
        <f>IFERROR(__xludf.DUMMYFUNCTION("""COMPUTED_VALUE"""),"Noé MASSON")</f>
        <v>Noé MASSON</v>
      </c>
      <c r="AB4" s="1" t="str">
        <f>IFERROR(__xludf.DUMMYFUNCTION("""COMPUTED_VALUE"""),"")</f>
        <v/>
      </c>
      <c r="AC4" s="1" t="str">
        <f>IFERROR(__xludf.DUMMYFUNCTION("""COMPUTED_VALUE"""),"")</f>
        <v/>
      </c>
      <c r="AD4" s="1" t="str">
        <f>IFERROR(__xludf.DUMMYFUNCTION("""COMPUTED_VALUE"""),"Jaime Villarino")</f>
        <v>Jaime Villarino</v>
      </c>
      <c r="AE4" s="1" t="str">
        <f>IFERROR(__xludf.DUMMYFUNCTION("""COMPUTED_VALUE"""),"")</f>
        <v/>
      </c>
      <c r="AF4" s="1" t="str">
        <f>IFERROR(__xludf.DUMMYFUNCTION("""COMPUTED_VALUE"""),"")</f>
        <v/>
      </c>
      <c r="AG4" s="1" t="str">
        <f>IFERROR(__xludf.DUMMYFUNCTION("""COMPUTED_VALUE"""),"Nina RAUSCHER")</f>
        <v>Nina RAUSCHER</v>
      </c>
      <c r="AH4" s="1" t="str">
        <f>IFERROR(__xludf.DUMMYFUNCTION("""COMPUTED_VALUE"""),"")</f>
        <v/>
      </c>
      <c r="AI4" s="1" t="str">
        <f>IFERROR(__xludf.DUMMYFUNCTION("""COMPUTED_VALUE"""),"")</f>
        <v/>
      </c>
      <c r="AJ4" s="1" t="str">
        <f>IFERROR(__xludf.DUMMYFUNCTION("""COMPUTED_VALUE"""),"Clément LAVAUD")</f>
        <v>Clément LAVAUD</v>
      </c>
    </row>
    <row r="5">
      <c r="B5" s="1" t="str">
        <f>IFERROR(__xludf.DUMMYFUNCTION("""COMPUTED_VALUE"""),"Romane TEZE")</f>
        <v>Romane TEZE</v>
      </c>
      <c r="E5" s="1" t="str">
        <f>IFERROR(__xludf.DUMMYFUNCTION("""COMPUTED_VALUE"""),"Lucas LEGAGNEUX")</f>
        <v>Lucas LEGAGNEUX</v>
      </c>
      <c r="H5" s="1" t="str">
        <f>IFERROR(__xludf.DUMMYFUNCTION("""COMPUTED_VALUE"""),"Arthur BARANGER")</f>
        <v>Arthur BARANGER</v>
      </c>
      <c r="K5" s="1" t="str">
        <f>IFERROR(__xludf.DUMMYFUNCTION("""COMPUTED_VALUE"""),"Loïs LOZACH")</f>
        <v>Loïs LOZACH</v>
      </c>
      <c r="N5" s="1" t="str">
        <f>IFERROR(__xludf.DUMMYFUNCTION("""COMPUTED_VALUE"""),"Le Gac Justine")</f>
        <v>Le Gac Justine</v>
      </c>
      <c r="Q5" s="1" t="str">
        <f>IFERROR(__xludf.DUMMYFUNCTION("""COMPUTED_VALUE"""),"Mounib BOUAISSA")</f>
        <v>Mounib BOUAISSA</v>
      </c>
      <c r="T5" s="13" t="str">
        <f>IFERROR(__xludf.DUMMYFUNCTION("""COMPUTED_VALUE"""),"")</f>
        <v/>
      </c>
      <c r="U5" s="1" t="str">
        <f>IFERROR(__xludf.DUMMYFUNCTION("""COMPUTED_VALUE"""),"Romane TEZE")</f>
        <v>Romane TEZE</v>
      </c>
      <c r="V5" s="1" t="str">
        <f>IFERROR(__xludf.DUMMYFUNCTION("""COMPUTED_VALUE"""),"")</f>
        <v/>
      </c>
      <c r="W5" s="1" t="str">
        <f>IFERROR(__xludf.DUMMYFUNCTION("""COMPUTED_VALUE"""),"")</f>
        <v/>
      </c>
      <c r="X5" s="1" t="str">
        <f>IFERROR(__xludf.DUMMYFUNCTION("""COMPUTED_VALUE"""),"Lucas LEGAGNEUX")</f>
        <v>Lucas LEGAGNEUX</v>
      </c>
      <c r="Y5" s="1" t="str">
        <f>IFERROR(__xludf.DUMMYFUNCTION("""COMPUTED_VALUE"""),"")</f>
        <v/>
      </c>
      <c r="Z5" s="1" t="str">
        <f>IFERROR(__xludf.DUMMYFUNCTION("""COMPUTED_VALUE"""),"")</f>
        <v/>
      </c>
      <c r="AA5" s="1" t="str">
        <f>IFERROR(__xludf.DUMMYFUNCTION("""COMPUTED_VALUE"""),"Arthur BARANGER")</f>
        <v>Arthur BARANGER</v>
      </c>
      <c r="AB5" s="1" t="str">
        <f>IFERROR(__xludf.DUMMYFUNCTION("""COMPUTED_VALUE"""),"")</f>
        <v/>
      </c>
      <c r="AC5" s="1" t="str">
        <f>IFERROR(__xludf.DUMMYFUNCTION("""COMPUTED_VALUE"""),"")</f>
        <v/>
      </c>
      <c r="AD5" s="1" t="str">
        <f>IFERROR(__xludf.DUMMYFUNCTION("""COMPUTED_VALUE"""),"Loïs LOZACH")</f>
        <v>Loïs LOZACH</v>
      </c>
      <c r="AE5" s="1" t="str">
        <f>IFERROR(__xludf.DUMMYFUNCTION("""COMPUTED_VALUE"""),"")</f>
        <v/>
      </c>
      <c r="AF5" s="1" t="str">
        <f>IFERROR(__xludf.DUMMYFUNCTION("""COMPUTED_VALUE"""),"")</f>
        <v/>
      </c>
      <c r="AG5" s="1" t="str">
        <f>IFERROR(__xludf.DUMMYFUNCTION("""COMPUTED_VALUE"""),"Le Gac Justine")</f>
        <v>Le Gac Justine</v>
      </c>
      <c r="AH5" s="1" t="str">
        <f>IFERROR(__xludf.DUMMYFUNCTION("""COMPUTED_VALUE"""),"")</f>
        <v/>
      </c>
      <c r="AI5" s="1" t="str">
        <f>IFERROR(__xludf.DUMMYFUNCTION("""COMPUTED_VALUE"""),"")</f>
        <v/>
      </c>
      <c r="AJ5" s="1" t="str">
        <f>IFERROR(__xludf.DUMMYFUNCTION("""COMPUTED_VALUE"""),"Mounib BOUAISSA")</f>
        <v>Mounib BOUAISSA</v>
      </c>
    </row>
    <row r="6">
      <c r="B6" s="1" t="str">
        <f>IFERROR(__xludf.DUMMYFUNCTION("""COMPUTED_VALUE"""),"Juliette RIGAUD")</f>
        <v>Juliette RIGAUD</v>
      </c>
      <c r="E6" s="1" t="str">
        <f>IFERROR(__xludf.DUMMYFUNCTION("""COMPUTED_VALUE"""),"Clément POINTEAU")</f>
        <v>Clément POINTEAU</v>
      </c>
      <c r="H6" s="1" t="str">
        <f>IFERROR(__xludf.DUMMYFUNCTION("""COMPUTED_VALUE"""),"Aubin MASSART")</f>
        <v>Aubin MASSART</v>
      </c>
      <c r="K6" s="1" t="str">
        <f>IFERROR(__xludf.DUMMYFUNCTION("""COMPUTED_VALUE"""),"Pietra Brizot")</f>
        <v>Pietra Brizot</v>
      </c>
      <c r="N6" s="1" t="str">
        <f>IFERROR(__xludf.DUMMYFUNCTION("""COMPUTED_VALUE"""),"Simon GROUARD")</f>
        <v>Simon GROUARD</v>
      </c>
      <c r="Q6" s="1" t="str">
        <f>IFERROR(__xludf.DUMMYFUNCTION("""COMPUTED_VALUE"""),"Carlos Adir Ely Murussi Leite")</f>
        <v>Carlos Adir Ely Murussi Leite</v>
      </c>
      <c r="T6" s="13" t="str">
        <f>IFERROR(__xludf.DUMMYFUNCTION("""COMPUTED_VALUE"""),"")</f>
        <v/>
      </c>
      <c r="U6" s="1" t="str">
        <f>IFERROR(__xludf.DUMMYFUNCTION("""COMPUTED_VALUE"""),"Juliette RIGAUD")</f>
        <v>Juliette RIGAUD</v>
      </c>
      <c r="V6" s="1" t="str">
        <f>IFERROR(__xludf.DUMMYFUNCTION("""COMPUTED_VALUE"""),"")</f>
        <v/>
      </c>
      <c r="W6" s="1" t="str">
        <f>IFERROR(__xludf.DUMMYFUNCTION("""COMPUTED_VALUE"""),"")</f>
        <v/>
      </c>
      <c r="X6" s="1" t="str">
        <f>IFERROR(__xludf.DUMMYFUNCTION("""COMPUTED_VALUE"""),"Clément POINTEAU")</f>
        <v>Clément POINTEAU</v>
      </c>
      <c r="Y6" s="1" t="str">
        <f>IFERROR(__xludf.DUMMYFUNCTION("""COMPUTED_VALUE"""),"")</f>
        <v/>
      </c>
      <c r="Z6" s="1" t="str">
        <f>IFERROR(__xludf.DUMMYFUNCTION("""COMPUTED_VALUE"""),"")</f>
        <v/>
      </c>
      <c r="AA6" s="1" t="str">
        <f>IFERROR(__xludf.DUMMYFUNCTION("""COMPUTED_VALUE"""),"Aubin MASSART")</f>
        <v>Aubin MASSART</v>
      </c>
      <c r="AB6" s="1" t="str">
        <f>IFERROR(__xludf.DUMMYFUNCTION("""COMPUTED_VALUE"""),"")</f>
        <v/>
      </c>
      <c r="AC6" s="1" t="str">
        <f>IFERROR(__xludf.DUMMYFUNCTION("""COMPUTED_VALUE"""),"")</f>
        <v/>
      </c>
      <c r="AD6" s="1" t="str">
        <f>IFERROR(__xludf.DUMMYFUNCTION("""COMPUTED_VALUE"""),"Pietra Brizot")</f>
        <v>Pietra Brizot</v>
      </c>
      <c r="AE6" s="1" t="str">
        <f>IFERROR(__xludf.DUMMYFUNCTION("""COMPUTED_VALUE"""),"")</f>
        <v/>
      </c>
      <c r="AF6" s="1" t="str">
        <f>IFERROR(__xludf.DUMMYFUNCTION("""COMPUTED_VALUE"""),"")</f>
        <v/>
      </c>
      <c r="AG6" s="1" t="str">
        <f>IFERROR(__xludf.DUMMYFUNCTION("""COMPUTED_VALUE"""),"Simon GROUARD")</f>
        <v>Simon GROUARD</v>
      </c>
      <c r="AH6" s="1" t="str">
        <f>IFERROR(__xludf.DUMMYFUNCTION("""COMPUTED_VALUE"""),"")</f>
        <v/>
      </c>
      <c r="AI6" s="1" t="str">
        <f>IFERROR(__xludf.DUMMYFUNCTION("""COMPUTED_VALUE"""),"")</f>
        <v/>
      </c>
      <c r="AJ6" s="1" t="str">
        <f>IFERROR(__xludf.DUMMYFUNCTION("""COMPUTED_VALUE"""),"Carlos Adir Ely Murussi Leite")</f>
        <v>Carlos Adir Ely Murussi Leite</v>
      </c>
    </row>
    <row r="7">
      <c r="B7" s="1" t="str">
        <f>IFERROR(__xludf.DUMMYFUNCTION("""COMPUTED_VALUE"""),"Adrien Nusslé")</f>
        <v>Adrien Nusslé</v>
      </c>
      <c r="E7" s="1" t="str">
        <f>IFERROR(__xludf.DUMMYFUNCTION("""COMPUTED_VALUE"""),"Thomas MERLANDE")</f>
        <v>Thomas MERLANDE</v>
      </c>
      <c r="H7" s="1" t="str">
        <f>IFERROR(__xludf.DUMMYFUNCTION("""COMPUTED_VALUE"""),"Alexis GUESDON")</f>
        <v>Alexis GUESDON</v>
      </c>
      <c r="K7" s="1" t="str">
        <f>IFERROR(__xludf.DUMMYFUNCTION("""COMPUTED_VALUE"""),"Madeline DELAGE")</f>
        <v>Madeline DELAGE</v>
      </c>
      <c r="N7" s="1" t="str">
        <f>IFERROR(__xludf.DUMMYFUNCTION("""COMPUTED_VALUE"""),"Fernando QUESADA SEGURA")</f>
        <v>Fernando QUESADA SEGURA</v>
      </c>
      <c r="Q7" s="1" t="str">
        <f>IFERROR(__xludf.DUMMYFUNCTION("""COMPUTED_VALUE"""),"Antoine Boulanger")</f>
        <v>Antoine Boulanger</v>
      </c>
      <c r="T7" s="13" t="str">
        <f>IFERROR(__xludf.DUMMYFUNCTION("""COMPUTED_VALUE"""),"")</f>
        <v/>
      </c>
      <c r="U7" s="1" t="str">
        <f>IFERROR(__xludf.DUMMYFUNCTION("""COMPUTED_VALUE"""),"Adrien Nusslé")</f>
        <v>Adrien Nusslé</v>
      </c>
      <c r="V7" s="1" t="str">
        <f>IFERROR(__xludf.DUMMYFUNCTION("""COMPUTED_VALUE"""),"")</f>
        <v/>
      </c>
      <c r="W7" s="1" t="str">
        <f>IFERROR(__xludf.DUMMYFUNCTION("""COMPUTED_VALUE"""),"")</f>
        <v/>
      </c>
      <c r="X7" s="1" t="str">
        <f>IFERROR(__xludf.DUMMYFUNCTION("""COMPUTED_VALUE"""),"Thomas MERLANDE")</f>
        <v>Thomas MERLANDE</v>
      </c>
      <c r="Y7" s="1" t="str">
        <f>IFERROR(__xludf.DUMMYFUNCTION("""COMPUTED_VALUE"""),"")</f>
        <v/>
      </c>
      <c r="Z7" s="1" t="str">
        <f>IFERROR(__xludf.DUMMYFUNCTION("""COMPUTED_VALUE"""),"")</f>
        <v/>
      </c>
      <c r="AA7" s="1" t="str">
        <f>IFERROR(__xludf.DUMMYFUNCTION("""COMPUTED_VALUE"""),"Alexis GUESDON")</f>
        <v>Alexis GUESDON</v>
      </c>
      <c r="AB7" s="1" t="str">
        <f>IFERROR(__xludf.DUMMYFUNCTION("""COMPUTED_VALUE"""),"")</f>
        <v/>
      </c>
      <c r="AC7" s="1" t="str">
        <f>IFERROR(__xludf.DUMMYFUNCTION("""COMPUTED_VALUE"""),"")</f>
        <v/>
      </c>
      <c r="AD7" s="1" t="str">
        <f>IFERROR(__xludf.DUMMYFUNCTION("""COMPUTED_VALUE"""),"Madeline DELAGE")</f>
        <v>Madeline DELAGE</v>
      </c>
      <c r="AE7" s="1" t="str">
        <f>IFERROR(__xludf.DUMMYFUNCTION("""COMPUTED_VALUE"""),"")</f>
        <v/>
      </c>
      <c r="AF7" s="1" t="str">
        <f>IFERROR(__xludf.DUMMYFUNCTION("""COMPUTED_VALUE"""),"")</f>
        <v/>
      </c>
      <c r="AG7" s="1" t="str">
        <f>IFERROR(__xludf.DUMMYFUNCTION("""COMPUTED_VALUE"""),"Fernando QUESADA SEGURA")</f>
        <v>Fernando QUESADA SEGURA</v>
      </c>
      <c r="AH7" s="1" t="str">
        <f>IFERROR(__xludf.DUMMYFUNCTION("""COMPUTED_VALUE"""),"")</f>
        <v/>
      </c>
      <c r="AI7" s="1" t="str">
        <f>IFERROR(__xludf.DUMMYFUNCTION("""COMPUTED_VALUE"""),"")</f>
        <v/>
      </c>
      <c r="AJ7" s="1" t="str">
        <f>IFERROR(__xludf.DUMMYFUNCTION("""COMPUTED_VALUE"""),"Antoine Boulanger")</f>
        <v>Antoine Boulanger</v>
      </c>
    </row>
    <row r="8">
      <c r="B8" s="1" t="str">
        <f>IFERROR(__xludf.DUMMYFUNCTION("""COMPUTED_VALUE"""),"Stefano MARCHI")</f>
        <v>Stefano MARCHI</v>
      </c>
      <c r="E8" s="1" t="str">
        <f>IFERROR(__xludf.DUMMYFUNCTION("""COMPUTED_VALUE"""),"Nicolas THEVENOT")</f>
        <v>Nicolas THEVENOT</v>
      </c>
      <c r="H8" s="1" t="str">
        <f>IFERROR(__xludf.DUMMYFUNCTION("""COMPUTED_VALUE"""),"Laurine Dejonghe")</f>
        <v>Laurine Dejonghe</v>
      </c>
      <c r="K8" s="1" t="str">
        <f>IFERROR(__xludf.DUMMYFUNCTION("""COMPUTED_VALUE"""),"Guillermo Israel Buenfil Solís")</f>
        <v>Guillermo Israel Buenfil Solís</v>
      </c>
      <c r="N8" s="1" t="str">
        <f>IFERROR(__xludf.DUMMYFUNCTION("""COMPUTED_VALUE"""),"Aubane ESPERANCE")</f>
        <v>Aubane ESPERANCE</v>
      </c>
      <c r="Q8" s="1" t="str">
        <f>IFERROR(__xludf.DUMMYFUNCTION("""COMPUTED_VALUE"""),"Andreza SILVA PEREIRA")</f>
        <v>Andreza SILVA PEREIRA</v>
      </c>
      <c r="T8" s="13" t="str">
        <f>IFERROR(__xludf.DUMMYFUNCTION("""COMPUTED_VALUE"""),"")</f>
        <v/>
      </c>
      <c r="U8" s="1" t="str">
        <f>IFERROR(__xludf.DUMMYFUNCTION("""COMPUTED_VALUE"""),"Stefano MARCHI")</f>
        <v>Stefano MARCHI</v>
      </c>
      <c r="V8" s="1" t="str">
        <f>IFERROR(__xludf.DUMMYFUNCTION("""COMPUTED_VALUE"""),"")</f>
        <v/>
      </c>
      <c r="W8" s="1" t="str">
        <f>IFERROR(__xludf.DUMMYFUNCTION("""COMPUTED_VALUE"""),"")</f>
        <v/>
      </c>
      <c r="X8" s="1" t="str">
        <f>IFERROR(__xludf.DUMMYFUNCTION("""COMPUTED_VALUE"""),"Nicolas THEVENOT")</f>
        <v>Nicolas THEVENOT</v>
      </c>
      <c r="Y8" s="1" t="str">
        <f>IFERROR(__xludf.DUMMYFUNCTION("""COMPUTED_VALUE"""),"")</f>
        <v/>
      </c>
      <c r="Z8" s="1" t="str">
        <f>IFERROR(__xludf.DUMMYFUNCTION("""COMPUTED_VALUE"""),"")</f>
        <v/>
      </c>
      <c r="AA8" s="1" t="str">
        <f>IFERROR(__xludf.DUMMYFUNCTION("""COMPUTED_VALUE"""),"Laurine Dejonghe")</f>
        <v>Laurine Dejonghe</v>
      </c>
      <c r="AB8" s="1" t="str">
        <f>IFERROR(__xludf.DUMMYFUNCTION("""COMPUTED_VALUE"""),"")</f>
        <v/>
      </c>
      <c r="AC8" s="1" t="str">
        <f>IFERROR(__xludf.DUMMYFUNCTION("""COMPUTED_VALUE"""),"")</f>
        <v/>
      </c>
      <c r="AD8" s="1" t="str">
        <f>IFERROR(__xludf.DUMMYFUNCTION("""COMPUTED_VALUE"""),"Guillermo Israel Buenfil Solís")</f>
        <v>Guillermo Israel Buenfil Solís</v>
      </c>
      <c r="AE8" s="1" t="str">
        <f>IFERROR(__xludf.DUMMYFUNCTION("""COMPUTED_VALUE"""),"")</f>
        <v/>
      </c>
      <c r="AF8" s="1" t="str">
        <f>IFERROR(__xludf.DUMMYFUNCTION("""COMPUTED_VALUE"""),"")</f>
        <v/>
      </c>
      <c r="AG8" s="1" t="str">
        <f>IFERROR(__xludf.DUMMYFUNCTION("""COMPUTED_VALUE"""),"Aubane ESPERANCE")</f>
        <v>Aubane ESPERANCE</v>
      </c>
      <c r="AH8" s="1" t="str">
        <f>IFERROR(__xludf.DUMMYFUNCTION("""COMPUTED_VALUE"""),"")</f>
        <v/>
      </c>
      <c r="AI8" s="1" t="str">
        <f>IFERROR(__xludf.DUMMYFUNCTION("""COMPUTED_VALUE"""),"")</f>
        <v/>
      </c>
      <c r="AJ8" s="1" t="str">
        <f>IFERROR(__xludf.DUMMYFUNCTION("""COMPUTED_VALUE"""),"Andreza SILVA PEREIRA")</f>
        <v>Andreza SILVA PEREIRA</v>
      </c>
    </row>
    <row r="9">
      <c r="B9" s="1" t="str">
        <f>IFERROR(__xludf.DUMMYFUNCTION("""COMPUTED_VALUE"""),"Julie GEFFRAYE")</f>
        <v>Julie GEFFRAYE</v>
      </c>
      <c r="E9" s="1" t="str">
        <f>IFERROR(__xludf.DUMMYFUNCTION("""COMPUTED_VALUE"""),"Fournely")</f>
        <v>Fournely</v>
      </c>
      <c r="H9" s="1" t="str">
        <f>IFERROR(__xludf.DUMMYFUNCTION("""COMPUTED_VALUE"""),"Hugo Bain")</f>
        <v>Hugo Bain</v>
      </c>
      <c r="K9" s="1" t="str">
        <f>IFERROR(__xludf.DUMMYFUNCTION("""COMPUTED_VALUE"""),"Maëlla CHATOUR")</f>
        <v>Maëlla CHATOUR</v>
      </c>
      <c r="N9" s="1" t="str">
        <f>IFERROR(__xludf.DUMMYFUNCTION("""COMPUTED_VALUE"""),"Eduardo HIGA")</f>
        <v>Eduardo HIGA</v>
      </c>
      <c r="Q9" s="1" t="str">
        <f>IFERROR(__xludf.DUMMYFUNCTION("""COMPUTED_VALUE"""),"Axel PERRAUD")</f>
        <v>Axel PERRAUD</v>
      </c>
      <c r="T9" s="13" t="str">
        <f>IFERROR(__xludf.DUMMYFUNCTION("""COMPUTED_VALUE"""),"")</f>
        <v/>
      </c>
      <c r="U9" s="1" t="str">
        <f>IFERROR(__xludf.DUMMYFUNCTION("""COMPUTED_VALUE"""),"Julie GEFFRAYE")</f>
        <v>Julie GEFFRAYE</v>
      </c>
      <c r="V9" s="1" t="str">
        <f>IFERROR(__xludf.DUMMYFUNCTION("""COMPUTED_VALUE"""),"")</f>
        <v/>
      </c>
      <c r="W9" s="1" t="str">
        <f>IFERROR(__xludf.DUMMYFUNCTION("""COMPUTED_VALUE"""),"")</f>
        <v/>
      </c>
      <c r="X9" s="1" t="str">
        <f>IFERROR(__xludf.DUMMYFUNCTION("""COMPUTED_VALUE"""),"Fournely")</f>
        <v>Fournely</v>
      </c>
      <c r="Y9" s="1" t="str">
        <f>IFERROR(__xludf.DUMMYFUNCTION("""COMPUTED_VALUE"""),"")</f>
        <v/>
      </c>
      <c r="Z9" s="1" t="str">
        <f>IFERROR(__xludf.DUMMYFUNCTION("""COMPUTED_VALUE"""),"")</f>
        <v/>
      </c>
      <c r="AA9" s="1" t="str">
        <f>IFERROR(__xludf.DUMMYFUNCTION("""COMPUTED_VALUE"""),"Hugo Bain")</f>
        <v>Hugo Bain</v>
      </c>
      <c r="AB9" s="1" t="str">
        <f>IFERROR(__xludf.DUMMYFUNCTION("""COMPUTED_VALUE"""),"")</f>
        <v/>
      </c>
      <c r="AC9" s="1" t="str">
        <f>IFERROR(__xludf.DUMMYFUNCTION("""COMPUTED_VALUE"""),"")</f>
        <v/>
      </c>
      <c r="AD9" s="1" t="str">
        <f>IFERROR(__xludf.DUMMYFUNCTION("""COMPUTED_VALUE"""),"Maëlla CHATOUR")</f>
        <v>Maëlla CHATOUR</v>
      </c>
      <c r="AE9" s="1" t="str">
        <f>IFERROR(__xludf.DUMMYFUNCTION("""COMPUTED_VALUE"""),"")</f>
        <v/>
      </c>
      <c r="AF9" s="1" t="str">
        <f>IFERROR(__xludf.DUMMYFUNCTION("""COMPUTED_VALUE"""),"")</f>
        <v/>
      </c>
      <c r="AG9" s="1" t="str">
        <f>IFERROR(__xludf.DUMMYFUNCTION("""COMPUTED_VALUE"""),"Eduardo HIGA")</f>
        <v>Eduardo HIGA</v>
      </c>
      <c r="AH9" s="1" t="str">
        <f>IFERROR(__xludf.DUMMYFUNCTION("""COMPUTED_VALUE"""),"")</f>
        <v/>
      </c>
      <c r="AI9" s="1" t="str">
        <f>IFERROR(__xludf.DUMMYFUNCTION("""COMPUTED_VALUE"""),"")</f>
        <v/>
      </c>
      <c r="AJ9" s="1" t="str">
        <f>IFERROR(__xludf.DUMMYFUNCTION("""COMPUTED_VALUE"""),"Axel PERRAUD")</f>
        <v>Axel PERRAUD</v>
      </c>
    </row>
    <row r="10">
      <c r="B10" s="1" t="str">
        <f>IFERROR(__xludf.DUMMYFUNCTION("""COMPUTED_VALUE"""),"Thomas LEMOINE")</f>
        <v>Thomas LEMOINE</v>
      </c>
      <c r="E10" s="1" t="str">
        <f>IFERROR(__xludf.DUMMYFUNCTION("""COMPUTED_VALUE"""),"Vincent Gros-Jean")</f>
        <v>Vincent Gros-Jean</v>
      </c>
      <c r="H10" s="1" t="str">
        <f>IFERROR(__xludf.DUMMYFUNCTION("""COMPUTED_VALUE"""),"Misael Roatta")</f>
        <v>Misael Roatta</v>
      </c>
      <c r="K10" s="1" t="str">
        <f>IFERROR(__xludf.DUMMYFUNCTION("""COMPUTED_VALUE"""),"Misael Roatta")</f>
        <v>Misael Roatta</v>
      </c>
      <c r="N10" s="1" t="str">
        <f>IFERROR(__xludf.DUMMYFUNCTION("""COMPUTED_VALUE"""),"Ondrej STRANSKY")</f>
        <v>Ondrej STRANSKY</v>
      </c>
      <c r="Q10" s="1" t="str">
        <f>IFERROR(__xludf.DUMMYFUNCTION("""COMPUTED_VALUE"""),"Clément ALIXANT")</f>
        <v>Clément ALIXANT</v>
      </c>
      <c r="T10" s="13" t="str">
        <f>IFERROR(__xludf.DUMMYFUNCTION("""COMPUTED_VALUE"""),"")</f>
        <v/>
      </c>
      <c r="U10" s="1" t="str">
        <f>IFERROR(__xludf.DUMMYFUNCTION("""COMPUTED_VALUE"""),"Thomas LEMOINE")</f>
        <v>Thomas LEMOINE</v>
      </c>
      <c r="V10" s="1" t="str">
        <f>IFERROR(__xludf.DUMMYFUNCTION("""COMPUTED_VALUE"""),"")</f>
        <v/>
      </c>
      <c r="W10" s="1" t="str">
        <f>IFERROR(__xludf.DUMMYFUNCTION("""COMPUTED_VALUE"""),"")</f>
        <v/>
      </c>
      <c r="X10" s="1" t="str">
        <f>IFERROR(__xludf.DUMMYFUNCTION("""COMPUTED_VALUE"""),"Vincent Gros-Jean")</f>
        <v>Vincent Gros-Jean</v>
      </c>
      <c r="Y10" s="1" t="str">
        <f>IFERROR(__xludf.DUMMYFUNCTION("""COMPUTED_VALUE"""),"")</f>
        <v/>
      </c>
      <c r="Z10" s="1" t="str">
        <f>IFERROR(__xludf.DUMMYFUNCTION("""COMPUTED_VALUE"""),"")</f>
        <v/>
      </c>
      <c r="AA10" s="1" t="str">
        <f>IFERROR(__xludf.DUMMYFUNCTION("""COMPUTED_VALUE"""),"Misael Roatta")</f>
        <v>Misael Roatta</v>
      </c>
      <c r="AB10" s="1" t="str">
        <f>IFERROR(__xludf.DUMMYFUNCTION("""COMPUTED_VALUE"""),"")</f>
        <v/>
      </c>
      <c r="AC10" s="1" t="str">
        <f>IFERROR(__xludf.DUMMYFUNCTION("""COMPUTED_VALUE"""),"")</f>
        <v/>
      </c>
      <c r="AD10" s="1" t="str">
        <f>IFERROR(__xludf.DUMMYFUNCTION("""COMPUTED_VALUE"""),"Misael Roatta")</f>
        <v>Misael Roatta</v>
      </c>
      <c r="AE10" s="1" t="str">
        <f>IFERROR(__xludf.DUMMYFUNCTION("""COMPUTED_VALUE"""),"")</f>
        <v/>
      </c>
      <c r="AF10" s="1" t="str">
        <f>IFERROR(__xludf.DUMMYFUNCTION("""COMPUTED_VALUE"""),"")</f>
        <v/>
      </c>
      <c r="AG10" s="1" t="str">
        <f>IFERROR(__xludf.DUMMYFUNCTION("""COMPUTED_VALUE"""),"Ondrej STRANSKY")</f>
        <v>Ondrej STRANSKY</v>
      </c>
      <c r="AH10" s="1" t="str">
        <f>IFERROR(__xludf.DUMMYFUNCTION("""COMPUTED_VALUE"""),"")</f>
        <v/>
      </c>
      <c r="AI10" s="1" t="str">
        <f>IFERROR(__xludf.DUMMYFUNCTION("""COMPUTED_VALUE"""),"")</f>
        <v/>
      </c>
      <c r="AJ10" s="1" t="str">
        <f>IFERROR(__xludf.DUMMYFUNCTION("""COMPUTED_VALUE"""),"Clément ALIXANT")</f>
        <v>Clément ALIXANT</v>
      </c>
    </row>
    <row r="11">
      <c r="B11" s="1" t="str">
        <f>IFERROR(__xludf.DUMMYFUNCTION("""COMPUTED_VALUE"""),"Giorgio Ferrari")</f>
        <v>Giorgio Ferrari</v>
      </c>
      <c r="E11" s="1" t="str">
        <f>IFERROR(__xludf.DUMMYFUNCTION("""COMPUTED_VALUE"""),"Thomas RENARD")</f>
        <v>Thomas RENARD</v>
      </c>
      <c r="H11" s="1" t="str">
        <f>IFERROR(__xludf.DUMMYFUNCTION("""COMPUTED_VALUE"""),"Federico Carraturo")</f>
        <v>Federico Carraturo</v>
      </c>
      <c r="K11" s="1" t="str">
        <f>IFERROR(__xludf.DUMMYFUNCTION("""COMPUTED_VALUE"""),"Pierre LAMBERT")</f>
        <v>Pierre LAMBERT</v>
      </c>
      <c r="N11" s="1" t="str">
        <f>IFERROR(__xludf.DUMMYFUNCTION("""COMPUTED_VALUE"""),"Premanshu SINGH")</f>
        <v>Premanshu SINGH</v>
      </c>
      <c r="Q11" s="1" t="str">
        <f>IFERROR(__xludf.DUMMYFUNCTION("""COMPUTED_VALUE"""),"Lucas SAINT-JEAN")</f>
        <v>Lucas SAINT-JEAN</v>
      </c>
      <c r="T11" s="13" t="str">
        <f>IFERROR(__xludf.DUMMYFUNCTION("""COMPUTED_VALUE"""),"")</f>
        <v/>
      </c>
      <c r="U11" s="1" t="str">
        <f>IFERROR(__xludf.DUMMYFUNCTION("""COMPUTED_VALUE"""),"Giorgio Ferrari")</f>
        <v>Giorgio Ferrari</v>
      </c>
      <c r="V11" s="1" t="str">
        <f>IFERROR(__xludf.DUMMYFUNCTION("""COMPUTED_VALUE"""),"")</f>
        <v/>
      </c>
      <c r="W11" s="1" t="str">
        <f>IFERROR(__xludf.DUMMYFUNCTION("""COMPUTED_VALUE"""),"")</f>
        <v/>
      </c>
      <c r="X11" s="1" t="str">
        <f>IFERROR(__xludf.DUMMYFUNCTION("""COMPUTED_VALUE"""),"Thomas RENARD")</f>
        <v>Thomas RENARD</v>
      </c>
      <c r="Y11" s="1" t="str">
        <f>IFERROR(__xludf.DUMMYFUNCTION("""COMPUTED_VALUE"""),"")</f>
        <v/>
      </c>
      <c r="Z11" s="1" t="str">
        <f>IFERROR(__xludf.DUMMYFUNCTION("""COMPUTED_VALUE"""),"")</f>
        <v/>
      </c>
      <c r="AA11" s="1" t="str">
        <f>IFERROR(__xludf.DUMMYFUNCTION("""COMPUTED_VALUE"""),"Federico Carraturo")</f>
        <v>Federico Carraturo</v>
      </c>
      <c r="AB11" s="1" t="str">
        <f>IFERROR(__xludf.DUMMYFUNCTION("""COMPUTED_VALUE"""),"")</f>
        <v/>
      </c>
      <c r="AC11" s="1" t="str">
        <f>IFERROR(__xludf.DUMMYFUNCTION("""COMPUTED_VALUE"""),"")</f>
        <v/>
      </c>
      <c r="AD11" s="1" t="str">
        <f>IFERROR(__xludf.DUMMYFUNCTION("""COMPUTED_VALUE"""),"Pierre LAMBERT")</f>
        <v>Pierre LAMBERT</v>
      </c>
      <c r="AE11" s="1" t="str">
        <f>IFERROR(__xludf.DUMMYFUNCTION("""COMPUTED_VALUE"""),"")</f>
        <v/>
      </c>
      <c r="AF11" s="1" t="str">
        <f>IFERROR(__xludf.DUMMYFUNCTION("""COMPUTED_VALUE"""),"")</f>
        <v/>
      </c>
      <c r="AG11" s="1" t="str">
        <f>IFERROR(__xludf.DUMMYFUNCTION("""COMPUTED_VALUE"""),"Premanshu SINGH")</f>
        <v>Premanshu SINGH</v>
      </c>
      <c r="AH11" s="1" t="str">
        <f>IFERROR(__xludf.DUMMYFUNCTION("""COMPUTED_VALUE"""),"")</f>
        <v/>
      </c>
      <c r="AI11" s="1" t="str">
        <f>IFERROR(__xludf.DUMMYFUNCTION("""COMPUTED_VALUE"""),"")</f>
        <v/>
      </c>
      <c r="AJ11" s="1" t="str">
        <f>IFERROR(__xludf.DUMMYFUNCTION("""COMPUTED_VALUE"""),"Lucas SAINT-JEAN")</f>
        <v>Lucas SAINT-JEAN</v>
      </c>
    </row>
    <row r="12">
      <c r="B12" s="1" t="str">
        <f>IFERROR(__xludf.DUMMYFUNCTION("""COMPUTED_VALUE"""),"Thomas Zanon")</f>
        <v>Thomas Zanon</v>
      </c>
      <c r="E12" s="1" t="str">
        <f>IFERROR(__xludf.DUMMYFUNCTION("""COMPUTED_VALUE"""),"Baptiste Mathieu")</f>
        <v>Baptiste Mathieu</v>
      </c>
      <c r="H12" s="1" t="str">
        <f>IFERROR(__xludf.DUMMYFUNCTION("""COMPUTED_VALUE"""),"Juliette LAURENT")</f>
        <v>Juliette LAURENT</v>
      </c>
      <c r="K12" s="1" t="str">
        <f>IFERROR(__xludf.DUMMYFUNCTION("""COMPUTED_VALUE"""),"Théo ANDREUX")</f>
        <v>Théo ANDREUX</v>
      </c>
      <c r="N12" s="1" t="str">
        <f>IFERROR(__xludf.DUMMYFUNCTION("""COMPUTED_VALUE"""),"Martin WAGNER")</f>
        <v>Martin WAGNER</v>
      </c>
      <c r="Q12" s="1" t="str">
        <f>IFERROR(__xludf.DUMMYFUNCTION("""COMPUTED_VALUE"""),"Hector PROCHASSON")</f>
        <v>Hector PROCHASSON</v>
      </c>
      <c r="T12" s="13" t="str">
        <f>IFERROR(__xludf.DUMMYFUNCTION("""COMPUTED_VALUE"""),"")</f>
        <v/>
      </c>
      <c r="U12" s="1" t="str">
        <f>IFERROR(__xludf.DUMMYFUNCTION("""COMPUTED_VALUE"""),"Thomas Zanon")</f>
        <v>Thomas Zanon</v>
      </c>
      <c r="V12" s="1" t="str">
        <f>IFERROR(__xludf.DUMMYFUNCTION("""COMPUTED_VALUE"""),"")</f>
        <v/>
      </c>
      <c r="W12" s="1" t="str">
        <f>IFERROR(__xludf.DUMMYFUNCTION("""COMPUTED_VALUE"""),"")</f>
        <v/>
      </c>
      <c r="X12" s="1" t="str">
        <f>IFERROR(__xludf.DUMMYFUNCTION("""COMPUTED_VALUE"""),"Baptiste Mathieu")</f>
        <v>Baptiste Mathieu</v>
      </c>
      <c r="Y12" s="1" t="str">
        <f>IFERROR(__xludf.DUMMYFUNCTION("""COMPUTED_VALUE"""),"")</f>
        <v/>
      </c>
      <c r="Z12" s="1" t="str">
        <f>IFERROR(__xludf.DUMMYFUNCTION("""COMPUTED_VALUE"""),"")</f>
        <v/>
      </c>
      <c r="AA12" s="1" t="str">
        <f>IFERROR(__xludf.DUMMYFUNCTION("""COMPUTED_VALUE"""),"Juliette LAURENT")</f>
        <v>Juliette LAURENT</v>
      </c>
      <c r="AB12" s="1" t="str">
        <f>IFERROR(__xludf.DUMMYFUNCTION("""COMPUTED_VALUE"""),"")</f>
        <v/>
      </c>
      <c r="AC12" s="1" t="str">
        <f>IFERROR(__xludf.DUMMYFUNCTION("""COMPUTED_VALUE"""),"")</f>
        <v/>
      </c>
      <c r="AD12" s="1" t="str">
        <f>IFERROR(__xludf.DUMMYFUNCTION("""COMPUTED_VALUE"""),"Théo ANDREUX")</f>
        <v>Théo ANDREUX</v>
      </c>
      <c r="AE12" s="1" t="str">
        <f>IFERROR(__xludf.DUMMYFUNCTION("""COMPUTED_VALUE"""),"")</f>
        <v/>
      </c>
      <c r="AF12" s="1" t="str">
        <f>IFERROR(__xludf.DUMMYFUNCTION("""COMPUTED_VALUE"""),"")</f>
        <v/>
      </c>
      <c r="AG12" s="1" t="str">
        <f>IFERROR(__xludf.DUMMYFUNCTION("""COMPUTED_VALUE"""),"Martin WAGNER")</f>
        <v>Martin WAGNER</v>
      </c>
      <c r="AH12" s="1" t="str">
        <f>IFERROR(__xludf.DUMMYFUNCTION("""COMPUTED_VALUE"""),"")</f>
        <v/>
      </c>
      <c r="AI12" s="1" t="str">
        <f>IFERROR(__xludf.DUMMYFUNCTION("""COMPUTED_VALUE"""),"")</f>
        <v/>
      </c>
      <c r="AJ12" s="1" t="str">
        <f>IFERROR(__xludf.DUMMYFUNCTION("""COMPUTED_VALUE"""),"Hector PROCHASSON")</f>
        <v>Hector PROCHASSON</v>
      </c>
    </row>
    <row r="13">
      <c r="B13" s="1" t="str">
        <f>IFERROR(__xludf.DUMMYFUNCTION("""COMPUTED_VALUE"""),"Antonin Chapot")</f>
        <v>Antonin Chapot</v>
      </c>
      <c r="E13" s="1" t="str">
        <f>IFERROR(__xludf.DUMMYFUNCTION("""COMPUTED_VALUE"""),"Gabin SCHIEFFER")</f>
        <v>Gabin SCHIEFFER</v>
      </c>
      <c r="H13" s="1" t="str">
        <f>IFERROR(__xludf.DUMMYFUNCTION("""COMPUTED_VALUE"""),"Théo CARBILLET")</f>
        <v>Théo CARBILLET</v>
      </c>
      <c r="K13" s="1" t="str">
        <f>IFERROR(__xludf.DUMMYFUNCTION("""COMPUTED_VALUE"""),"Karla Michelle GOVEA RODRÍGUEZ")</f>
        <v>Karla Michelle GOVEA RODRÍGUEZ</v>
      </c>
      <c r="N13" s="1" t="str">
        <f>IFERROR(__xludf.DUMMYFUNCTION("""COMPUTED_VALUE"""),"Mathieu JUNG-MULLER")</f>
        <v>Mathieu JUNG-MULLER</v>
      </c>
      <c r="Q13" s="1" t="str">
        <f>IFERROR(__xludf.DUMMYFUNCTION("""COMPUTED_VALUE"""),"Noé DE MONTARD")</f>
        <v>Noé DE MONTARD</v>
      </c>
      <c r="T13" s="13" t="str">
        <f>IFERROR(__xludf.DUMMYFUNCTION("""COMPUTED_VALUE"""),"")</f>
        <v/>
      </c>
      <c r="U13" s="1" t="str">
        <f>IFERROR(__xludf.DUMMYFUNCTION("""COMPUTED_VALUE"""),"Antonin Chapot")</f>
        <v>Antonin Chapot</v>
      </c>
      <c r="V13" s="1" t="str">
        <f>IFERROR(__xludf.DUMMYFUNCTION("""COMPUTED_VALUE"""),"")</f>
        <v/>
      </c>
      <c r="W13" s="1" t="str">
        <f>IFERROR(__xludf.DUMMYFUNCTION("""COMPUTED_VALUE"""),"")</f>
        <v/>
      </c>
      <c r="X13" s="1" t="str">
        <f>IFERROR(__xludf.DUMMYFUNCTION("""COMPUTED_VALUE"""),"Gabin SCHIEFFER")</f>
        <v>Gabin SCHIEFFER</v>
      </c>
      <c r="Y13" s="1" t="str">
        <f>IFERROR(__xludf.DUMMYFUNCTION("""COMPUTED_VALUE"""),"")</f>
        <v/>
      </c>
      <c r="Z13" s="1" t="str">
        <f>IFERROR(__xludf.DUMMYFUNCTION("""COMPUTED_VALUE"""),"")</f>
        <v/>
      </c>
      <c r="AA13" s="1" t="str">
        <f>IFERROR(__xludf.DUMMYFUNCTION("""COMPUTED_VALUE"""),"Théo CARBILLET")</f>
        <v>Théo CARBILLET</v>
      </c>
      <c r="AB13" s="1" t="str">
        <f>IFERROR(__xludf.DUMMYFUNCTION("""COMPUTED_VALUE"""),"")</f>
        <v/>
      </c>
      <c r="AC13" s="1" t="str">
        <f>IFERROR(__xludf.DUMMYFUNCTION("""COMPUTED_VALUE"""),"")</f>
        <v/>
      </c>
      <c r="AD13" s="1" t="str">
        <f>IFERROR(__xludf.DUMMYFUNCTION("""COMPUTED_VALUE"""),"Karla Michelle GOVEA RODRÍGUEZ")</f>
        <v>Karla Michelle GOVEA RODRÍGUEZ</v>
      </c>
      <c r="AE13" s="1" t="str">
        <f>IFERROR(__xludf.DUMMYFUNCTION("""COMPUTED_VALUE"""),"")</f>
        <v/>
      </c>
      <c r="AF13" s="1" t="str">
        <f>IFERROR(__xludf.DUMMYFUNCTION("""COMPUTED_VALUE"""),"")</f>
        <v/>
      </c>
      <c r="AG13" s="1" t="str">
        <f>IFERROR(__xludf.DUMMYFUNCTION("""COMPUTED_VALUE"""),"Mathieu JUNG-MULLER")</f>
        <v>Mathieu JUNG-MULLER</v>
      </c>
      <c r="AH13" s="1" t="str">
        <f>IFERROR(__xludf.DUMMYFUNCTION("""COMPUTED_VALUE"""),"")</f>
        <v/>
      </c>
      <c r="AI13" s="1" t="str">
        <f>IFERROR(__xludf.DUMMYFUNCTION("""COMPUTED_VALUE"""),"")</f>
        <v/>
      </c>
      <c r="AJ13" s="1" t="str">
        <f>IFERROR(__xludf.DUMMYFUNCTION("""COMPUTED_VALUE"""),"Noé DE MONTARD")</f>
        <v>Noé DE MONTARD</v>
      </c>
    </row>
    <row r="14">
      <c r="B14" s="1" t="str">
        <f>IFERROR(__xludf.DUMMYFUNCTION("""COMPUTED_VALUE"""),"Enrique Joaquín Bey Rueda")</f>
        <v>Enrique Joaquín Bey Rueda</v>
      </c>
      <c r="E14" s="1" t="str">
        <f>IFERROR(__xludf.DUMMYFUNCTION("""COMPUTED_VALUE"""),"Ulrick BLÉ")</f>
        <v>Ulrick BLÉ</v>
      </c>
      <c r="H14" s="1" t="str">
        <f>IFERROR(__xludf.DUMMYFUNCTION("""COMPUTED_VALUE"""),"Guillaume DELESALLE")</f>
        <v>Guillaume DELESALLE</v>
      </c>
      <c r="K14" s="1" t="str">
        <f>IFERROR(__xludf.DUMMYFUNCTION("""COMPUTED_VALUE"""),"Bruna BUTSCHOWITZ QUEIROZ")</f>
        <v>Bruna BUTSCHOWITZ QUEIROZ</v>
      </c>
      <c r="N14" s="1" t="str">
        <f>IFERROR(__xludf.DUMMYFUNCTION("""COMPUTED_VALUE"""),"Eduarda ESTEVES DE CASTRO")</f>
        <v>Eduarda ESTEVES DE CASTRO</v>
      </c>
      <c r="Q14" s="1" t="str">
        <f>IFERROR(__xludf.DUMMYFUNCTION("""COMPUTED_VALUE"""),"David LINNMAN")</f>
        <v>David LINNMAN</v>
      </c>
      <c r="T14" s="13" t="str">
        <f>IFERROR(__xludf.DUMMYFUNCTION("""COMPUTED_VALUE"""),"")</f>
        <v/>
      </c>
      <c r="U14" s="1" t="str">
        <f>IFERROR(__xludf.DUMMYFUNCTION("""COMPUTED_VALUE"""),"Enrique Joaquín Bey Rueda")</f>
        <v>Enrique Joaquín Bey Rueda</v>
      </c>
      <c r="V14" s="1" t="str">
        <f>IFERROR(__xludf.DUMMYFUNCTION("""COMPUTED_VALUE"""),"")</f>
        <v/>
      </c>
      <c r="W14" s="1" t="str">
        <f>IFERROR(__xludf.DUMMYFUNCTION("""COMPUTED_VALUE"""),"")</f>
        <v/>
      </c>
      <c r="X14" s="1" t="str">
        <f>IFERROR(__xludf.DUMMYFUNCTION("""COMPUTED_VALUE"""),"Ulrick BLÉ")</f>
        <v>Ulrick BLÉ</v>
      </c>
      <c r="Y14" s="1" t="str">
        <f>IFERROR(__xludf.DUMMYFUNCTION("""COMPUTED_VALUE"""),"")</f>
        <v/>
      </c>
      <c r="Z14" s="1" t="str">
        <f>IFERROR(__xludf.DUMMYFUNCTION("""COMPUTED_VALUE"""),"")</f>
        <v/>
      </c>
      <c r="AA14" s="1" t="str">
        <f>IFERROR(__xludf.DUMMYFUNCTION("""COMPUTED_VALUE"""),"Guillaume DELESALLE")</f>
        <v>Guillaume DELESALLE</v>
      </c>
      <c r="AB14" s="1" t="str">
        <f>IFERROR(__xludf.DUMMYFUNCTION("""COMPUTED_VALUE"""),"")</f>
        <v/>
      </c>
      <c r="AC14" s="1" t="str">
        <f>IFERROR(__xludf.DUMMYFUNCTION("""COMPUTED_VALUE"""),"")</f>
        <v/>
      </c>
      <c r="AD14" s="1" t="str">
        <f>IFERROR(__xludf.DUMMYFUNCTION("""COMPUTED_VALUE"""),"Bruna BUTSCHOWITZ QUEIROZ")</f>
        <v>Bruna BUTSCHOWITZ QUEIROZ</v>
      </c>
      <c r="AE14" s="1" t="str">
        <f>IFERROR(__xludf.DUMMYFUNCTION("""COMPUTED_VALUE"""),"")</f>
        <v/>
      </c>
      <c r="AF14" s="1" t="str">
        <f>IFERROR(__xludf.DUMMYFUNCTION("""COMPUTED_VALUE"""),"")</f>
        <v/>
      </c>
      <c r="AG14" s="1" t="str">
        <f>IFERROR(__xludf.DUMMYFUNCTION("""COMPUTED_VALUE"""),"Eduarda ESTEVES DE CASTRO")</f>
        <v>Eduarda ESTEVES DE CASTRO</v>
      </c>
      <c r="AH14" s="1" t="str">
        <f>IFERROR(__xludf.DUMMYFUNCTION("""COMPUTED_VALUE"""),"")</f>
        <v/>
      </c>
      <c r="AI14" s="1" t="str">
        <f>IFERROR(__xludf.DUMMYFUNCTION("""COMPUTED_VALUE"""),"")</f>
        <v/>
      </c>
      <c r="AJ14" s="1" t="str">
        <f>IFERROR(__xludf.DUMMYFUNCTION("""COMPUTED_VALUE"""),"David LINNMAN")</f>
        <v>David LINNMAN</v>
      </c>
    </row>
    <row r="15">
      <c r="B15" s="1" t="str">
        <f>IFERROR(__xludf.DUMMYFUNCTION("""COMPUTED_VALUE"""),"Clément Naudet")</f>
        <v>Clément Naudet</v>
      </c>
      <c r="E15" s="1" t="str">
        <f>IFERROR(__xludf.DUMMYFUNCTION("""COMPUTED_VALUE"""),"Rubén SIVERIO")</f>
        <v>Rubén SIVERIO</v>
      </c>
      <c r="H15" s="1" t="str">
        <f>IFERROR(__xludf.DUMMYFUNCTION("""COMPUTED_VALUE"""),"Aurélien MARCEAU")</f>
        <v>Aurélien MARCEAU</v>
      </c>
      <c r="K15" s="1" t="str">
        <f>IFERROR(__xludf.DUMMYFUNCTION("""COMPUTED_VALUE"""),"Cathia ARCHIDOIT")</f>
        <v>Cathia ARCHIDOIT</v>
      </c>
      <c r="N15" s="1" t="str">
        <f>IFERROR(__xludf.DUMMYFUNCTION("""COMPUTED_VALUE"""),"Guillaume TROUSSARD")</f>
        <v>Guillaume TROUSSARD</v>
      </c>
      <c r="Q15" s="1" t="str">
        <f>IFERROR(__xludf.DUMMYFUNCTION("""COMPUTED_VALUE"""),"Nicolas GILIBERT")</f>
        <v>Nicolas GILIBERT</v>
      </c>
      <c r="T15" s="13" t="str">
        <f>IFERROR(__xludf.DUMMYFUNCTION("""COMPUTED_VALUE"""),"")</f>
        <v/>
      </c>
      <c r="U15" s="1" t="str">
        <f>IFERROR(__xludf.DUMMYFUNCTION("""COMPUTED_VALUE"""),"Clément Naudet")</f>
        <v>Clément Naudet</v>
      </c>
      <c r="V15" s="1" t="str">
        <f>IFERROR(__xludf.DUMMYFUNCTION("""COMPUTED_VALUE"""),"")</f>
        <v/>
      </c>
      <c r="W15" s="1" t="str">
        <f>IFERROR(__xludf.DUMMYFUNCTION("""COMPUTED_VALUE"""),"")</f>
        <v/>
      </c>
      <c r="X15" s="1" t="str">
        <f>IFERROR(__xludf.DUMMYFUNCTION("""COMPUTED_VALUE"""),"Rubén SIVERIO")</f>
        <v>Rubén SIVERIO</v>
      </c>
      <c r="Y15" s="1" t="str">
        <f>IFERROR(__xludf.DUMMYFUNCTION("""COMPUTED_VALUE"""),"")</f>
        <v/>
      </c>
      <c r="Z15" s="1" t="str">
        <f>IFERROR(__xludf.DUMMYFUNCTION("""COMPUTED_VALUE"""),"")</f>
        <v/>
      </c>
      <c r="AA15" s="1" t="str">
        <f>IFERROR(__xludf.DUMMYFUNCTION("""COMPUTED_VALUE"""),"Aurélien MARCEAU")</f>
        <v>Aurélien MARCEAU</v>
      </c>
      <c r="AB15" s="1" t="str">
        <f>IFERROR(__xludf.DUMMYFUNCTION("""COMPUTED_VALUE"""),"")</f>
        <v/>
      </c>
      <c r="AC15" s="1" t="str">
        <f>IFERROR(__xludf.DUMMYFUNCTION("""COMPUTED_VALUE"""),"")</f>
        <v/>
      </c>
      <c r="AD15" s="1" t="str">
        <f>IFERROR(__xludf.DUMMYFUNCTION("""COMPUTED_VALUE"""),"Cathia ARCHIDOIT")</f>
        <v>Cathia ARCHIDOIT</v>
      </c>
      <c r="AE15" s="1" t="str">
        <f>IFERROR(__xludf.DUMMYFUNCTION("""COMPUTED_VALUE"""),"")</f>
        <v/>
      </c>
      <c r="AF15" s="1" t="str">
        <f>IFERROR(__xludf.DUMMYFUNCTION("""COMPUTED_VALUE"""),"")</f>
        <v/>
      </c>
      <c r="AG15" s="1" t="str">
        <f>IFERROR(__xludf.DUMMYFUNCTION("""COMPUTED_VALUE"""),"Guillaume TROUSSARD")</f>
        <v>Guillaume TROUSSARD</v>
      </c>
      <c r="AH15" s="1" t="str">
        <f>IFERROR(__xludf.DUMMYFUNCTION("""COMPUTED_VALUE"""),"")</f>
        <v/>
      </c>
      <c r="AI15" s="1" t="str">
        <f>IFERROR(__xludf.DUMMYFUNCTION("""COMPUTED_VALUE"""),"")</f>
        <v/>
      </c>
      <c r="AJ15" s="1" t="str">
        <f>IFERROR(__xludf.DUMMYFUNCTION("""COMPUTED_VALUE"""),"Nicolas GILIBERT")</f>
        <v>Nicolas GILIBERT</v>
      </c>
    </row>
    <row r="16">
      <c r="B16" s="1" t="str">
        <f>IFERROR(__xludf.DUMMYFUNCTION("""COMPUTED_VALUE"""),"Thomas Dupont")</f>
        <v>Thomas Dupont</v>
      </c>
      <c r="E16" s="1" t="str">
        <f>IFERROR(__xludf.DUMMYFUNCTION("""COMPUTED_VALUE"""),"Adrien CHEVALIER")</f>
        <v>Adrien CHEVALIER</v>
      </c>
      <c r="H16" s="1" t="str">
        <f>IFERROR(__xludf.DUMMYFUNCTION("""COMPUTED_VALUE"""),"Thomas HUE")</f>
        <v>Thomas HUE</v>
      </c>
      <c r="K16" s="1" t="str">
        <f>IFERROR(__xludf.DUMMYFUNCTION("""COMPUTED_VALUE"""),"Dorian BECQUERELLE")</f>
        <v>Dorian BECQUERELLE</v>
      </c>
      <c r="N16" s="1" t="str">
        <f>IFERROR(__xludf.DUMMYFUNCTION("""COMPUTED_VALUE"""),"Bilel MEZRANI")</f>
        <v>Bilel MEZRANI</v>
      </c>
      <c r="Q16" s="1" t="str">
        <f>IFERROR(__xludf.DUMMYFUNCTION("""COMPUTED_VALUE"""),"Colin FLEURY")</f>
        <v>Colin FLEURY</v>
      </c>
      <c r="T16" s="13" t="str">
        <f>IFERROR(__xludf.DUMMYFUNCTION("""COMPUTED_VALUE"""),"")</f>
        <v/>
      </c>
      <c r="U16" s="1" t="str">
        <f>IFERROR(__xludf.DUMMYFUNCTION("""COMPUTED_VALUE"""),"Thomas Dupont")</f>
        <v>Thomas Dupont</v>
      </c>
      <c r="V16" s="1" t="str">
        <f>IFERROR(__xludf.DUMMYFUNCTION("""COMPUTED_VALUE"""),"")</f>
        <v/>
      </c>
      <c r="W16" s="1" t="str">
        <f>IFERROR(__xludf.DUMMYFUNCTION("""COMPUTED_VALUE"""),"")</f>
        <v/>
      </c>
      <c r="X16" s="1" t="str">
        <f>IFERROR(__xludf.DUMMYFUNCTION("""COMPUTED_VALUE"""),"Adrien CHEVALIER")</f>
        <v>Adrien CHEVALIER</v>
      </c>
      <c r="Y16" s="1" t="str">
        <f>IFERROR(__xludf.DUMMYFUNCTION("""COMPUTED_VALUE"""),"")</f>
        <v/>
      </c>
      <c r="Z16" s="1" t="str">
        <f>IFERROR(__xludf.DUMMYFUNCTION("""COMPUTED_VALUE"""),"")</f>
        <v/>
      </c>
      <c r="AA16" s="1" t="str">
        <f>IFERROR(__xludf.DUMMYFUNCTION("""COMPUTED_VALUE"""),"Thomas HUE")</f>
        <v>Thomas HUE</v>
      </c>
      <c r="AB16" s="1" t="str">
        <f>IFERROR(__xludf.DUMMYFUNCTION("""COMPUTED_VALUE"""),"")</f>
        <v/>
      </c>
      <c r="AC16" s="1" t="str">
        <f>IFERROR(__xludf.DUMMYFUNCTION("""COMPUTED_VALUE"""),"")</f>
        <v/>
      </c>
      <c r="AD16" s="1" t="str">
        <f>IFERROR(__xludf.DUMMYFUNCTION("""COMPUTED_VALUE"""),"Dorian BECQUERELLE")</f>
        <v>Dorian BECQUERELLE</v>
      </c>
      <c r="AE16" s="1" t="str">
        <f>IFERROR(__xludf.DUMMYFUNCTION("""COMPUTED_VALUE"""),"")</f>
        <v/>
      </c>
      <c r="AF16" s="1" t="str">
        <f>IFERROR(__xludf.DUMMYFUNCTION("""COMPUTED_VALUE"""),"")</f>
        <v/>
      </c>
      <c r="AG16" s="1" t="str">
        <f>IFERROR(__xludf.DUMMYFUNCTION("""COMPUTED_VALUE"""),"Bilel MEZRANI")</f>
        <v>Bilel MEZRANI</v>
      </c>
      <c r="AH16" s="1" t="str">
        <f>IFERROR(__xludf.DUMMYFUNCTION("""COMPUTED_VALUE"""),"")</f>
        <v/>
      </c>
      <c r="AI16" s="1" t="str">
        <f>IFERROR(__xludf.DUMMYFUNCTION("""COMPUTED_VALUE"""),"")</f>
        <v/>
      </c>
      <c r="AJ16" s="1" t="str">
        <f>IFERROR(__xludf.DUMMYFUNCTION("""COMPUTED_VALUE"""),"Colin FLEURY")</f>
        <v>Colin FLEURY</v>
      </c>
    </row>
    <row r="17">
      <c r="B17" s="1" t="str">
        <f>IFERROR(__xludf.DUMMYFUNCTION("""COMPUTED_VALUE"""),"Brieuc THOMAS")</f>
        <v>Brieuc THOMAS</v>
      </c>
      <c r="E17" s="1" t="str">
        <f>IFERROR(__xludf.DUMMYFUNCTION("""COMPUTED_VALUE"""),"Albain Ferchal")</f>
        <v>Albain Ferchal</v>
      </c>
      <c r="H17" s="1" t="str">
        <f>IFERROR(__xludf.DUMMYFUNCTION("""COMPUTED_VALUE"""),"Italo Aguiar do Nascimento Paulino")</f>
        <v>Italo Aguiar do Nascimento Paulino</v>
      </c>
      <c r="K17" s="1" t="str">
        <f>IFERROR(__xludf.DUMMYFUNCTION("""COMPUTED_VALUE"""),"Hugo THEVENET")</f>
        <v>Hugo THEVENET</v>
      </c>
      <c r="N17" s="1" t="str">
        <f>IFERROR(__xludf.DUMMYFUNCTION("""COMPUTED_VALUE"""),"François LALUBIN")</f>
        <v>François LALUBIN</v>
      </c>
      <c r="Q17" s="1" t="str">
        <f>IFERROR(__xludf.DUMMYFUNCTION("""COMPUTED_VALUE"""),"Jeremie ROTT")</f>
        <v>Jeremie ROTT</v>
      </c>
      <c r="T17" s="13" t="str">
        <f>IFERROR(__xludf.DUMMYFUNCTION("""COMPUTED_VALUE"""),"")</f>
        <v/>
      </c>
      <c r="U17" s="1" t="str">
        <f>IFERROR(__xludf.DUMMYFUNCTION("""COMPUTED_VALUE"""),"Brieuc THOMAS")</f>
        <v>Brieuc THOMAS</v>
      </c>
      <c r="V17" s="1" t="str">
        <f>IFERROR(__xludf.DUMMYFUNCTION("""COMPUTED_VALUE"""),"")</f>
        <v/>
      </c>
      <c r="W17" s="1" t="str">
        <f>IFERROR(__xludf.DUMMYFUNCTION("""COMPUTED_VALUE"""),"")</f>
        <v/>
      </c>
      <c r="X17" s="1" t="str">
        <f>IFERROR(__xludf.DUMMYFUNCTION("""COMPUTED_VALUE"""),"Albain Ferchal")</f>
        <v>Albain Ferchal</v>
      </c>
      <c r="Y17" s="1" t="str">
        <f>IFERROR(__xludf.DUMMYFUNCTION("""COMPUTED_VALUE"""),"")</f>
        <v/>
      </c>
      <c r="Z17" s="1" t="str">
        <f>IFERROR(__xludf.DUMMYFUNCTION("""COMPUTED_VALUE"""),"")</f>
        <v/>
      </c>
      <c r="AA17" s="1" t="str">
        <f>IFERROR(__xludf.DUMMYFUNCTION("""COMPUTED_VALUE"""),"Italo Aguiar do Nascimento Paulino")</f>
        <v>Italo Aguiar do Nascimento Paulino</v>
      </c>
      <c r="AB17" s="1" t="str">
        <f>IFERROR(__xludf.DUMMYFUNCTION("""COMPUTED_VALUE"""),"")</f>
        <v/>
      </c>
      <c r="AC17" s="1" t="str">
        <f>IFERROR(__xludf.DUMMYFUNCTION("""COMPUTED_VALUE"""),"")</f>
        <v/>
      </c>
      <c r="AD17" s="1" t="str">
        <f>IFERROR(__xludf.DUMMYFUNCTION("""COMPUTED_VALUE"""),"Hugo THEVENET")</f>
        <v>Hugo THEVENET</v>
      </c>
      <c r="AE17" s="1" t="str">
        <f>IFERROR(__xludf.DUMMYFUNCTION("""COMPUTED_VALUE"""),"")</f>
        <v/>
      </c>
      <c r="AF17" s="1" t="str">
        <f>IFERROR(__xludf.DUMMYFUNCTION("""COMPUTED_VALUE"""),"")</f>
        <v/>
      </c>
      <c r="AG17" s="1" t="str">
        <f>IFERROR(__xludf.DUMMYFUNCTION("""COMPUTED_VALUE"""),"François LALUBIN")</f>
        <v>François LALUBIN</v>
      </c>
      <c r="AH17" s="1" t="str">
        <f>IFERROR(__xludf.DUMMYFUNCTION("""COMPUTED_VALUE"""),"")</f>
        <v/>
      </c>
      <c r="AI17" s="1" t="str">
        <f>IFERROR(__xludf.DUMMYFUNCTION("""COMPUTED_VALUE"""),"")</f>
        <v/>
      </c>
      <c r="AJ17" s="1" t="str">
        <f>IFERROR(__xludf.DUMMYFUNCTION("""COMPUTED_VALUE"""),"Jeremie ROTT")</f>
        <v>Jeremie ROTT</v>
      </c>
    </row>
    <row r="18">
      <c r="B18" s="1" t="str">
        <f>IFERROR(__xludf.DUMMYFUNCTION("""COMPUTED_VALUE"""),"Paul ARCOURT")</f>
        <v>Paul ARCOURT</v>
      </c>
      <c r="E18" s="1" t="str">
        <f>IFERROR(__xludf.DUMMYFUNCTION("""COMPUTED_VALUE"""),"Florian DA COSTA")</f>
        <v>Florian DA COSTA</v>
      </c>
      <c r="H18" s="1" t="str">
        <f>IFERROR(__xludf.DUMMYFUNCTION("""COMPUTED_VALUE"""),"Enrico CARDOSO ALVES")</f>
        <v>Enrico CARDOSO ALVES</v>
      </c>
      <c r="K18" s="1" t="str">
        <f>IFERROR(__xludf.DUMMYFUNCTION("""COMPUTED_VALUE"""),"Bechade")</f>
        <v>Bechade</v>
      </c>
      <c r="N18" s="1" t="str">
        <f>IFERROR(__xludf.DUMMYFUNCTION("""COMPUTED_VALUE"""),"Axel GORIS")</f>
        <v>Axel GORIS</v>
      </c>
      <c r="Q18" s="1" t="str">
        <f>IFERROR(__xludf.DUMMYFUNCTION("""COMPUTED_VALUE"""),"Fernando Durand Irizar")</f>
        <v>Fernando Durand Irizar</v>
      </c>
      <c r="T18" s="13" t="str">
        <f>IFERROR(__xludf.DUMMYFUNCTION("""COMPUTED_VALUE"""),"")</f>
        <v/>
      </c>
      <c r="U18" s="1" t="str">
        <f>IFERROR(__xludf.DUMMYFUNCTION("""COMPUTED_VALUE"""),"Paul ARCOURT")</f>
        <v>Paul ARCOURT</v>
      </c>
      <c r="V18" s="1" t="str">
        <f>IFERROR(__xludf.DUMMYFUNCTION("""COMPUTED_VALUE"""),"")</f>
        <v/>
      </c>
      <c r="W18" s="1" t="str">
        <f>IFERROR(__xludf.DUMMYFUNCTION("""COMPUTED_VALUE"""),"")</f>
        <v/>
      </c>
      <c r="X18" s="1" t="str">
        <f>IFERROR(__xludf.DUMMYFUNCTION("""COMPUTED_VALUE"""),"Florian DA COSTA")</f>
        <v>Florian DA COSTA</v>
      </c>
      <c r="Y18" s="1" t="str">
        <f>IFERROR(__xludf.DUMMYFUNCTION("""COMPUTED_VALUE"""),"")</f>
        <v/>
      </c>
      <c r="Z18" s="1" t="str">
        <f>IFERROR(__xludf.DUMMYFUNCTION("""COMPUTED_VALUE"""),"")</f>
        <v/>
      </c>
      <c r="AA18" s="1" t="str">
        <f>IFERROR(__xludf.DUMMYFUNCTION("""COMPUTED_VALUE"""),"Enrico CARDOSO ALVES")</f>
        <v>Enrico CARDOSO ALVES</v>
      </c>
      <c r="AB18" s="1" t="str">
        <f>IFERROR(__xludf.DUMMYFUNCTION("""COMPUTED_VALUE"""),"")</f>
        <v/>
      </c>
      <c r="AC18" s="1" t="str">
        <f>IFERROR(__xludf.DUMMYFUNCTION("""COMPUTED_VALUE"""),"")</f>
        <v/>
      </c>
      <c r="AD18" s="1" t="str">
        <f>IFERROR(__xludf.DUMMYFUNCTION("""COMPUTED_VALUE"""),"Bechade")</f>
        <v>Bechade</v>
      </c>
      <c r="AE18" s="1" t="str">
        <f>IFERROR(__xludf.DUMMYFUNCTION("""COMPUTED_VALUE"""),"")</f>
        <v/>
      </c>
      <c r="AF18" s="1" t="str">
        <f>IFERROR(__xludf.DUMMYFUNCTION("""COMPUTED_VALUE"""),"")</f>
        <v/>
      </c>
      <c r="AG18" s="1" t="str">
        <f>IFERROR(__xludf.DUMMYFUNCTION("""COMPUTED_VALUE"""),"Axel GORIS")</f>
        <v>Axel GORIS</v>
      </c>
      <c r="AH18" s="1" t="str">
        <f>IFERROR(__xludf.DUMMYFUNCTION("""COMPUTED_VALUE"""),"")</f>
        <v/>
      </c>
      <c r="AI18" s="1" t="str">
        <f>IFERROR(__xludf.DUMMYFUNCTION("""COMPUTED_VALUE"""),"")</f>
        <v/>
      </c>
      <c r="AJ18" s="1" t="str">
        <f>IFERROR(__xludf.DUMMYFUNCTION("""COMPUTED_VALUE"""),"Fernando Durand Irizar")</f>
        <v>Fernando Durand Irizar</v>
      </c>
    </row>
    <row r="19">
      <c r="B19" s="1" t="str">
        <f>IFERROR(__xludf.DUMMYFUNCTION("""COMPUTED_VALUE"""),"Vincent Hedou")</f>
        <v>Vincent Hedou</v>
      </c>
      <c r="E19" s="1" t="str">
        <f>IFERROR(__xludf.DUMMYFUNCTION("""COMPUTED_VALUE"""),"Loïc PRUD'HOMME")</f>
        <v>Loïc PRUD'HOMME</v>
      </c>
      <c r="H19" s="1" t="str">
        <f>IFERROR(__xludf.DUMMYFUNCTION("""COMPUTED_VALUE"""),"Agathe CHÉRI")</f>
        <v>Agathe CHÉRI</v>
      </c>
      <c r="K19" s="1" t="str">
        <f>IFERROR(__xludf.DUMMYFUNCTION("""COMPUTED_VALUE"""),"Benjamin RAMOUSSE")</f>
        <v>Benjamin RAMOUSSE</v>
      </c>
      <c r="N19" s="1" t="str">
        <f>IFERROR(__xludf.DUMMYFUNCTION("""COMPUTED_VALUE"""),"Benjamin LARDENNOIS")</f>
        <v>Benjamin LARDENNOIS</v>
      </c>
      <c r="Q19" s="1" t="str">
        <f>IFERROR(__xludf.DUMMYFUNCTION("""COMPUTED_VALUE"""),"Lucile CRAMAIL")</f>
        <v>Lucile CRAMAIL</v>
      </c>
      <c r="T19" s="13" t="str">
        <f>IFERROR(__xludf.DUMMYFUNCTION("""COMPUTED_VALUE"""),"")</f>
        <v/>
      </c>
      <c r="U19" s="1" t="str">
        <f>IFERROR(__xludf.DUMMYFUNCTION("""COMPUTED_VALUE"""),"Vincent Hedou")</f>
        <v>Vincent Hedou</v>
      </c>
      <c r="V19" s="1" t="str">
        <f>IFERROR(__xludf.DUMMYFUNCTION("""COMPUTED_VALUE"""),"")</f>
        <v/>
      </c>
      <c r="W19" s="1" t="str">
        <f>IFERROR(__xludf.DUMMYFUNCTION("""COMPUTED_VALUE"""),"")</f>
        <v/>
      </c>
      <c r="X19" s="1" t="str">
        <f>IFERROR(__xludf.DUMMYFUNCTION("""COMPUTED_VALUE"""),"Loïc PRUD'HOMME")</f>
        <v>Loïc PRUD'HOMME</v>
      </c>
      <c r="Y19" s="1" t="str">
        <f>IFERROR(__xludf.DUMMYFUNCTION("""COMPUTED_VALUE"""),"")</f>
        <v/>
      </c>
      <c r="Z19" s="1" t="str">
        <f>IFERROR(__xludf.DUMMYFUNCTION("""COMPUTED_VALUE"""),"")</f>
        <v/>
      </c>
      <c r="AA19" s="1" t="str">
        <f>IFERROR(__xludf.DUMMYFUNCTION("""COMPUTED_VALUE"""),"Agathe CHÉRI")</f>
        <v>Agathe CHÉRI</v>
      </c>
      <c r="AB19" s="1" t="str">
        <f>IFERROR(__xludf.DUMMYFUNCTION("""COMPUTED_VALUE"""),"")</f>
        <v/>
      </c>
      <c r="AC19" s="1" t="str">
        <f>IFERROR(__xludf.DUMMYFUNCTION("""COMPUTED_VALUE"""),"")</f>
        <v/>
      </c>
      <c r="AD19" s="1" t="str">
        <f>IFERROR(__xludf.DUMMYFUNCTION("""COMPUTED_VALUE"""),"Benjamin RAMOUSSE")</f>
        <v>Benjamin RAMOUSSE</v>
      </c>
      <c r="AE19" s="1" t="str">
        <f>IFERROR(__xludf.DUMMYFUNCTION("""COMPUTED_VALUE"""),"")</f>
        <v/>
      </c>
      <c r="AF19" s="1" t="str">
        <f>IFERROR(__xludf.DUMMYFUNCTION("""COMPUTED_VALUE"""),"")</f>
        <v/>
      </c>
      <c r="AG19" s="1" t="str">
        <f>IFERROR(__xludf.DUMMYFUNCTION("""COMPUTED_VALUE"""),"Benjamin LARDENNOIS")</f>
        <v>Benjamin LARDENNOIS</v>
      </c>
      <c r="AH19" s="1" t="str">
        <f>IFERROR(__xludf.DUMMYFUNCTION("""COMPUTED_VALUE"""),"")</f>
        <v/>
      </c>
      <c r="AI19" s="1" t="str">
        <f>IFERROR(__xludf.DUMMYFUNCTION("""COMPUTED_VALUE"""),"")</f>
        <v/>
      </c>
      <c r="AJ19" s="1" t="str">
        <f>IFERROR(__xludf.DUMMYFUNCTION("""COMPUTED_VALUE"""),"Lucile CRAMAIL")</f>
        <v>Lucile CRAMAIL</v>
      </c>
    </row>
    <row r="20">
      <c r="B20" s="1" t="str">
        <f>IFERROR(__xludf.DUMMYFUNCTION("""COMPUTED_VALUE"""),"Baptiste Desnos")</f>
        <v>Baptiste Desnos</v>
      </c>
      <c r="E20" s="1" t="str">
        <f>IFERROR(__xludf.DUMMYFUNCTION("""COMPUTED_VALUE"""),"Pierre Etienne Testelin")</f>
        <v>Pierre Etienne Testelin</v>
      </c>
      <c r="H20" s="1" t="str">
        <f>IFERROR(__xludf.DUMMYFUNCTION("""COMPUTED_VALUE"""),"Hugo THEVENET")</f>
        <v>Hugo THEVENET</v>
      </c>
      <c r="K20" s="1" t="str">
        <f>IFERROR(__xludf.DUMMYFUNCTION("""COMPUTED_VALUE"""),"Lucía AGUILERA GUIO")</f>
        <v>Lucía AGUILERA GUIO</v>
      </c>
      <c r="N20" s="1" t="str">
        <f>IFERROR(__xludf.DUMMYFUNCTION("""COMPUTED_VALUE"""),"Arthur METZGER")</f>
        <v>Arthur METZGER</v>
      </c>
      <c r="Q20" s="1" t="str">
        <f>IFERROR(__xludf.DUMMYFUNCTION("""COMPUTED_VALUE"""),"Pénélope Schuwer")</f>
        <v>Pénélope Schuwer</v>
      </c>
      <c r="T20" s="13" t="str">
        <f>IFERROR(__xludf.DUMMYFUNCTION("""COMPUTED_VALUE"""),"")</f>
        <v/>
      </c>
      <c r="U20" s="1" t="str">
        <f>IFERROR(__xludf.DUMMYFUNCTION("""COMPUTED_VALUE"""),"Baptiste Desnos")</f>
        <v>Baptiste Desnos</v>
      </c>
      <c r="V20" s="1" t="str">
        <f>IFERROR(__xludf.DUMMYFUNCTION("""COMPUTED_VALUE"""),"")</f>
        <v/>
      </c>
      <c r="W20" s="1" t="str">
        <f>IFERROR(__xludf.DUMMYFUNCTION("""COMPUTED_VALUE"""),"")</f>
        <v/>
      </c>
      <c r="X20" s="1" t="str">
        <f>IFERROR(__xludf.DUMMYFUNCTION("""COMPUTED_VALUE"""),"Pierre Etienne Testelin")</f>
        <v>Pierre Etienne Testelin</v>
      </c>
      <c r="Y20" s="1" t="str">
        <f>IFERROR(__xludf.DUMMYFUNCTION("""COMPUTED_VALUE"""),"")</f>
        <v/>
      </c>
      <c r="Z20" s="1" t="str">
        <f>IFERROR(__xludf.DUMMYFUNCTION("""COMPUTED_VALUE"""),"")</f>
        <v/>
      </c>
      <c r="AA20" s="1" t="str">
        <f>IFERROR(__xludf.DUMMYFUNCTION("""COMPUTED_VALUE"""),"Hugo THEVENET")</f>
        <v>Hugo THEVENET</v>
      </c>
      <c r="AB20" s="1" t="str">
        <f>IFERROR(__xludf.DUMMYFUNCTION("""COMPUTED_VALUE"""),"")</f>
        <v/>
      </c>
      <c r="AC20" s="1" t="str">
        <f>IFERROR(__xludf.DUMMYFUNCTION("""COMPUTED_VALUE"""),"")</f>
        <v/>
      </c>
      <c r="AD20" s="1" t="str">
        <f>IFERROR(__xludf.DUMMYFUNCTION("""COMPUTED_VALUE"""),"Lucía AGUILERA GUIO")</f>
        <v>Lucía AGUILERA GUIO</v>
      </c>
      <c r="AE20" s="1" t="str">
        <f>IFERROR(__xludf.DUMMYFUNCTION("""COMPUTED_VALUE"""),"")</f>
        <v/>
      </c>
      <c r="AF20" s="1" t="str">
        <f>IFERROR(__xludf.DUMMYFUNCTION("""COMPUTED_VALUE"""),"")</f>
        <v/>
      </c>
      <c r="AG20" s="1" t="str">
        <f>IFERROR(__xludf.DUMMYFUNCTION("""COMPUTED_VALUE"""),"Arthur METZGER")</f>
        <v>Arthur METZGER</v>
      </c>
      <c r="AH20" s="1" t="str">
        <f>IFERROR(__xludf.DUMMYFUNCTION("""COMPUTED_VALUE"""),"")</f>
        <v/>
      </c>
      <c r="AI20" s="1" t="str">
        <f>IFERROR(__xludf.DUMMYFUNCTION("""COMPUTED_VALUE"""),"")</f>
        <v/>
      </c>
      <c r="AJ20" s="1" t="str">
        <f>IFERROR(__xludf.DUMMYFUNCTION("""COMPUTED_VALUE"""),"Pénélope Schuwer")</f>
        <v>Pénélope Schuwer</v>
      </c>
    </row>
    <row r="21">
      <c r="B21" s="1" t="str">
        <f>IFERROR(__xludf.DUMMYFUNCTION("""COMPUTED_VALUE"""),"Amine BOUSSOUF")</f>
        <v>Amine BOUSSOUF</v>
      </c>
      <c r="E21" s="1" t="str">
        <f>IFERROR(__xludf.DUMMYFUNCTION("""COMPUTED_VALUE"""),"Etienne LAMAUD")</f>
        <v>Etienne LAMAUD</v>
      </c>
      <c r="H21" s="1" t="str">
        <f>IFERROR(__xludf.DUMMYFUNCTION("""COMPUTED_VALUE"""),"Marie BRETON")</f>
        <v>Marie BRETON</v>
      </c>
      <c r="K21" s="1" t="str">
        <f>IFERROR(__xludf.DUMMYFUNCTION("""COMPUTED_VALUE"""),"Jonathan Queiroz")</f>
        <v>Jonathan Queiroz</v>
      </c>
      <c r="N21" s="1" t="str">
        <f>IFERROR(__xludf.DUMMYFUNCTION("""COMPUTED_VALUE"""),"Nacho")</f>
        <v>Nacho</v>
      </c>
      <c r="Q21" s="1" t="str">
        <f>IFERROR(__xludf.DUMMYFUNCTION("""COMPUTED_VALUE"""),"Serena GONZALEZ")</f>
        <v>Serena GONZALEZ</v>
      </c>
      <c r="T21" s="13" t="str">
        <f>IFERROR(__xludf.DUMMYFUNCTION("""COMPUTED_VALUE"""),"")</f>
        <v/>
      </c>
      <c r="U21" s="1" t="str">
        <f>IFERROR(__xludf.DUMMYFUNCTION("""COMPUTED_VALUE"""),"Amine BOUSSOUF")</f>
        <v>Amine BOUSSOUF</v>
      </c>
      <c r="V21" s="1" t="str">
        <f>IFERROR(__xludf.DUMMYFUNCTION("""COMPUTED_VALUE"""),"")</f>
        <v/>
      </c>
      <c r="W21" s="1" t="str">
        <f>IFERROR(__xludf.DUMMYFUNCTION("""COMPUTED_VALUE"""),"")</f>
        <v/>
      </c>
      <c r="X21" s="1" t="str">
        <f>IFERROR(__xludf.DUMMYFUNCTION("""COMPUTED_VALUE"""),"Etienne LAMAUD")</f>
        <v>Etienne LAMAUD</v>
      </c>
      <c r="Y21" s="1" t="str">
        <f>IFERROR(__xludf.DUMMYFUNCTION("""COMPUTED_VALUE"""),"")</f>
        <v/>
      </c>
      <c r="Z21" s="1" t="str">
        <f>IFERROR(__xludf.DUMMYFUNCTION("""COMPUTED_VALUE"""),"")</f>
        <v/>
      </c>
      <c r="AA21" s="1" t="str">
        <f>IFERROR(__xludf.DUMMYFUNCTION("""COMPUTED_VALUE"""),"Marie BRETON")</f>
        <v>Marie BRETON</v>
      </c>
      <c r="AB21" s="1" t="str">
        <f>IFERROR(__xludf.DUMMYFUNCTION("""COMPUTED_VALUE"""),"")</f>
        <v/>
      </c>
      <c r="AC21" s="1" t="str">
        <f>IFERROR(__xludf.DUMMYFUNCTION("""COMPUTED_VALUE"""),"")</f>
        <v/>
      </c>
      <c r="AD21" s="1" t="str">
        <f>IFERROR(__xludf.DUMMYFUNCTION("""COMPUTED_VALUE"""),"Jonathan Queiroz")</f>
        <v>Jonathan Queiroz</v>
      </c>
      <c r="AE21" s="1" t="str">
        <f>IFERROR(__xludf.DUMMYFUNCTION("""COMPUTED_VALUE"""),"")</f>
        <v/>
      </c>
      <c r="AF21" s="1" t="str">
        <f>IFERROR(__xludf.DUMMYFUNCTION("""COMPUTED_VALUE"""),"")</f>
        <v/>
      </c>
      <c r="AG21" s="1" t="str">
        <f>IFERROR(__xludf.DUMMYFUNCTION("""COMPUTED_VALUE"""),"Nacho")</f>
        <v>Nacho</v>
      </c>
      <c r="AH21" s="1" t="str">
        <f>IFERROR(__xludf.DUMMYFUNCTION("""COMPUTED_VALUE"""),"")</f>
        <v/>
      </c>
      <c r="AI21" s="1" t="str">
        <f>IFERROR(__xludf.DUMMYFUNCTION("""COMPUTED_VALUE"""),"")</f>
        <v/>
      </c>
      <c r="AJ21" s="1" t="str">
        <f>IFERROR(__xludf.DUMMYFUNCTION("""COMPUTED_VALUE"""),"Serena GONZALEZ")</f>
        <v>Serena GONZALEZ</v>
      </c>
    </row>
    <row r="22">
      <c r="B22" s="1" t="str">
        <f>IFERROR(__xludf.DUMMYFUNCTION("""COMPUTED_VALUE"""),"Pablo Munoz")</f>
        <v>Pablo Munoz</v>
      </c>
      <c r="E22" s="1" t="str">
        <f>IFERROR(__xludf.DUMMYFUNCTION("""COMPUTED_VALUE"""),"Déborah Garnier")</f>
        <v>Déborah Garnier</v>
      </c>
      <c r="H22" s="1" t="str">
        <f>IFERROR(__xludf.DUMMYFUNCTION("""COMPUTED_VALUE"""),"Malo SAJOUS")</f>
        <v>Malo SAJOUS</v>
      </c>
      <c r="K22" s="1" t="str">
        <f>IFERROR(__xludf.DUMMYFUNCTION("""COMPUTED_VALUE"""),"Arthur THEPENIER")</f>
        <v>Arthur THEPENIER</v>
      </c>
      <c r="N22" s="1" t="str">
        <f>IFERROR(__xludf.DUMMYFUNCTION("""COMPUTED_VALUE"""),"Hugues JOSSET")</f>
        <v>Hugues JOSSET</v>
      </c>
      <c r="Q22" s="1" t="str">
        <f>IFERROR(__xludf.DUMMYFUNCTION("""COMPUTED_VALUE"""),"Evrard Martial TCHENTE TALLA")</f>
        <v>Evrard Martial TCHENTE TALLA</v>
      </c>
      <c r="T22" s="13" t="str">
        <f>IFERROR(__xludf.DUMMYFUNCTION("""COMPUTED_VALUE"""),"")</f>
        <v/>
      </c>
      <c r="U22" s="1" t="str">
        <f>IFERROR(__xludf.DUMMYFUNCTION("""COMPUTED_VALUE"""),"Pablo Munoz")</f>
        <v>Pablo Munoz</v>
      </c>
      <c r="V22" s="1" t="str">
        <f>IFERROR(__xludf.DUMMYFUNCTION("""COMPUTED_VALUE"""),"")</f>
        <v/>
      </c>
      <c r="W22" s="1" t="str">
        <f>IFERROR(__xludf.DUMMYFUNCTION("""COMPUTED_VALUE"""),"")</f>
        <v/>
      </c>
      <c r="X22" s="1" t="str">
        <f>IFERROR(__xludf.DUMMYFUNCTION("""COMPUTED_VALUE"""),"Déborah Garnier")</f>
        <v>Déborah Garnier</v>
      </c>
      <c r="Y22" s="1" t="str">
        <f>IFERROR(__xludf.DUMMYFUNCTION("""COMPUTED_VALUE"""),"")</f>
        <v/>
      </c>
      <c r="Z22" s="1" t="str">
        <f>IFERROR(__xludf.DUMMYFUNCTION("""COMPUTED_VALUE"""),"")</f>
        <v/>
      </c>
      <c r="AA22" s="1" t="str">
        <f>IFERROR(__xludf.DUMMYFUNCTION("""COMPUTED_VALUE"""),"Malo SAJOUS")</f>
        <v>Malo SAJOUS</v>
      </c>
      <c r="AB22" s="1" t="str">
        <f>IFERROR(__xludf.DUMMYFUNCTION("""COMPUTED_VALUE"""),"")</f>
        <v/>
      </c>
      <c r="AC22" s="1" t="str">
        <f>IFERROR(__xludf.DUMMYFUNCTION("""COMPUTED_VALUE"""),"")</f>
        <v/>
      </c>
      <c r="AD22" s="1" t="str">
        <f>IFERROR(__xludf.DUMMYFUNCTION("""COMPUTED_VALUE"""),"Arthur THEPENIER")</f>
        <v>Arthur THEPENIER</v>
      </c>
      <c r="AE22" s="1" t="str">
        <f>IFERROR(__xludf.DUMMYFUNCTION("""COMPUTED_VALUE"""),"")</f>
        <v/>
      </c>
      <c r="AF22" s="1" t="str">
        <f>IFERROR(__xludf.DUMMYFUNCTION("""COMPUTED_VALUE"""),"")</f>
        <v/>
      </c>
      <c r="AG22" s="1" t="str">
        <f>IFERROR(__xludf.DUMMYFUNCTION("""COMPUTED_VALUE"""),"Hugues JOSSET")</f>
        <v>Hugues JOSSET</v>
      </c>
      <c r="AH22" s="1" t="str">
        <f>IFERROR(__xludf.DUMMYFUNCTION("""COMPUTED_VALUE"""),"")</f>
        <v/>
      </c>
      <c r="AI22" s="1" t="str">
        <f>IFERROR(__xludf.DUMMYFUNCTION("""COMPUTED_VALUE"""),"")</f>
        <v/>
      </c>
      <c r="AJ22" s="1" t="str">
        <f>IFERROR(__xludf.DUMMYFUNCTION("""COMPUTED_VALUE"""),"Evrard Martial TCHENTE TALLA")</f>
        <v>Evrard Martial TCHENTE TALLA</v>
      </c>
    </row>
    <row r="23">
      <c r="B23" s="1" t="str">
        <f>IFERROR(__xludf.DUMMYFUNCTION("""COMPUTED_VALUE"""),"Sarra BACCOUCHE")</f>
        <v>Sarra BACCOUCHE</v>
      </c>
      <c r="E23" s="1" t="str">
        <f>IFERROR(__xludf.DUMMYFUNCTION("""COMPUTED_VALUE"""),"Alexandre BOULANGER")</f>
        <v>Alexandre BOULANGER</v>
      </c>
      <c r="H23" s="1" t="str">
        <f>IFERROR(__xludf.DUMMYFUNCTION("""COMPUTED_VALUE"""),"Yuri FIGUEIREDO BORRMANN")</f>
        <v>Yuri FIGUEIREDO BORRMANN</v>
      </c>
      <c r="K23" s="1" t="str">
        <f>IFERROR(__xludf.DUMMYFUNCTION("""COMPUTED_VALUE"""),"Paul-Aimé HEURLIER")</f>
        <v>Paul-Aimé HEURLIER</v>
      </c>
      <c r="N23" s="1" t="str">
        <f>IFERROR(__xludf.DUMMYFUNCTION("""COMPUTED_VALUE"""),"Gurvan JOUSSET")</f>
        <v>Gurvan JOUSSET</v>
      </c>
      <c r="Q23" s="1" t="str">
        <f>IFERROR(__xludf.DUMMYFUNCTION("""COMPUTED_VALUE"""),"Tissot")</f>
        <v>Tissot</v>
      </c>
      <c r="T23" s="13" t="str">
        <f>IFERROR(__xludf.DUMMYFUNCTION("""COMPUTED_VALUE"""),"")</f>
        <v/>
      </c>
      <c r="U23" s="1" t="str">
        <f>IFERROR(__xludf.DUMMYFUNCTION("""COMPUTED_VALUE"""),"Sarra BACCOUCHE")</f>
        <v>Sarra BACCOUCHE</v>
      </c>
      <c r="V23" s="1" t="str">
        <f>IFERROR(__xludf.DUMMYFUNCTION("""COMPUTED_VALUE"""),"")</f>
        <v/>
      </c>
      <c r="W23" s="1" t="str">
        <f>IFERROR(__xludf.DUMMYFUNCTION("""COMPUTED_VALUE"""),"")</f>
        <v/>
      </c>
      <c r="X23" s="1" t="str">
        <f>IFERROR(__xludf.DUMMYFUNCTION("""COMPUTED_VALUE"""),"Alexandre BOULANGER")</f>
        <v>Alexandre BOULANGER</v>
      </c>
      <c r="Y23" s="1" t="str">
        <f>IFERROR(__xludf.DUMMYFUNCTION("""COMPUTED_VALUE"""),"")</f>
        <v/>
      </c>
      <c r="Z23" s="1" t="str">
        <f>IFERROR(__xludf.DUMMYFUNCTION("""COMPUTED_VALUE"""),"")</f>
        <v/>
      </c>
      <c r="AA23" s="1" t="str">
        <f>IFERROR(__xludf.DUMMYFUNCTION("""COMPUTED_VALUE"""),"Yuri FIGUEIREDO BORRMANN")</f>
        <v>Yuri FIGUEIREDO BORRMANN</v>
      </c>
      <c r="AB23" s="1" t="str">
        <f>IFERROR(__xludf.DUMMYFUNCTION("""COMPUTED_VALUE"""),"")</f>
        <v/>
      </c>
      <c r="AC23" s="1" t="str">
        <f>IFERROR(__xludf.DUMMYFUNCTION("""COMPUTED_VALUE"""),"")</f>
        <v/>
      </c>
      <c r="AD23" s="1" t="str">
        <f>IFERROR(__xludf.DUMMYFUNCTION("""COMPUTED_VALUE"""),"Paul-Aimé HEURLIER")</f>
        <v>Paul-Aimé HEURLIER</v>
      </c>
      <c r="AE23" s="1" t="str">
        <f>IFERROR(__xludf.DUMMYFUNCTION("""COMPUTED_VALUE"""),"")</f>
        <v/>
      </c>
      <c r="AF23" s="1" t="str">
        <f>IFERROR(__xludf.DUMMYFUNCTION("""COMPUTED_VALUE"""),"")</f>
        <v/>
      </c>
      <c r="AG23" s="1" t="str">
        <f>IFERROR(__xludf.DUMMYFUNCTION("""COMPUTED_VALUE"""),"Gurvan JOUSSET")</f>
        <v>Gurvan JOUSSET</v>
      </c>
      <c r="AH23" s="1" t="str">
        <f>IFERROR(__xludf.DUMMYFUNCTION("""COMPUTED_VALUE"""),"")</f>
        <v/>
      </c>
      <c r="AI23" s="1" t="str">
        <f>IFERROR(__xludf.DUMMYFUNCTION("""COMPUTED_VALUE"""),"")</f>
        <v/>
      </c>
      <c r="AJ23" s="1" t="str">
        <f>IFERROR(__xludf.DUMMYFUNCTION("""COMPUTED_VALUE"""),"Tissot")</f>
        <v>Tissot</v>
      </c>
    </row>
    <row r="24">
      <c r="B24" s="1" t="str">
        <f>IFERROR(__xludf.DUMMYFUNCTION("""COMPUTED_VALUE"""),"Louis VALTEAU")</f>
        <v>Louis VALTEAU</v>
      </c>
      <c r="E24" s="1" t="str">
        <f>IFERROR(__xludf.DUMMYFUNCTION("""COMPUTED_VALUE"""),"Justin Gargadennec")</f>
        <v>Justin Gargadennec</v>
      </c>
      <c r="H24" s="1" t="str">
        <f>IFERROR(__xludf.DUMMYFUNCTION("""COMPUTED_VALUE"""),"Guillaume GRANGIER")</f>
        <v>Guillaume GRANGIER</v>
      </c>
      <c r="K24" s="1" t="str">
        <f>IFERROR(__xludf.DUMMYFUNCTION("""COMPUTED_VALUE"""),"Eva LE FLEM")</f>
        <v>Eva LE FLEM</v>
      </c>
      <c r="N24" s="1" t="str">
        <f>IFERROR(__xludf.DUMMYFUNCTION("""COMPUTED_VALUE"""),"Aziz Karaborni")</f>
        <v>Aziz Karaborni</v>
      </c>
      <c r="Q24" s="1" t="str">
        <f>IFERROR(__xludf.DUMMYFUNCTION("""COMPUTED_VALUE"""),"Nathan Lemartinel")</f>
        <v>Nathan Lemartinel</v>
      </c>
      <c r="T24" s="13" t="str">
        <f>IFERROR(__xludf.DUMMYFUNCTION("""COMPUTED_VALUE"""),"")</f>
        <v/>
      </c>
      <c r="U24" s="1" t="str">
        <f>IFERROR(__xludf.DUMMYFUNCTION("""COMPUTED_VALUE"""),"Louis VALTEAU")</f>
        <v>Louis VALTEAU</v>
      </c>
      <c r="V24" s="1" t="str">
        <f>IFERROR(__xludf.DUMMYFUNCTION("""COMPUTED_VALUE"""),"")</f>
        <v/>
      </c>
      <c r="W24" s="1" t="str">
        <f>IFERROR(__xludf.DUMMYFUNCTION("""COMPUTED_VALUE"""),"")</f>
        <v/>
      </c>
      <c r="X24" s="1" t="str">
        <f>IFERROR(__xludf.DUMMYFUNCTION("""COMPUTED_VALUE"""),"Justin Gargadennec")</f>
        <v>Justin Gargadennec</v>
      </c>
      <c r="Y24" s="1" t="str">
        <f>IFERROR(__xludf.DUMMYFUNCTION("""COMPUTED_VALUE"""),"")</f>
        <v/>
      </c>
      <c r="Z24" s="1" t="str">
        <f>IFERROR(__xludf.DUMMYFUNCTION("""COMPUTED_VALUE"""),"")</f>
        <v/>
      </c>
      <c r="AA24" s="1" t="str">
        <f>IFERROR(__xludf.DUMMYFUNCTION("""COMPUTED_VALUE"""),"Guillaume GRANGIER")</f>
        <v>Guillaume GRANGIER</v>
      </c>
      <c r="AB24" s="1" t="str">
        <f>IFERROR(__xludf.DUMMYFUNCTION("""COMPUTED_VALUE"""),"")</f>
        <v/>
      </c>
      <c r="AC24" s="1" t="str">
        <f>IFERROR(__xludf.DUMMYFUNCTION("""COMPUTED_VALUE"""),"")</f>
        <v/>
      </c>
      <c r="AD24" s="1" t="str">
        <f>IFERROR(__xludf.DUMMYFUNCTION("""COMPUTED_VALUE"""),"Eva LE FLEM")</f>
        <v>Eva LE FLEM</v>
      </c>
      <c r="AE24" s="1" t="str">
        <f>IFERROR(__xludf.DUMMYFUNCTION("""COMPUTED_VALUE"""),"")</f>
        <v/>
      </c>
      <c r="AF24" s="1" t="str">
        <f>IFERROR(__xludf.DUMMYFUNCTION("""COMPUTED_VALUE"""),"")</f>
        <v/>
      </c>
      <c r="AG24" s="1" t="str">
        <f>IFERROR(__xludf.DUMMYFUNCTION("""COMPUTED_VALUE"""),"Aziz Karaborni")</f>
        <v>Aziz Karaborni</v>
      </c>
      <c r="AH24" s="1" t="str">
        <f>IFERROR(__xludf.DUMMYFUNCTION("""COMPUTED_VALUE"""),"")</f>
        <v/>
      </c>
      <c r="AI24" s="1" t="str">
        <f>IFERROR(__xludf.DUMMYFUNCTION("""COMPUTED_VALUE"""),"")</f>
        <v/>
      </c>
      <c r="AJ24" s="1" t="str">
        <f>IFERROR(__xludf.DUMMYFUNCTION("""COMPUTED_VALUE"""),"Nathan Lemartinel")</f>
        <v>Nathan Lemartinel</v>
      </c>
    </row>
    <row r="25">
      <c r="B25" s="1" t="str">
        <f>IFERROR(__xludf.DUMMYFUNCTION("""COMPUTED_VALUE"""),"Tristan de Certaines")</f>
        <v>Tristan de Certaines</v>
      </c>
      <c r="E25" s="1" t="str">
        <f>IFERROR(__xludf.DUMMYFUNCTION("""COMPUTED_VALUE"""),"Brayan Martínez")</f>
        <v>Brayan Martínez</v>
      </c>
      <c r="H25" s="1" t="str">
        <f>IFERROR(__xludf.DUMMYFUNCTION("""COMPUTED_VALUE"""),"Romain Barré")</f>
        <v>Romain Barré</v>
      </c>
      <c r="K25" s="1" t="str">
        <f>IFERROR(__xludf.DUMMYFUNCTION("""COMPUTED_VALUE"""),"Madeleine ROBERT")</f>
        <v>Madeleine ROBERT</v>
      </c>
      <c r="N25" s="1" t="str">
        <f>IFERROR(__xludf.DUMMYFUNCTION("""COMPUTED_VALUE"""),"Tord Jean-Baptiste")</f>
        <v>Tord Jean-Baptiste</v>
      </c>
      <c r="Q25" s="1" t="str">
        <f>IFERROR(__xludf.DUMMYFUNCTION("""COMPUTED_VALUE"""),"Anthony BERTRAND")</f>
        <v>Anthony BERTRAND</v>
      </c>
      <c r="T25" s="13" t="str">
        <f>IFERROR(__xludf.DUMMYFUNCTION("""COMPUTED_VALUE"""),"")</f>
        <v/>
      </c>
      <c r="U25" s="1" t="str">
        <f>IFERROR(__xludf.DUMMYFUNCTION("""COMPUTED_VALUE"""),"Tristan de Certaines")</f>
        <v>Tristan de Certaines</v>
      </c>
      <c r="V25" s="1" t="str">
        <f>IFERROR(__xludf.DUMMYFUNCTION("""COMPUTED_VALUE"""),"")</f>
        <v/>
      </c>
      <c r="W25" s="1" t="str">
        <f>IFERROR(__xludf.DUMMYFUNCTION("""COMPUTED_VALUE"""),"")</f>
        <v/>
      </c>
      <c r="X25" s="1" t="str">
        <f>IFERROR(__xludf.DUMMYFUNCTION("""COMPUTED_VALUE"""),"Brayan Martínez")</f>
        <v>Brayan Martínez</v>
      </c>
      <c r="Y25" s="1" t="str">
        <f>IFERROR(__xludf.DUMMYFUNCTION("""COMPUTED_VALUE"""),"")</f>
        <v/>
      </c>
      <c r="Z25" s="1" t="str">
        <f>IFERROR(__xludf.DUMMYFUNCTION("""COMPUTED_VALUE"""),"")</f>
        <v/>
      </c>
      <c r="AA25" s="1" t="str">
        <f>IFERROR(__xludf.DUMMYFUNCTION("""COMPUTED_VALUE"""),"Romain Barré")</f>
        <v>Romain Barré</v>
      </c>
      <c r="AB25" s="1" t="str">
        <f>IFERROR(__xludf.DUMMYFUNCTION("""COMPUTED_VALUE"""),"")</f>
        <v/>
      </c>
      <c r="AC25" s="1" t="str">
        <f>IFERROR(__xludf.DUMMYFUNCTION("""COMPUTED_VALUE"""),"")</f>
        <v/>
      </c>
      <c r="AD25" s="1" t="str">
        <f>IFERROR(__xludf.DUMMYFUNCTION("""COMPUTED_VALUE"""),"Madeleine ROBERT")</f>
        <v>Madeleine ROBERT</v>
      </c>
      <c r="AE25" s="1" t="str">
        <f>IFERROR(__xludf.DUMMYFUNCTION("""COMPUTED_VALUE"""),"")</f>
        <v/>
      </c>
      <c r="AF25" s="1" t="str">
        <f>IFERROR(__xludf.DUMMYFUNCTION("""COMPUTED_VALUE"""),"")</f>
        <v/>
      </c>
      <c r="AG25" s="1" t="str">
        <f>IFERROR(__xludf.DUMMYFUNCTION("""COMPUTED_VALUE"""),"Tord Jean-Baptiste")</f>
        <v>Tord Jean-Baptiste</v>
      </c>
      <c r="AH25" s="1" t="str">
        <f>IFERROR(__xludf.DUMMYFUNCTION("""COMPUTED_VALUE"""),"")</f>
        <v/>
      </c>
      <c r="AI25" s="1" t="str">
        <f>IFERROR(__xludf.DUMMYFUNCTION("""COMPUTED_VALUE"""),"")</f>
        <v/>
      </c>
      <c r="AJ25" s="1" t="str">
        <f>IFERROR(__xludf.DUMMYFUNCTION("""COMPUTED_VALUE"""),"Anthony BERTRAND")</f>
        <v>Anthony BERTRAND</v>
      </c>
    </row>
    <row r="26">
      <c r="B26" s="1" t="str">
        <f>IFERROR(__xludf.DUMMYFUNCTION("""COMPUTED_VALUE"""),"Malo SAJOUS")</f>
        <v>Malo SAJOUS</v>
      </c>
      <c r="E26" s="1" t="str">
        <f>IFERROR(__xludf.DUMMYFUNCTION("""COMPUTED_VALUE"""),"JANSON GORRE")</f>
        <v>JANSON GORRE</v>
      </c>
      <c r="H26" s="1" t="str">
        <f>IFERROR(__xludf.DUMMYFUNCTION("""COMPUTED_VALUE"""),"Jonathan DELACOUX")</f>
        <v>Jonathan DELACOUX</v>
      </c>
      <c r="K26" s="1" t="str">
        <f>IFERROR(__xludf.DUMMYFUNCTION("""COMPUTED_VALUE"""),"Juan David GARCIA NIÑO")</f>
        <v>Juan David GARCIA NIÑO</v>
      </c>
      <c r="N26" s="1" t="str">
        <f>IFERROR(__xludf.DUMMYFUNCTION("""COMPUTED_VALUE"""),"Auriane ATHENES")</f>
        <v>Auriane ATHENES</v>
      </c>
      <c r="Q26" s="1" t="str">
        <f>IFERROR(__xludf.DUMMYFUNCTION("""COMPUTED_VALUE"""),"Hellen FORTES DA SILVA SALES")</f>
        <v>Hellen FORTES DA SILVA SALES</v>
      </c>
      <c r="T26" s="13" t="str">
        <f>IFERROR(__xludf.DUMMYFUNCTION("""COMPUTED_VALUE"""),"")</f>
        <v/>
      </c>
      <c r="U26" s="1" t="str">
        <f>IFERROR(__xludf.DUMMYFUNCTION("""COMPUTED_VALUE"""),"Malo SAJOUS")</f>
        <v>Malo SAJOUS</v>
      </c>
      <c r="V26" s="1" t="str">
        <f>IFERROR(__xludf.DUMMYFUNCTION("""COMPUTED_VALUE"""),"")</f>
        <v/>
      </c>
      <c r="W26" s="1" t="str">
        <f>IFERROR(__xludf.DUMMYFUNCTION("""COMPUTED_VALUE"""),"")</f>
        <v/>
      </c>
      <c r="X26" s="1" t="str">
        <f>IFERROR(__xludf.DUMMYFUNCTION("""COMPUTED_VALUE"""),"JANSON GORRE")</f>
        <v>JANSON GORRE</v>
      </c>
      <c r="Y26" s="1" t="str">
        <f>IFERROR(__xludf.DUMMYFUNCTION("""COMPUTED_VALUE"""),"")</f>
        <v/>
      </c>
      <c r="Z26" s="1" t="str">
        <f>IFERROR(__xludf.DUMMYFUNCTION("""COMPUTED_VALUE"""),"")</f>
        <v/>
      </c>
      <c r="AA26" s="1" t="str">
        <f>IFERROR(__xludf.DUMMYFUNCTION("""COMPUTED_VALUE"""),"Jonathan DELACOUX")</f>
        <v>Jonathan DELACOUX</v>
      </c>
      <c r="AB26" s="1" t="str">
        <f>IFERROR(__xludf.DUMMYFUNCTION("""COMPUTED_VALUE"""),"")</f>
        <v/>
      </c>
      <c r="AC26" s="1" t="str">
        <f>IFERROR(__xludf.DUMMYFUNCTION("""COMPUTED_VALUE"""),"")</f>
        <v/>
      </c>
      <c r="AD26" s="1" t="str">
        <f>IFERROR(__xludf.DUMMYFUNCTION("""COMPUTED_VALUE"""),"Juan David GARCIA NIÑO")</f>
        <v>Juan David GARCIA NIÑO</v>
      </c>
      <c r="AE26" s="1" t="str">
        <f>IFERROR(__xludf.DUMMYFUNCTION("""COMPUTED_VALUE"""),"")</f>
        <v/>
      </c>
      <c r="AF26" s="1" t="str">
        <f>IFERROR(__xludf.DUMMYFUNCTION("""COMPUTED_VALUE"""),"")</f>
        <v/>
      </c>
      <c r="AG26" s="1" t="str">
        <f>IFERROR(__xludf.DUMMYFUNCTION("""COMPUTED_VALUE"""),"Auriane ATHENES")</f>
        <v>Auriane ATHENES</v>
      </c>
      <c r="AH26" s="1" t="str">
        <f>IFERROR(__xludf.DUMMYFUNCTION("""COMPUTED_VALUE"""),"")</f>
        <v/>
      </c>
      <c r="AI26" s="1" t="str">
        <f>IFERROR(__xludf.DUMMYFUNCTION("""COMPUTED_VALUE"""),"")</f>
        <v/>
      </c>
      <c r="AJ26" s="1" t="str">
        <f>IFERROR(__xludf.DUMMYFUNCTION("""COMPUTED_VALUE"""),"Hellen FORTES DA SILVA SALES")</f>
        <v>Hellen FORTES DA SILVA SALES</v>
      </c>
    </row>
    <row r="27">
      <c r="B27" s="1" t="str">
        <f>IFERROR(__xludf.DUMMYFUNCTION("""COMPUTED_VALUE"""),"Camil Lefebvre")</f>
        <v>Camil Lefebvre</v>
      </c>
      <c r="E27" s="1" t="str">
        <f>IFERROR(__xludf.DUMMYFUNCTION("""COMPUTED_VALUE"""),"Hugo ALLEMAND")</f>
        <v>Hugo ALLEMAND</v>
      </c>
      <c r="H27" s="1" t="str">
        <f>IFERROR(__xludf.DUMMYFUNCTION("""COMPUTED_VALUE"""),"Nino LAMBERT")</f>
        <v>Nino LAMBERT</v>
      </c>
      <c r="K27" s="1" t="str">
        <f>IFERROR(__xludf.DUMMYFUNCTION("""COMPUTED_VALUE"""),"Luiz Maurício SYDRIÃO FERREIRA RIBEIRO")</f>
        <v>Luiz Maurício SYDRIÃO FERREIRA RIBEIRO</v>
      </c>
      <c r="N27" s="1" t="str">
        <f>IFERROR(__xludf.DUMMYFUNCTION("""COMPUTED_VALUE"""),"Laure TRINQUET")</f>
        <v>Laure TRINQUET</v>
      </c>
      <c r="Q27" s="1" t="str">
        <f>IFERROR(__xludf.DUMMYFUNCTION("""COMPUTED_VALUE"""),"Thomas ZOUDE")</f>
        <v>Thomas ZOUDE</v>
      </c>
      <c r="T27" s="13" t="str">
        <f>IFERROR(__xludf.DUMMYFUNCTION("""COMPUTED_VALUE"""),"")</f>
        <v/>
      </c>
      <c r="U27" s="1" t="str">
        <f>IFERROR(__xludf.DUMMYFUNCTION("""COMPUTED_VALUE"""),"Camil Lefebvre")</f>
        <v>Camil Lefebvre</v>
      </c>
      <c r="V27" s="1" t="str">
        <f>IFERROR(__xludf.DUMMYFUNCTION("""COMPUTED_VALUE"""),"")</f>
        <v/>
      </c>
      <c r="W27" s="1" t="str">
        <f>IFERROR(__xludf.DUMMYFUNCTION("""COMPUTED_VALUE"""),"")</f>
        <v/>
      </c>
      <c r="X27" s="1" t="str">
        <f>IFERROR(__xludf.DUMMYFUNCTION("""COMPUTED_VALUE"""),"Hugo ALLEMAND")</f>
        <v>Hugo ALLEMAND</v>
      </c>
      <c r="Y27" s="1" t="str">
        <f>IFERROR(__xludf.DUMMYFUNCTION("""COMPUTED_VALUE"""),"")</f>
        <v/>
      </c>
      <c r="Z27" s="1" t="str">
        <f>IFERROR(__xludf.DUMMYFUNCTION("""COMPUTED_VALUE"""),"")</f>
        <v/>
      </c>
      <c r="AA27" s="1" t="str">
        <f>IFERROR(__xludf.DUMMYFUNCTION("""COMPUTED_VALUE"""),"Nino LAMBERT")</f>
        <v>Nino LAMBERT</v>
      </c>
      <c r="AB27" s="1" t="str">
        <f>IFERROR(__xludf.DUMMYFUNCTION("""COMPUTED_VALUE"""),"")</f>
        <v/>
      </c>
      <c r="AC27" s="1" t="str">
        <f>IFERROR(__xludf.DUMMYFUNCTION("""COMPUTED_VALUE"""),"")</f>
        <v/>
      </c>
      <c r="AD27" s="1" t="str">
        <f>IFERROR(__xludf.DUMMYFUNCTION("""COMPUTED_VALUE"""),"Luiz Maurício SYDRIÃO FERREIRA RIBEIRO")</f>
        <v>Luiz Maurício SYDRIÃO FERREIRA RIBEIRO</v>
      </c>
      <c r="AE27" s="1" t="str">
        <f>IFERROR(__xludf.DUMMYFUNCTION("""COMPUTED_VALUE"""),"")</f>
        <v/>
      </c>
      <c r="AF27" s="1" t="str">
        <f>IFERROR(__xludf.DUMMYFUNCTION("""COMPUTED_VALUE"""),"")</f>
        <v/>
      </c>
      <c r="AG27" s="1" t="str">
        <f>IFERROR(__xludf.DUMMYFUNCTION("""COMPUTED_VALUE"""),"Laure TRINQUET")</f>
        <v>Laure TRINQUET</v>
      </c>
      <c r="AH27" s="1" t="str">
        <f>IFERROR(__xludf.DUMMYFUNCTION("""COMPUTED_VALUE"""),"")</f>
        <v/>
      </c>
      <c r="AI27" s="1" t="str">
        <f>IFERROR(__xludf.DUMMYFUNCTION("""COMPUTED_VALUE"""),"")</f>
        <v/>
      </c>
      <c r="AJ27" s="1" t="str">
        <f>IFERROR(__xludf.DUMMYFUNCTION("""COMPUTED_VALUE"""),"Thomas ZOUDE")</f>
        <v>Thomas ZOUDE</v>
      </c>
    </row>
    <row r="28">
      <c r="B28" s="1" t="str">
        <f>IFERROR(__xludf.DUMMYFUNCTION("""COMPUTED_VALUE"""),"Jessé WESTPHAL SCHWAMBACH")</f>
        <v>Jessé WESTPHAL SCHWAMBACH</v>
      </c>
      <c r="E28" s="1" t="str">
        <f>IFERROR(__xludf.DUMMYFUNCTION("""COMPUTED_VALUE"""),"Hugo DESCOINS")</f>
        <v>Hugo DESCOINS</v>
      </c>
      <c r="H28" s="1" t="str">
        <f>IFERROR(__xludf.DUMMYFUNCTION("""COMPUTED_VALUE"""),"Raphael TAIEB")</f>
        <v>Raphael TAIEB</v>
      </c>
      <c r="K28" s="1" t="str">
        <f>IFERROR(__xludf.DUMMYFUNCTION("""COMPUTED_VALUE"""),"Julien Kraemer")</f>
        <v>Julien Kraemer</v>
      </c>
      <c r="N28" s="1" t="str">
        <f>IFERROR(__xludf.DUMMYFUNCTION("""COMPUTED_VALUE"""),"Khaled EL GHAMMARTI")</f>
        <v>Khaled EL GHAMMARTI</v>
      </c>
      <c r="Q28" s="1" t="str">
        <f>IFERROR(__xludf.DUMMYFUNCTION("""COMPUTED_VALUE"""),"Victor ELVIRA")</f>
        <v>Victor ELVIRA</v>
      </c>
      <c r="T28" s="13" t="str">
        <f>IFERROR(__xludf.DUMMYFUNCTION("""COMPUTED_VALUE"""),"")</f>
        <v/>
      </c>
      <c r="U28" s="1" t="str">
        <f>IFERROR(__xludf.DUMMYFUNCTION("""COMPUTED_VALUE"""),"Jessé WESTPHAL SCHWAMBACH")</f>
        <v>Jessé WESTPHAL SCHWAMBACH</v>
      </c>
      <c r="V28" s="1" t="str">
        <f>IFERROR(__xludf.DUMMYFUNCTION("""COMPUTED_VALUE"""),"")</f>
        <v/>
      </c>
      <c r="W28" s="1" t="str">
        <f>IFERROR(__xludf.DUMMYFUNCTION("""COMPUTED_VALUE"""),"")</f>
        <v/>
      </c>
      <c r="X28" s="1" t="str">
        <f>IFERROR(__xludf.DUMMYFUNCTION("""COMPUTED_VALUE"""),"Hugo DESCOINS")</f>
        <v>Hugo DESCOINS</v>
      </c>
      <c r="Y28" s="1" t="str">
        <f>IFERROR(__xludf.DUMMYFUNCTION("""COMPUTED_VALUE"""),"")</f>
        <v/>
      </c>
      <c r="Z28" s="1" t="str">
        <f>IFERROR(__xludf.DUMMYFUNCTION("""COMPUTED_VALUE"""),"")</f>
        <v/>
      </c>
      <c r="AA28" s="1" t="str">
        <f>IFERROR(__xludf.DUMMYFUNCTION("""COMPUTED_VALUE"""),"Raphael TAIEB")</f>
        <v>Raphael TAIEB</v>
      </c>
      <c r="AB28" s="1" t="str">
        <f>IFERROR(__xludf.DUMMYFUNCTION("""COMPUTED_VALUE"""),"")</f>
        <v/>
      </c>
      <c r="AC28" s="1" t="str">
        <f>IFERROR(__xludf.DUMMYFUNCTION("""COMPUTED_VALUE"""),"")</f>
        <v/>
      </c>
      <c r="AD28" s="1" t="str">
        <f>IFERROR(__xludf.DUMMYFUNCTION("""COMPUTED_VALUE"""),"Julien Kraemer")</f>
        <v>Julien Kraemer</v>
      </c>
      <c r="AE28" s="1" t="str">
        <f>IFERROR(__xludf.DUMMYFUNCTION("""COMPUTED_VALUE"""),"")</f>
        <v/>
      </c>
      <c r="AF28" s="1" t="str">
        <f>IFERROR(__xludf.DUMMYFUNCTION("""COMPUTED_VALUE"""),"")</f>
        <v/>
      </c>
      <c r="AG28" s="1" t="str">
        <f>IFERROR(__xludf.DUMMYFUNCTION("""COMPUTED_VALUE"""),"Khaled EL GHAMMARTI")</f>
        <v>Khaled EL GHAMMARTI</v>
      </c>
      <c r="AH28" s="1" t="str">
        <f>IFERROR(__xludf.DUMMYFUNCTION("""COMPUTED_VALUE"""),"")</f>
        <v/>
      </c>
      <c r="AI28" s="1" t="str">
        <f>IFERROR(__xludf.DUMMYFUNCTION("""COMPUTED_VALUE"""),"")</f>
        <v/>
      </c>
      <c r="AJ28" s="1" t="str">
        <f>IFERROR(__xludf.DUMMYFUNCTION("""COMPUTED_VALUE"""),"Victor ELVIRA")</f>
        <v>Victor ELVIRA</v>
      </c>
    </row>
    <row r="29">
      <c r="B29" s="1" t="str">
        <f>IFERROR(__xludf.DUMMYFUNCTION("""COMPUTED_VALUE"""),"Mustapha TOUFIK")</f>
        <v>Mustapha TOUFIK</v>
      </c>
      <c r="E29" s="1" t="str">
        <f>IFERROR(__xludf.DUMMYFUNCTION("""COMPUTED_VALUE"""),"Juliette leroy")</f>
        <v>Juliette leroy</v>
      </c>
      <c r="H29" s="1" t="str">
        <f>IFERROR(__xludf.DUMMYFUNCTION("""COMPUTED_VALUE"""),"Marin Pinson le Furaut")</f>
        <v>Marin Pinson le Furaut</v>
      </c>
      <c r="K29" s="1" t="str">
        <f>IFERROR(__xludf.DUMMYFUNCTION("""COMPUTED_VALUE"""),"Thomas CORDIER")</f>
        <v>Thomas CORDIER</v>
      </c>
      <c r="N29" s="1" t="str">
        <f>IFERROR(__xludf.DUMMYFUNCTION("""COMPUTED_VALUE"""),"Mariana DE SOUSA PEREIRA")</f>
        <v>Mariana DE SOUSA PEREIRA</v>
      </c>
      <c r="Q29" s="1" t="str">
        <f>IFERROR(__xludf.DUMMYFUNCTION("""COMPUTED_VALUE"""),"Malo DAUTRY")</f>
        <v>Malo DAUTRY</v>
      </c>
      <c r="T29" s="13" t="str">
        <f>IFERROR(__xludf.DUMMYFUNCTION("""COMPUTED_VALUE"""),"")</f>
        <v/>
      </c>
      <c r="U29" s="1" t="str">
        <f>IFERROR(__xludf.DUMMYFUNCTION("""COMPUTED_VALUE"""),"Mustapha TOUFIK")</f>
        <v>Mustapha TOUFIK</v>
      </c>
      <c r="V29" s="1" t="str">
        <f>IFERROR(__xludf.DUMMYFUNCTION("""COMPUTED_VALUE"""),"")</f>
        <v/>
      </c>
      <c r="W29" s="1" t="str">
        <f>IFERROR(__xludf.DUMMYFUNCTION("""COMPUTED_VALUE"""),"")</f>
        <v/>
      </c>
      <c r="X29" s="1" t="str">
        <f>IFERROR(__xludf.DUMMYFUNCTION("""COMPUTED_VALUE"""),"Juliette leroy")</f>
        <v>Juliette leroy</v>
      </c>
      <c r="Y29" s="1" t="str">
        <f>IFERROR(__xludf.DUMMYFUNCTION("""COMPUTED_VALUE"""),"")</f>
        <v/>
      </c>
      <c r="Z29" s="1" t="str">
        <f>IFERROR(__xludf.DUMMYFUNCTION("""COMPUTED_VALUE"""),"")</f>
        <v/>
      </c>
      <c r="AA29" s="1" t="str">
        <f>IFERROR(__xludf.DUMMYFUNCTION("""COMPUTED_VALUE"""),"Marin Pinson le Furaut")</f>
        <v>Marin Pinson le Furaut</v>
      </c>
      <c r="AB29" s="1" t="str">
        <f>IFERROR(__xludf.DUMMYFUNCTION("""COMPUTED_VALUE"""),"")</f>
        <v/>
      </c>
      <c r="AC29" s="1" t="str">
        <f>IFERROR(__xludf.DUMMYFUNCTION("""COMPUTED_VALUE"""),"")</f>
        <v/>
      </c>
      <c r="AD29" s="1" t="str">
        <f>IFERROR(__xludf.DUMMYFUNCTION("""COMPUTED_VALUE"""),"Thomas CORDIER")</f>
        <v>Thomas CORDIER</v>
      </c>
      <c r="AE29" s="1" t="str">
        <f>IFERROR(__xludf.DUMMYFUNCTION("""COMPUTED_VALUE"""),"")</f>
        <v/>
      </c>
      <c r="AF29" s="1" t="str">
        <f>IFERROR(__xludf.DUMMYFUNCTION("""COMPUTED_VALUE"""),"")</f>
        <v/>
      </c>
      <c r="AG29" s="1" t="str">
        <f>IFERROR(__xludf.DUMMYFUNCTION("""COMPUTED_VALUE"""),"Mariana DE SOUSA PEREIRA")</f>
        <v>Mariana DE SOUSA PEREIRA</v>
      </c>
      <c r="AH29" s="1" t="str">
        <f>IFERROR(__xludf.DUMMYFUNCTION("""COMPUTED_VALUE"""),"")</f>
        <v/>
      </c>
      <c r="AI29" s="1" t="str">
        <f>IFERROR(__xludf.DUMMYFUNCTION("""COMPUTED_VALUE"""),"")</f>
        <v/>
      </c>
      <c r="AJ29" s="1" t="str">
        <f>IFERROR(__xludf.DUMMYFUNCTION("""COMPUTED_VALUE"""),"Malo DAUTRY")</f>
        <v>Malo DAUTRY</v>
      </c>
    </row>
    <row r="30">
      <c r="B30" s="1" t="str">
        <f>IFERROR(__xludf.DUMMYFUNCTION("""COMPUTED_VALUE"""),"Laadraoui oussama")</f>
        <v>Laadraoui oussama</v>
      </c>
      <c r="E30" s="1" t="str">
        <f>IFERROR(__xludf.DUMMYFUNCTION("""COMPUTED_VALUE"""),"Gerdi Charbonneau")</f>
        <v>Gerdi Charbonneau</v>
      </c>
      <c r="H30" s="1" t="str">
        <f>IFERROR(__xludf.DUMMYFUNCTION("""COMPUTED_VALUE"""),"Éric Sartori")</f>
        <v>Éric Sartori</v>
      </c>
      <c r="K30" s="1" t="str">
        <f>IFERROR(__xludf.DUMMYFUNCTION("""COMPUTED_VALUE"""),"Lili Crétaigne")</f>
        <v>Lili Crétaigne</v>
      </c>
      <c r="N30" s="1" t="str">
        <f>IFERROR(__xludf.DUMMYFUNCTION("""COMPUTED_VALUE"""),"Thomas-Xavier MASSET")</f>
        <v>Thomas-Xavier MASSET</v>
      </c>
      <c r="Q30" s="1" t="str">
        <f>IFERROR(__xludf.DUMMYFUNCTION("""COMPUTED_VALUE"""),"Eléa PAPIN")</f>
        <v>Eléa PAPIN</v>
      </c>
      <c r="T30" s="13" t="str">
        <f>IFERROR(__xludf.DUMMYFUNCTION("""COMPUTED_VALUE"""),"")</f>
        <v/>
      </c>
      <c r="U30" s="1" t="str">
        <f>IFERROR(__xludf.DUMMYFUNCTION("""COMPUTED_VALUE"""),"Laadraoui oussama")</f>
        <v>Laadraoui oussama</v>
      </c>
      <c r="V30" s="1" t="str">
        <f>IFERROR(__xludf.DUMMYFUNCTION("""COMPUTED_VALUE"""),"")</f>
        <v/>
      </c>
      <c r="W30" s="1" t="str">
        <f>IFERROR(__xludf.DUMMYFUNCTION("""COMPUTED_VALUE"""),"")</f>
        <v/>
      </c>
      <c r="X30" s="1" t="str">
        <f>IFERROR(__xludf.DUMMYFUNCTION("""COMPUTED_VALUE"""),"Gerdi Charbonneau")</f>
        <v>Gerdi Charbonneau</v>
      </c>
      <c r="Y30" s="1" t="str">
        <f>IFERROR(__xludf.DUMMYFUNCTION("""COMPUTED_VALUE"""),"")</f>
        <v/>
      </c>
      <c r="Z30" s="1" t="str">
        <f>IFERROR(__xludf.DUMMYFUNCTION("""COMPUTED_VALUE"""),"")</f>
        <v/>
      </c>
      <c r="AA30" s="1" t="str">
        <f>IFERROR(__xludf.DUMMYFUNCTION("""COMPUTED_VALUE"""),"Éric Sartori")</f>
        <v>Éric Sartori</v>
      </c>
      <c r="AB30" s="1" t="str">
        <f>IFERROR(__xludf.DUMMYFUNCTION("""COMPUTED_VALUE"""),"")</f>
        <v/>
      </c>
      <c r="AC30" s="1" t="str">
        <f>IFERROR(__xludf.DUMMYFUNCTION("""COMPUTED_VALUE"""),"")</f>
        <v/>
      </c>
      <c r="AD30" s="1" t="str">
        <f>IFERROR(__xludf.DUMMYFUNCTION("""COMPUTED_VALUE"""),"Lili Crétaigne")</f>
        <v>Lili Crétaigne</v>
      </c>
      <c r="AE30" s="1" t="str">
        <f>IFERROR(__xludf.DUMMYFUNCTION("""COMPUTED_VALUE"""),"")</f>
        <v/>
      </c>
      <c r="AF30" s="1" t="str">
        <f>IFERROR(__xludf.DUMMYFUNCTION("""COMPUTED_VALUE"""),"")</f>
        <v/>
      </c>
      <c r="AG30" s="1" t="str">
        <f>IFERROR(__xludf.DUMMYFUNCTION("""COMPUTED_VALUE"""),"Thomas-Xavier MASSET")</f>
        <v>Thomas-Xavier MASSET</v>
      </c>
      <c r="AH30" s="1" t="str">
        <f>IFERROR(__xludf.DUMMYFUNCTION("""COMPUTED_VALUE"""),"")</f>
        <v/>
      </c>
      <c r="AI30" s="1" t="str">
        <f>IFERROR(__xludf.DUMMYFUNCTION("""COMPUTED_VALUE"""),"")</f>
        <v/>
      </c>
      <c r="AJ30" s="1" t="str">
        <f>IFERROR(__xludf.DUMMYFUNCTION("""COMPUTED_VALUE"""),"Eléa PAPIN")</f>
        <v>Eléa PAPIN</v>
      </c>
    </row>
    <row r="31">
      <c r="B31" s="1" t="str">
        <f>IFERROR(__xludf.DUMMYFUNCTION("""COMPUTED_VALUE"""),"Paula MONSALVE")</f>
        <v>Paula MONSALVE</v>
      </c>
      <c r="E31" s="1" t="str">
        <f>IFERROR(__xludf.DUMMYFUNCTION("""COMPUTED_VALUE"""),"Louise Bouhallier")</f>
        <v>Louise Bouhallier</v>
      </c>
      <c r="H31" s="1" t="str">
        <f>IFERROR(__xludf.DUMMYFUNCTION("""COMPUTED_VALUE"""),"Nessim KERKENI")</f>
        <v>Nessim KERKENI</v>
      </c>
      <c r="K31" s="1" t="str">
        <f>IFERROR(__xludf.DUMMYFUNCTION("""COMPUTED_VALUE"""),"Luz Angelica CARVAJAL CASTAÑEDA")</f>
        <v>Luz Angelica CARVAJAL CASTAÑEDA</v>
      </c>
      <c r="N31" s="1" t="str">
        <f>IFERROR(__xludf.DUMMYFUNCTION("""COMPUTED_VALUE"""),"Tino Réthoré")</f>
        <v>Tino Réthoré</v>
      </c>
      <c r="Q31" s="1" t="str">
        <f>IFERROR(__xludf.DUMMYFUNCTION("""COMPUTED_VALUE"""),"Nathan FRAPPEREAU")</f>
        <v>Nathan FRAPPEREAU</v>
      </c>
      <c r="T31" s="13" t="str">
        <f>IFERROR(__xludf.DUMMYFUNCTION("""COMPUTED_VALUE"""),"")</f>
        <v/>
      </c>
      <c r="U31" s="1" t="str">
        <f>IFERROR(__xludf.DUMMYFUNCTION("""COMPUTED_VALUE"""),"Paula MONSALVE")</f>
        <v>Paula MONSALVE</v>
      </c>
      <c r="V31" s="1" t="str">
        <f>IFERROR(__xludf.DUMMYFUNCTION("""COMPUTED_VALUE"""),"")</f>
        <v/>
      </c>
      <c r="W31" s="1" t="str">
        <f>IFERROR(__xludf.DUMMYFUNCTION("""COMPUTED_VALUE"""),"")</f>
        <v/>
      </c>
      <c r="X31" s="1" t="str">
        <f>IFERROR(__xludf.DUMMYFUNCTION("""COMPUTED_VALUE"""),"Louise Bouhallier")</f>
        <v>Louise Bouhallier</v>
      </c>
      <c r="Y31" s="1" t="str">
        <f>IFERROR(__xludf.DUMMYFUNCTION("""COMPUTED_VALUE"""),"")</f>
        <v/>
      </c>
      <c r="Z31" s="1" t="str">
        <f>IFERROR(__xludf.DUMMYFUNCTION("""COMPUTED_VALUE"""),"")</f>
        <v/>
      </c>
      <c r="AA31" s="1" t="str">
        <f>IFERROR(__xludf.DUMMYFUNCTION("""COMPUTED_VALUE"""),"Nessim KERKENI")</f>
        <v>Nessim KERKENI</v>
      </c>
      <c r="AB31" s="1" t="str">
        <f>IFERROR(__xludf.DUMMYFUNCTION("""COMPUTED_VALUE"""),"")</f>
        <v/>
      </c>
      <c r="AC31" s="1" t="str">
        <f>IFERROR(__xludf.DUMMYFUNCTION("""COMPUTED_VALUE"""),"")</f>
        <v/>
      </c>
      <c r="AD31" s="1" t="str">
        <f>IFERROR(__xludf.DUMMYFUNCTION("""COMPUTED_VALUE"""),"Luz Angelica CARVAJAL CASTAÑEDA")</f>
        <v>Luz Angelica CARVAJAL CASTAÑEDA</v>
      </c>
      <c r="AE31" s="1" t="str">
        <f>IFERROR(__xludf.DUMMYFUNCTION("""COMPUTED_VALUE"""),"")</f>
        <v/>
      </c>
      <c r="AF31" s="1" t="str">
        <f>IFERROR(__xludf.DUMMYFUNCTION("""COMPUTED_VALUE"""),"")</f>
        <v/>
      </c>
      <c r="AG31" s="1" t="str">
        <f>IFERROR(__xludf.DUMMYFUNCTION("""COMPUTED_VALUE"""),"Tino Réthoré")</f>
        <v>Tino Réthoré</v>
      </c>
      <c r="AH31" s="1" t="str">
        <f>IFERROR(__xludf.DUMMYFUNCTION("""COMPUTED_VALUE"""),"")</f>
        <v/>
      </c>
      <c r="AI31" s="1" t="str">
        <f>IFERROR(__xludf.DUMMYFUNCTION("""COMPUTED_VALUE"""),"")</f>
        <v/>
      </c>
      <c r="AJ31" s="1" t="str">
        <f>IFERROR(__xludf.DUMMYFUNCTION("""COMPUTED_VALUE"""),"Nathan FRAPPEREAU")</f>
        <v>Nathan FRAPPEREAU</v>
      </c>
    </row>
    <row r="32">
      <c r="B32" s="1" t="str">
        <f>IFERROR(__xludf.DUMMYFUNCTION("""COMPUTED_VALUE"""),"Iker GONZALEZ IGLESIAS")</f>
        <v>Iker GONZALEZ IGLESIAS</v>
      </c>
      <c r="E32" s="1" t="str">
        <f>IFERROR(__xludf.DUMMYFUNCTION("""COMPUTED_VALUE"""),"Clara THOMAS")</f>
        <v>Clara THOMAS</v>
      </c>
      <c r="H32" s="1" t="str">
        <f>IFERROR(__xludf.DUMMYFUNCTION("""COMPUTED_VALUE"""),"François Dugenest")</f>
        <v>François Dugenest</v>
      </c>
      <c r="K32" s="1" t="str">
        <f>IFERROR(__xludf.DUMMYFUNCTION("""COMPUTED_VALUE"""),"Urbano")</f>
        <v>Urbano</v>
      </c>
      <c r="N32" s="1" t="str">
        <f>IFERROR(__xludf.DUMMYFUNCTION("""COMPUTED_VALUE"""),"Jean-Charles (JC) Girard")</f>
        <v>Jean-Charles (JC) Girard</v>
      </c>
      <c r="Q32" s="1" t="str">
        <f>IFERROR(__xludf.DUMMYFUNCTION("""COMPUTED_VALUE"""),"Auriane Raffenot")</f>
        <v>Auriane Raffenot</v>
      </c>
      <c r="T32" s="13" t="str">
        <f>IFERROR(__xludf.DUMMYFUNCTION("""COMPUTED_VALUE"""),"")</f>
        <v/>
      </c>
      <c r="U32" s="1" t="str">
        <f>IFERROR(__xludf.DUMMYFUNCTION("""COMPUTED_VALUE"""),"Iker GONZALEZ IGLESIAS")</f>
        <v>Iker GONZALEZ IGLESIAS</v>
      </c>
      <c r="V32" s="1" t="str">
        <f>IFERROR(__xludf.DUMMYFUNCTION("""COMPUTED_VALUE"""),"")</f>
        <v/>
      </c>
      <c r="W32" s="1" t="str">
        <f>IFERROR(__xludf.DUMMYFUNCTION("""COMPUTED_VALUE"""),"")</f>
        <v/>
      </c>
      <c r="X32" s="1" t="str">
        <f>IFERROR(__xludf.DUMMYFUNCTION("""COMPUTED_VALUE"""),"Clara THOMAS")</f>
        <v>Clara THOMAS</v>
      </c>
      <c r="Y32" s="1" t="str">
        <f>IFERROR(__xludf.DUMMYFUNCTION("""COMPUTED_VALUE"""),"")</f>
        <v/>
      </c>
      <c r="Z32" s="1" t="str">
        <f>IFERROR(__xludf.DUMMYFUNCTION("""COMPUTED_VALUE"""),"")</f>
        <v/>
      </c>
      <c r="AA32" s="1" t="str">
        <f>IFERROR(__xludf.DUMMYFUNCTION("""COMPUTED_VALUE"""),"François Dugenest")</f>
        <v>François Dugenest</v>
      </c>
      <c r="AB32" s="1" t="str">
        <f>IFERROR(__xludf.DUMMYFUNCTION("""COMPUTED_VALUE"""),"")</f>
        <v/>
      </c>
      <c r="AC32" s="1" t="str">
        <f>IFERROR(__xludf.DUMMYFUNCTION("""COMPUTED_VALUE"""),"")</f>
        <v/>
      </c>
      <c r="AD32" s="1" t="str">
        <f>IFERROR(__xludf.DUMMYFUNCTION("""COMPUTED_VALUE"""),"Urbano")</f>
        <v>Urbano</v>
      </c>
      <c r="AE32" s="1" t="str">
        <f>IFERROR(__xludf.DUMMYFUNCTION("""COMPUTED_VALUE"""),"")</f>
        <v/>
      </c>
      <c r="AF32" s="1" t="str">
        <f>IFERROR(__xludf.DUMMYFUNCTION("""COMPUTED_VALUE"""),"")</f>
        <v/>
      </c>
      <c r="AG32" s="1" t="str">
        <f>IFERROR(__xludf.DUMMYFUNCTION("""COMPUTED_VALUE"""),"Jean-Charles (JC) Girard")</f>
        <v>Jean-Charles (JC) Girard</v>
      </c>
      <c r="AH32" s="1" t="str">
        <f>IFERROR(__xludf.DUMMYFUNCTION("""COMPUTED_VALUE"""),"")</f>
        <v/>
      </c>
      <c r="AI32" s="1" t="str">
        <f>IFERROR(__xludf.DUMMYFUNCTION("""COMPUTED_VALUE"""),"")</f>
        <v/>
      </c>
      <c r="AJ32" s="1" t="str">
        <f>IFERROR(__xludf.DUMMYFUNCTION("""COMPUTED_VALUE"""),"Auriane Raffenot")</f>
        <v>Auriane Raffenot</v>
      </c>
    </row>
    <row r="33">
      <c r="B33" s="1" t="str">
        <f>IFERROR(__xludf.DUMMYFUNCTION("""COMPUTED_VALUE"""),"Armand ROUYRRE")</f>
        <v>Armand ROUYRRE</v>
      </c>
      <c r="E33" s="1" t="str">
        <f>IFERROR(__xludf.DUMMYFUNCTION("""COMPUTED_VALUE"""),"Auriane Athènes")</f>
        <v>Auriane Athènes</v>
      </c>
      <c r="H33" s="1" t="str">
        <f>IFERROR(__xludf.DUMMYFUNCTION("""COMPUTED_VALUE"""),"Eloi OLIVIER")</f>
        <v>Eloi OLIVIER</v>
      </c>
      <c r="K33" s="1" t="str">
        <f>IFERROR(__xludf.DUMMYFUNCTION("""COMPUTED_VALUE"""),"Johannes SCHAAFS")</f>
        <v>Johannes SCHAAFS</v>
      </c>
      <c r="N33" s="1" t="str">
        <f>IFERROR(__xludf.DUMMYFUNCTION("""COMPUTED_VALUE"""),"Guillermo López Ruano")</f>
        <v>Guillermo López Ruano</v>
      </c>
      <c r="Q33" s="1" t="str">
        <f>IFERROR(__xludf.DUMMYFUNCTION("""COMPUTED_VALUE"""),"Jean TISSOT")</f>
        <v>Jean TISSOT</v>
      </c>
      <c r="T33" s="13" t="str">
        <f>IFERROR(__xludf.DUMMYFUNCTION("""COMPUTED_VALUE"""),"")</f>
        <v/>
      </c>
      <c r="U33" s="1" t="str">
        <f>IFERROR(__xludf.DUMMYFUNCTION("""COMPUTED_VALUE"""),"Armand ROUYRRE")</f>
        <v>Armand ROUYRRE</v>
      </c>
      <c r="V33" s="1" t="str">
        <f>IFERROR(__xludf.DUMMYFUNCTION("""COMPUTED_VALUE"""),"")</f>
        <v/>
      </c>
      <c r="W33" s="1" t="str">
        <f>IFERROR(__xludf.DUMMYFUNCTION("""COMPUTED_VALUE"""),"")</f>
        <v/>
      </c>
      <c r="X33" s="1" t="str">
        <f>IFERROR(__xludf.DUMMYFUNCTION("""COMPUTED_VALUE"""),"Auriane Athènes")</f>
        <v>Auriane Athènes</v>
      </c>
      <c r="Y33" s="1" t="str">
        <f>IFERROR(__xludf.DUMMYFUNCTION("""COMPUTED_VALUE"""),"")</f>
        <v/>
      </c>
      <c r="Z33" s="1" t="str">
        <f>IFERROR(__xludf.DUMMYFUNCTION("""COMPUTED_VALUE"""),"")</f>
        <v/>
      </c>
      <c r="AA33" s="1" t="str">
        <f>IFERROR(__xludf.DUMMYFUNCTION("""COMPUTED_VALUE"""),"Eloi OLIVIER")</f>
        <v>Eloi OLIVIER</v>
      </c>
      <c r="AB33" s="1" t="str">
        <f>IFERROR(__xludf.DUMMYFUNCTION("""COMPUTED_VALUE"""),"")</f>
        <v/>
      </c>
      <c r="AC33" s="1" t="str">
        <f>IFERROR(__xludf.DUMMYFUNCTION("""COMPUTED_VALUE"""),"")</f>
        <v/>
      </c>
      <c r="AD33" s="1" t="str">
        <f>IFERROR(__xludf.DUMMYFUNCTION("""COMPUTED_VALUE"""),"Johannes SCHAAFS")</f>
        <v>Johannes SCHAAFS</v>
      </c>
      <c r="AE33" s="1" t="str">
        <f>IFERROR(__xludf.DUMMYFUNCTION("""COMPUTED_VALUE"""),"")</f>
        <v/>
      </c>
      <c r="AF33" s="1" t="str">
        <f>IFERROR(__xludf.DUMMYFUNCTION("""COMPUTED_VALUE"""),"")</f>
        <v/>
      </c>
      <c r="AG33" s="1" t="str">
        <f>IFERROR(__xludf.DUMMYFUNCTION("""COMPUTED_VALUE"""),"Guillermo López Ruano")</f>
        <v>Guillermo López Ruano</v>
      </c>
      <c r="AH33" s="1" t="str">
        <f>IFERROR(__xludf.DUMMYFUNCTION("""COMPUTED_VALUE"""),"")</f>
        <v/>
      </c>
      <c r="AI33" s="1" t="str">
        <f>IFERROR(__xludf.DUMMYFUNCTION("""COMPUTED_VALUE"""),"")</f>
        <v/>
      </c>
      <c r="AJ33" s="1" t="str">
        <f>IFERROR(__xludf.DUMMYFUNCTION("""COMPUTED_VALUE"""),"Jean TISSOT")</f>
        <v>Jean TISSOT</v>
      </c>
    </row>
    <row r="34">
      <c r="B34" s="1" t="str">
        <f>IFERROR(__xludf.DUMMYFUNCTION("""COMPUTED_VALUE"""),"Alice MARIE")</f>
        <v>Alice MARIE</v>
      </c>
      <c r="E34" s="1" t="str">
        <f>IFERROR(__xludf.DUMMYFUNCTION("""COMPUTED_VALUE"""),"Haziza")</f>
        <v>Haziza</v>
      </c>
      <c r="H34" s="1" t="str">
        <f>IFERROR(__xludf.DUMMYFUNCTION("""COMPUTED_VALUE"""),"Víctor Manuel TALEGÓN RODRÍGUEZ")</f>
        <v>Víctor Manuel TALEGÓN RODRÍGUEZ</v>
      </c>
      <c r="K34" s="1" t="str">
        <f>IFERROR(__xludf.DUMMYFUNCTION("""COMPUTED_VALUE"""),"Samy HOCINE")</f>
        <v>Samy HOCINE</v>
      </c>
      <c r="N34" s="1" t="str">
        <f>IFERROR(__xludf.DUMMYFUNCTION("""COMPUTED_VALUE"""),"Jean REBORA")</f>
        <v>Jean REBORA</v>
      </c>
      <c r="Q34" s="1" t="str">
        <f>IFERROR(__xludf.DUMMYFUNCTION("""COMPUTED_VALUE"""),"Nicolas Julio MACHADO RIBEIRO")</f>
        <v>Nicolas Julio MACHADO RIBEIRO</v>
      </c>
      <c r="T34" s="13" t="str">
        <f>IFERROR(__xludf.DUMMYFUNCTION("""COMPUTED_VALUE"""),"")</f>
        <v/>
      </c>
      <c r="U34" s="1" t="str">
        <f>IFERROR(__xludf.DUMMYFUNCTION("""COMPUTED_VALUE"""),"Alice MARIE")</f>
        <v>Alice MARIE</v>
      </c>
      <c r="V34" s="1" t="str">
        <f>IFERROR(__xludf.DUMMYFUNCTION("""COMPUTED_VALUE"""),"")</f>
        <v/>
      </c>
      <c r="W34" s="1" t="str">
        <f>IFERROR(__xludf.DUMMYFUNCTION("""COMPUTED_VALUE"""),"")</f>
        <v/>
      </c>
      <c r="X34" s="1" t="str">
        <f>IFERROR(__xludf.DUMMYFUNCTION("""COMPUTED_VALUE"""),"Haziza")</f>
        <v>Haziza</v>
      </c>
      <c r="Y34" s="1" t="str">
        <f>IFERROR(__xludf.DUMMYFUNCTION("""COMPUTED_VALUE"""),"")</f>
        <v/>
      </c>
      <c r="Z34" s="1" t="str">
        <f>IFERROR(__xludf.DUMMYFUNCTION("""COMPUTED_VALUE"""),"")</f>
        <v/>
      </c>
      <c r="AA34" s="1" t="str">
        <f>IFERROR(__xludf.DUMMYFUNCTION("""COMPUTED_VALUE"""),"Víctor Manuel TALEGÓN RODRÍGUEZ")</f>
        <v>Víctor Manuel TALEGÓN RODRÍGUEZ</v>
      </c>
      <c r="AB34" s="1" t="str">
        <f>IFERROR(__xludf.DUMMYFUNCTION("""COMPUTED_VALUE"""),"")</f>
        <v/>
      </c>
      <c r="AC34" s="1" t="str">
        <f>IFERROR(__xludf.DUMMYFUNCTION("""COMPUTED_VALUE"""),"")</f>
        <v/>
      </c>
      <c r="AD34" s="1" t="str">
        <f>IFERROR(__xludf.DUMMYFUNCTION("""COMPUTED_VALUE"""),"Samy HOCINE")</f>
        <v>Samy HOCINE</v>
      </c>
      <c r="AE34" s="1" t="str">
        <f>IFERROR(__xludf.DUMMYFUNCTION("""COMPUTED_VALUE"""),"")</f>
        <v/>
      </c>
      <c r="AF34" s="1" t="str">
        <f>IFERROR(__xludf.DUMMYFUNCTION("""COMPUTED_VALUE"""),"")</f>
        <v/>
      </c>
      <c r="AG34" s="1" t="str">
        <f>IFERROR(__xludf.DUMMYFUNCTION("""COMPUTED_VALUE"""),"Jean REBORA")</f>
        <v>Jean REBORA</v>
      </c>
      <c r="AH34" s="1" t="str">
        <f>IFERROR(__xludf.DUMMYFUNCTION("""COMPUTED_VALUE"""),"")</f>
        <v/>
      </c>
      <c r="AI34" s="1" t="str">
        <f>IFERROR(__xludf.DUMMYFUNCTION("""COMPUTED_VALUE"""),"")</f>
        <v/>
      </c>
      <c r="AJ34" s="1" t="str">
        <f>IFERROR(__xludf.DUMMYFUNCTION("""COMPUTED_VALUE"""),"Nicolas Julio MACHADO RIBEIRO")</f>
        <v>Nicolas Julio MACHADO RIBEIRO</v>
      </c>
    </row>
    <row r="35">
      <c r="B35" s="1" t="str">
        <f>IFERROR(__xludf.DUMMYFUNCTION("""COMPUTED_VALUE"""),"Alexandre TISSOT")</f>
        <v>Alexandre TISSOT</v>
      </c>
      <c r="E35" s="1" t="str">
        <f>IFERROR(__xludf.DUMMYFUNCTION("""COMPUTED_VALUE"""),"Valentin MOLINA")</f>
        <v>Valentin MOLINA</v>
      </c>
      <c r="H35" s="1" t="str">
        <f>IFERROR(__xludf.DUMMYFUNCTION("""COMPUTED_VALUE"""),"Elio NICOLE")</f>
        <v>Elio NICOLE</v>
      </c>
      <c r="K35" s="1" t="str">
        <f>IFERROR(__xludf.DUMMYFUNCTION("""COMPUTED_VALUE"""),"Benoît CLEMENT")</f>
        <v>Benoît CLEMENT</v>
      </c>
      <c r="N35" s="1" t="str">
        <f>IFERROR(__xludf.DUMMYFUNCTION("""COMPUTED_VALUE"""),"Gaël BUSSIERE")</f>
        <v>Gaël BUSSIERE</v>
      </c>
      <c r="Q35" s="1" t="str">
        <f>IFERROR(__xludf.DUMMYFUNCTION("""COMPUTED_VALUE"""),"Lourdes Alejandra VAZQUEZ RAMIREZ")</f>
        <v>Lourdes Alejandra VAZQUEZ RAMIREZ</v>
      </c>
      <c r="T35" s="13" t="str">
        <f>IFERROR(__xludf.DUMMYFUNCTION("""COMPUTED_VALUE"""),"")</f>
        <v/>
      </c>
      <c r="U35" s="1" t="str">
        <f>IFERROR(__xludf.DUMMYFUNCTION("""COMPUTED_VALUE"""),"Alexandre TISSOT")</f>
        <v>Alexandre TISSOT</v>
      </c>
      <c r="V35" s="1" t="str">
        <f>IFERROR(__xludf.DUMMYFUNCTION("""COMPUTED_VALUE"""),"")</f>
        <v/>
      </c>
      <c r="W35" s="1" t="str">
        <f>IFERROR(__xludf.DUMMYFUNCTION("""COMPUTED_VALUE"""),"")</f>
        <v/>
      </c>
      <c r="X35" s="1" t="str">
        <f>IFERROR(__xludf.DUMMYFUNCTION("""COMPUTED_VALUE"""),"Valentin MOLINA")</f>
        <v>Valentin MOLINA</v>
      </c>
      <c r="Y35" s="1" t="str">
        <f>IFERROR(__xludf.DUMMYFUNCTION("""COMPUTED_VALUE"""),"")</f>
        <v/>
      </c>
      <c r="Z35" s="1" t="str">
        <f>IFERROR(__xludf.DUMMYFUNCTION("""COMPUTED_VALUE"""),"")</f>
        <v/>
      </c>
      <c r="AA35" s="1" t="str">
        <f>IFERROR(__xludf.DUMMYFUNCTION("""COMPUTED_VALUE"""),"Elio NICOLE")</f>
        <v>Elio NICOLE</v>
      </c>
      <c r="AB35" s="1" t="str">
        <f>IFERROR(__xludf.DUMMYFUNCTION("""COMPUTED_VALUE"""),"")</f>
        <v/>
      </c>
      <c r="AC35" s="1" t="str">
        <f>IFERROR(__xludf.DUMMYFUNCTION("""COMPUTED_VALUE"""),"")</f>
        <v/>
      </c>
      <c r="AD35" s="1" t="str">
        <f>IFERROR(__xludf.DUMMYFUNCTION("""COMPUTED_VALUE"""),"Benoît CLEMENT")</f>
        <v>Benoît CLEMENT</v>
      </c>
      <c r="AE35" s="1" t="str">
        <f>IFERROR(__xludf.DUMMYFUNCTION("""COMPUTED_VALUE"""),"")</f>
        <v/>
      </c>
      <c r="AF35" s="1" t="str">
        <f>IFERROR(__xludf.DUMMYFUNCTION("""COMPUTED_VALUE"""),"")</f>
        <v/>
      </c>
      <c r="AG35" s="1" t="str">
        <f>IFERROR(__xludf.DUMMYFUNCTION("""COMPUTED_VALUE"""),"Gaël BUSSIERE")</f>
        <v>Gaël BUSSIERE</v>
      </c>
      <c r="AH35" s="1" t="str">
        <f>IFERROR(__xludf.DUMMYFUNCTION("""COMPUTED_VALUE"""),"")</f>
        <v/>
      </c>
      <c r="AI35" s="1" t="str">
        <f>IFERROR(__xludf.DUMMYFUNCTION("""COMPUTED_VALUE"""),"")</f>
        <v/>
      </c>
      <c r="AJ35" s="1" t="str">
        <f>IFERROR(__xludf.DUMMYFUNCTION("""COMPUTED_VALUE"""),"Lourdes Alejandra VAZQUEZ RAMIREZ")</f>
        <v>Lourdes Alejandra VAZQUEZ RAMIREZ</v>
      </c>
    </row>
    <row r="36">
      <c r="B36" s="1" t="str">
        <f>IFERROR(__xludf.DUMMYFUNCTION("""COMPUTED_VALUE"""),"Julien NAKACHE")</f>
        <v>Julien NAKACHE</v>
      </c>
      <c r="E36" s="1" t="str">
        <f>IFERROR(__xludf.DUMMYFUNCTION("""COMPUTED_VALUE"""),"Lucas HAMARD")</f>
        <v>Lucas HAMARD</v>
      </c>
      <c r="H36" s="1" t="str">
        <f>IFERROR(__xludf.DUMMYFUNCTION("""COMPUTED_VALUE"""),"Léa PRÉMONT")</f>
        <v>Léa PRÉMONT</v>
      </c>
      <c r="K36" s="1" t="str">
        <f>IFERROR(__xludf.DUMMYFUNCTION("""COMPUTED_VALUE"""),"Marco CAYUELA")</f>
        <v>Marco CAYUELA</v>
      </c>
      <c r="N36" s="1" t="str">
        <f>IFERROR(__xludf.DUMMYFUNCTION("""COMPUTED_VALUE"""),"Valentin Pocard")</f>
        <v>Valentin Pocard</v>
      </c>
      <c r="Q36" s="1" t="str">
        <f>IFERROR(__xludf.DUMMYFUNCTION("""COMPUTED_VALUE"""),"Alice DAUTEZAC")</f>
        <v>Alice DAUTEZAC</v>
      </c>
      <c r="T36" s="13" t="str">
        <f>IFERROR(__xludf.DUMMYFUNCTION("""COMPUTED_VALUE"""),"")</f>
        <v/>
      </c>
      <c r="U36" s="1" t="str">
        <f>IFERROR(__xludf.DUMMYFUNCTION("""COMPUTED_VALUE"""),"Julien NAKACHE")</f>
        <v>Julien NAKACHE</v>
      </c>
      <c r="V36" s="1" t="str">
        <f>IFERROR(__xludf.DUMMYFUNCTION("""COMPUTED_VALUE"""),"")</f>
        <v/>
      </c>
      <c r="W36" s="1" t="str">
        <f>IFERROR(__xludf.DUMMYFUNCTION("""COMPUTED_VALUE"""),"")</f>
        <v/>
      </c>
      <c r="X36" s="1" t="str">
        <f>IFERROR(__xludf.DUMMYFUNCTION("""COMPUTED_VALUE"""),"Lucas HAMARD")</f>
        <v>Lucas HAMARD</v>
      </c>
      <c r="Y36" s="1" t="str">
        <f>IFERROR(__xludf.DUMMYFUNCTION("""COMPUTED_VALUE"""),"")</f>
        <v/>
      </c>
      <c r="Z36" s="1" t="str">
        <f>IFERROR(__xludf.DUMMYFUNCTION("""COMPUTED_VALUE"""),"")</f>
        <v/>
      </c>
      <c r="AA36" s="1" t="str">
        <f>IFERROR(__xludf.DUMMYFUNCTION("""COMPUTED_VALUE"""),"Léa PRÉMONT")</f>
        <v>Léa PRÉMONT</v>
      </c>
      <c r="AB36" s="1" t="str">
        <f>IFERROR(__xludf.DUMMYFUNCTION("""COMPUTED_VALUE"""),"")</f>
        <v/>
      </c>
      <c r="AC36" s="1" t="str">
        <f>IFERROR(__xludf.DUMMYFUNCTION("""COMPUTED_VALUE"""),"")</f>
        <v/>
      </c>
      <c r="AD36" s="1" t="str">
        <f>IFERROR(__xludf.DUMMYFUNCTION("""COMPUTED_VALUE"""),"Marco CAYUELA")</f>
        <v>Marco CAYUELA</v>
      </c>
      <c r="AE36" s="1" t="str">
        <f>IFERROR(__xludf.DUMMYFUNCTION("""COMPUTED_VALUE"""),"")</f>
        <v/>
      </c>
      <c r="AF36" s="1" t="str">
        <f>IFERROR(__xludf.DUMMYFUNCTION("""COMPUTED_VALUE"""),"")</f>
        <v/>
      </c>
      <c r="AG36" s="1" t="str">
        <f>IFERROR(__xludf.DUMMYFUNCTION("""COMPUTED_VALUE"""),"Valentin Pocard")</f>
        <v>Valentin Pocard</v>
      </c>
      <c r="AH36" s="1" t="str">
        <f>IFERROR(__xludf.DUMMYFUNCTION("""COMPUTED_VALUE"""),"")</f>
        <v/>
      </c>
      <c r="AI36" s="1" t="str">
        <f>IFERROR(__xludf.DUMMYFUNCTION("""COMPUTED_VALUE"""),"")</f>
        <v/>
      </c>
      <c r="AJ36" s="1" t="str">
        <f>IFERROR(__xludf.DUMMYFUNCTION("""COMPUTED_VALUE"""),"Alice DAUTEZAC")</f>
        <v>Alice DAUTEZAC</v>
      </c>
    </row>
    <row r="37">
      <c r="B37" s="1" t="str">
        <f>IFERROR(__xludf.DUMMYFUNCTION("""COMPUTED_VALUE"""),"Victor THIÉBOT")</f>
        <v>Victor THIÉBOT</v>
      </c>
      <c r="E37" s="1" t="str">
        <f>IFERROR(__xludf.DUMMYFUNCTION("""COMPUTED_VALUE"""),"Iago CARAN AQUINO")</f>
        <v>Iago CARAN AQUINO</v>
      </c>
      <c r="H37" s="1" t="str">
        <f>IFERROR(__xludf.DUMMYFUNCTION("""COMPUTED_VALUE"""),"Oumaima KHAZARI")</f>
        <v>Oumaima KHAZARI</v>
      </c>
      <c r="K37" s="1" t="str">
        <f>IFERROR(__xludf.DUMMYFUNCTION("""COMPUTED_VALUE"""),"Romain L'HERMITE")</f>
        <v>Romain L'HERMITE</v>
      </c>
      <c r="N37" s="1" t="str">
        <f>IFERROR(__xludf.DUMMYFUNCTION("""COMPUTED_VALUE"""),"Gustavo PAIXÃO MENEZES")</f>
        <v>Gustavo PAIXÃO MENEZES</v>
      </c>
      <c r="Q37" s="1" t="str">
        <f>IFERROR(__xludf.DUMMYFUNCTION("""COMPUTED_VALUE"""),"Valentin MOLINA")</f>
        <v>Valentin MOLINA</v>
      </c>
      <c r="T37" s="13" t="str">
        <f>IFERROR(__xludf.DUMMYFUNCTION("""COMPUTED_VALUE"""),"")</f>
        <v/>
      </c>
      <c r="U37" s="1" t="str">
        <f>IFERROR(__xludf.DUMMYFUNCTION("""COMPUTED_VALUE"""),"Victor THIÉBOT")</f>
        <v>Victor THIÉBOT</v>
      </c>
      <c r="V37" s="1" t="str">
        <f>IFERROR(__xludf.DUMMYFUNCTION("""COMPUTED_VALUE"""),"")</f>
        <v/>
      </c>
      <c r="W37" s="1" t="str">
        <f>IFERROR(__xludf.DUMMYFUNCTION("""COMPUTED_VALUE"""),"")</f>
        <v/>
      </c>
      <c r="X37" s="1" t="str">
        <f>IFERROR(__xludf.DUMMYFUNCTION("""COMPUTED_VALUE"""),"Iago CARAN AQUINO")</f>
        <v>Iago CARAN AQUINO</v>
      </c>
      <c r="Y37" s="1" t="str">
        <f>IFERROR(__xludf.DUMMYFUNCTION("""COMPUTED_VALUE"""),"")</f>
        <v/>
      </c>
      <c r="Z37" s="1" t="str">
        <f>IFERROR(__xludf.DUMMYFUNCTION("""COMPUTED_VALUE"""),"")</f>
        <v/>
      </c>
      <c r="AA37" s="1" t="str">
        <f>IFERROR(__xludf.DUMMYFUNCTION("""COMPUTED_VALUE"""),"Oumaima KHAZARI")</f>
        <v>Oumaima KHAZARI</v>
      </c>
      <c r="AB37" s="1" t="str">
        <f>IFERROR(__xludf.DUMMYFUNCTION("""COMPUTED_VALUE"""),"")</f>
        <v/>
      </c>
      <c r="AC37" s="1" t="str">
        <f>IFERROR(__xludf.DUMMYFUNCTION("""COMPUTED_VALUE"""),"")</f>
        <v/>
      </c>
      <c r="AD37" s="1" t="str">
        <f>IFERROR(__xludf.DUMMYFUNCTION("""COMPUTED_VALUE"""),"Romain L'HERMITE")</f>
        <v>Romain L'HERMITE</v>
      </c>
      <c r="AE37" s="1" t="str">
        <f>IFERROR(__xludf.DUMMYFUNCTION("""COMPUTED_VALUE"""),"")</f>
        <v/>
      </c>
      <c r="AF37" s="1" t="str">
        <f>IFERROR(__xludf.DUMMYFUNCTION("""COMPUTED_VALUE"""),"")</f>
        <v/>
      </c>
      <c r="AG37" s="1" t="str">
        <f>IFERROR(__xludf.DUMMYFUNCTION("""COMPUTED_VALUE"""),"Gustavo PAIXÃO MENEZES")</f>
        <v>Gustavo PAIXÃO MENEZES</v>
      </c>
      <c r="AH37" s="1" t="str">
        <f>IFERROR(__xludf.DUMMYFUNCTION("""COMPUTED_VALUE"""),"")</f>
        <v/>
      </c>
      <c r="AI37" s="1" t="str">
        <f>IFERROR(__xludf.DUMMYFUNCTION("""COMPUTED_VALUE"""),"")</f>
        <v/>
      </c>
      <c r="AJ37" s="1" t="str">
        <f>IFERROR(__xludf.DUMMYFUNCTION("""COMPUTED_VALUE"""),"Valentin MOLINA")</f>
        <v>Valentin MOLINA</v>
      </c>
    </row>
    <row r="38">
      <c r="B38" s="1" t="str">
        <f>IFERROR(__xludf.DUMMYFUNCTION("""COMPUTED_VALUE"""),"Alexandre RENARD")</f>
        <v>Alexandre RENARD</v>
      </c>
      <c r="E38" s="1" t="str">
        <f>IFERROR(__xludf.DUMMYFUNCTION("""COMPUTED_VALUE"""),"Guillem KHAÏRY")</f>
        <v>Guillem KHAÏRY</v>
      </c>
      <c r="H38" s="1" t="str">
        <f>IFERROR(__xludf.DUMMYFUNCTION("""COMPUTED_VALUE"""),"Brunnhilde PONSI")</f>
        <v>Brunnhilde PONSI</v>
      </c>
      <c r="K38" s="1" t="str">
        <f>IFERROR(__xludf.DUMMYFUNCTION("""COMPUTED_VALUE"""),"Emma ROBUCHON")</f>
        <v>Emma ROBUCHON</v>
      </c>
      <c r="N38" s="1" t="str">
        <f>IFERROR(__xludf.DUMMYFUNCTION("""COMPUTED_VALUE"""),"Alexandre Pasco")</f>
        <v>Alexandre Pasco</v>
      </c>
      <c r="Q38" s="1" t="str">
        <f>IFERROR(__xludf.DUMMYFUNCTION("""COMPUTED_VALUE"""),"Koki KAWAMURA")</f>
        <v>Koki KAWAMURA</v>
      </c>
      <c r="T38" s="13" t="str">
        <f>IFERROR(__xludf.DUMMYFUNCTION("""COMPUTED_VALUE"""),"")</f>
        <v/>
      </c>
      <c r="U38" s="1" t="str">
        <f>IFERROR(__xludf.DUMMYFUNCTION("""COMPUTED_VALUE"""),"Alexandre RENARD")</f>
        <v>Alexandre RENARD</v>
      </c>
      <c r="V38" s="1" t="str">
        <f>IFERROR(__xludf.DUMMYFUNCTION("""COMPUTED_VALUE"""),"")</f>
        <v/>
      </c>
      <c r="W38" s="1" t="str">
        <f>IFERROR(__xludf.DUMMYFUNCTION("""COMPUTED_VALUE"""),"")</f>
        <v/>
      </c>
      <c r="X38" s="1" t="str">
        <f>IFERROR(__xludf.DUMMYFUNCTION("""COMPUTED_VALUE"""),"Guillem KHAÏRY")</f>
        <v>Guillem KHAÏRY</v>
      </c>
      <c r="Y38" s="1" t="str">
        <f>IFERROR(__xludf.DUMMYFUNCTION("""COMPUTED_VALUE"""),"")</f>
        <v/>
      </c>
      <c r="Z38" s="1" t="str">
        <f>IFERROR(__xludf.DUMMYFUNCTION("""COMPUTED_VALUE"""),"")</f>
        <v/>
      </c>
      <c r="AA38" s="1" t="str">
        <f>IFERROR(__xludf.DUMMYFUNCTION("""COMPUTED_VALUE"""),"Brunnhilde PONSI")</f>
        <v>Brunnhilde PONSI</v>
      </c>
      <c r="AB38" s="1" t="str">
        <f>IFERROR(__xludf.DUMMYFUNCTION("""COMPUTED_VALUE"""),"")</f>
        <v/>
      </c>
      <c r="AC38" s="1" t="str">
        <f>IFERROR(__xludf.DUMMYFUNCTION("""COMPUTED_VALUE"""),"")</f>
        <v/>
      </c>
      <c r="AD38" s="1" t="str">
        <f>IFERROR(__xludf.DUMMYFUNCTION("""COMPUTED_VALUE"""),"Emma ROBUCHON")</f>
        <v>Emma ROBUCHON</v>
      </c>
      <c r="AE38" s="1" t="str">
        <f>IFERROR(__xludf.DUMMYFUNCTION("""COMPUTED_VALUE"""),"")</f>
        <v/>
      </c>
      <c r="AF38" s="1" t="str">
        <f>IFERROR(__xludf.DUMMYFUNCTION("""COMPUTED_VALUE"""),"")</f>
        <v/>
      </c>
      <c r="AG38" s="1" t="str">
        <f>IFERROR(__xludf.DUMMYFUNCTION("""COMPUTED_VALUE"""),"Alexandre Pasco")</f>
        <v>Alexandre Pasco</v>
      </c>
      <c r="AH38" s="1" t="str">
        <f>IFERROR(__xludf.DUMMYFUNCTION("""COMPUTED_VALUE"""),"")</f>
        <v/>
      </c>
      <c r="AI38" s="1" t="str">
        <f>IFERROR(__xludf.DUMMYFUNCTION("""COMPUTED_VALUE"""),"")</f>
        <v/>
      </c>
      <c r="AJ38" s="1" t="str">
        <f>IFERROR(__xludf.DUMMYFUNCTION("""COMPUTED_VALUE"""),"Koki KAWAMURA")</f>
        <v>Koki KAWAMURA</v>
      </c>
    </row>
    <row r="39">
      <c r="B39" s="1" t="str">
        <f>IFERROR(__xludf.DUMMYFUNCTION("""COMPUTED_VALUE"""),"Capucine CALONNEC")</f>
        <v>Capucine CALONNEC</v>
      </c>
      <c r="E39" s="1" t="str">
        <f>IFERROR(__xludf.DUMMYFUNCTION("""COMPUTED_VALUE"""),"Thomas heller")</f>
        <v>Thomas heller</v>
      </c>
      <c r="H39" s="1" t="str">
        <f>IFERROR(__xludf.DUMMYFUNCTION("""COMPUTED_VALUE"""),"Arthur CARON")</f>
        <v>Arthur CARON</v>
      </c>
      <c r="K39" s="1" t="str">
        <f>IFERROR(__xludf.DUMMYFUNCTION("""COMPUTED_VALUE"""),"Gauthier GARIOUD")</f>
        <v>Gauthier GARIOUD</v>
      </c>
      <c r="N39" s="1" t="str">
        <f>IFERROR(__xludf.DUMMYFUNCTION("""COMPUTED_VALUE"""),"Bruno")</f>
        <v>Bruno</v>
      </c>
      <c r="Q39" s="1" t="str">
        <f>IFERROR(__xludf.DUMMYFUNCTION("""COMPUTED_VALUE"""),"Agathe MOMMEJA")</f>
        <v>Agathe MOMMEJA</v>
      </c>
      <c r="T39" s="13" t="str">
        <f>IFERROR(__xludf.DUMMYFUNCTION("""COMPUTED_VALUE"""),"")</f>
        <v/>
      </c>
      <c r="U39" s="1" t="str">
        <f>IFERROR(__xludf.DUMMYFUNCTION("""COMPUTED_VALUE"""),"Capucine CALONNEC")</f>
        <v>Capucine CALONNEC</v>
      </c>
      <c r="V39" s="1" t="str">
        <f>IFERROR(__xludf.DUMMYFUNCTION("""COMPUTED_VALUE"""),"")</f>
        <v/>
      </c>
      <c r="W39" s="1" t="str">
        <f>IFERROR(__xludf.DUMMYFUNCTION("""COMPUTED_VALUE"""),"")</f>
        <v/>
      </c>
      <c r="X39" s="1" t="str">
        <f>IFERROR(__xludf.DUMMYFUNCTION("""COMPUTED_VALUE"""),"Thomas heller")</f>
        <v>Thomas heller</v>
      </c>
      <c r="Y39" s="1" t="str">
        <f>IFERROR(__xludf.DUMMYFUNCTION("""COMPUTED_VALUE"""),"")</f>
        <v/>
      </c>
      <c r="Z39" s="1" t="str">
        <f>IFERROR(__xludf.DUMMYFUNCTION("""COMPUTED_VALUE"""),"")</f>
        <v/>
      </c>
      <c r="AA39" s="1" t="str">
        <f>IFERROR(__xludf.DUMMYFUNCTION("""COMPUTED_VALUE"""),"Arthur CARON")</f>
        <v>Arthur CARON</v>
      </c>
      <c r="AB39" s="1" t="str">
        <f>IFERROR(__xludf.DUMMYFUNCTION("""COMPUTED_VALUE"""),"")</f>
        <v/>
      </c>
      <c r="AC39" s="1" t="str">
        <f>IFERROR(__xludf.DUMMYFUNCTION("""COMPUTED_VALUE"""),"")</f>
        <v/>
      </c>
      <c r="AD39" s="1" t="str">
        <f>IFERROR(__xludf.DUMMYFUNCTION("""COMPUTED_VALUE"""),"Gauthier GARIOUD")</f>
        <v>Gauthier GARIOUD</v>
      </c>
      <c r="AE39" s="1" t="str">
        <f>IFERROR(__xludf.DUMMYFUNCTION("""COMPUTED_VALUE"""),"")</f>
        <v/>
      </c>
      <c r="AF39" s="1" t="str">
        <f>IFERROR(__xludf.DUMMYFUNCTION("""COMPUTED_VALUE"""),"")</f>
        <v/>
      </c>
      <c r="AG39" s="1" t="str">
        <f>IFERROR(__xludf.DUMMYFUNCTION("""COMPUTED_VALUE"""),"Bruno")</f>
        <v>Bruno</v>
      </c>
      <c r="AH39" s="1" t="str">
        <f>IFERROR(__xludf.DUMMYFUNCTION("""COMPUTED_VALUE"""),"")</f>
        <v/>
      </c>
      <c r="AI39" s="1" t="str">
        <f>IFERROR(__xludf.DUMMYFUNCTION("""COMPUTED_VALUE"""),"")</f>
        <v/>
      </c>
      <c r="AJ39" s="1" t="str">
        <f>IFERROR(__xludf.DUMMYFUNCTION("""COMPUTED_VALUE"""),"Agathe MOMMEJA")</f>
        <v>Agathe MOMMEJA</v>
      </c>
    </row>
    <row r="40">
      <c r="B40" s="1" t="str">
        <f>IFERROR(__xludf.DUMMYFUNCTION("""COMPUTED_VALUE"""),"Benjamin Mion")</f>
        <v>Benjamin Mion</v>
      </c>
      <c r="E40" s="1" t="str">
        <f>IFERROR(__xludf.DUMMYFUNCTION("""COMPUTED_VALUE"""),"Alexandre BODET")</f>
        <v>Alexandre BODET</v>
      </c>
      <c r="H40" s="1" t="str">
        <f>IFERROR(__xludf.DUMMYFUNCTION("""COMPUTED_VALUE"""),"Marin COURCAULT")</f>
        <v>Marin COURCAULT</v>
      </c>
      <c r="K40" s="1" t="str">
        <f>IFERROR(__xludf.DUMMYFUNCTION("""COMPUTED_VALUE"""),"Corredera Pierrick")</f>
        <v>Corredera Pierrick</v>
      </c>
      <c r="N40" s="1" t="str">
        <f>IFERROR(__xludf.DUMMYFUNCTION("""COMPUTED_VALUE"""),"Ghislain BARJON")</f>
        <v>Ghislain BARJON</v>
      </c>
      <c r="Q40" s="1" t="str">
        <f>IFERROR(__xludf.DUMMYFUNCTION("""COMPUTED_VALUE"""),"Salazar Monsiváis")</f>
        <v>Salazar Monsiváis</v>
      </c>
      <c r="T40" s="13" t="str">
        <f>IFERROR(__xludf.DUMMYFUNCTION("""COMPUTED_VALUE"""),"")</f>
        <v/>
      </c>
      <c r="U40" s="1" t="str">
        <f>IFERROR(__xludf.DUMMYFUNCTION("""COMPUTED_VALUE"""),"Benjamin Mion")</f>
        <v>Benjamin Mion</v>
      </c>
      <c r="V40" s="1" t="str">
        <f>IFERROR(__xludf.DUMMYFUNCTION("""COMPUTED_VALUE"""),"")</f>
        <v/>
      </c>
      <c r="W40" s="1" t="str">
        <f>IFERROR(__xludf.DUMMYFUNCTION("""COMPUTED_VALUE"""),"")</f>
        <v/>
      </c>
      <c r="X40" s="1" t="str">
        <f>IFERROR(__xludf.DUMMYFUNCTION("""COMPUTED_VALUE"""),"Alexandre BODET")</f>
        <v>Alexandre BODET</v>
      </c>
      <c r="Y40" s="1" t="str">
        <f>IFERROR(__xludf.DUMMYFUNCTION("""COMPUTED_VALUE"""),"")</f>
        <v/>
      </c>
      <c r="Z40" s="1" t="str">
        <f>IFERROR(__xludf.DUMMYFUNCTION("""COMPUTED_VALUE"""),"")</f>
        <v/>
      </c>
      <c r="AA40" s="1" t="str">
        <f>IFERROR(__xludf.DUMMYFUNCTION("""COMPUTED_VALUE"""),"Marin COURCAULT")</f>
        <v>Marin COURCAULT</v>
      </c>
      <c r="AB40" s="1" t="str">
        <f>IFERROR(__xludf.DUMMYFUNCTION("""COMPUTED_VALUE"""),"")</f>
        <v/>
      </c>
      <c r="AC40" s="1" t="str">
        <f>IFERROR(__xludf.DUMMYFUNCTION("""COMPUTED_VALUE"""),"")</f>
        <v/>
      </c>
      <c r="AD40" s="1" t="str">
        <f>IFERROR(__xludf.DUMMYFUNCTION("""COMPUTED_VALUE"""),"Corredera Pierrick")</f>
        <v>Corredera Pierrick</v>
      </c>
      <c r="AE40" s="1" t="str">
        <f>IFERROR(__xludf.DUMMYFUNCTION("""COMPUTED_VALUE"""),"")</f>
        <v/>
      </c>
      <c r="AF40" s="1" t="str">
        <f>IFERROR(__xludf.DUMMYFUNCTION("""COMPUTED_VALUE"""),"")</f>
        <v/>
      </c>
      <c r="AG40" s="1" t="str">
        <f>IFERROR(__xludf.DUMMYFUNCTION("""COMPUTED_VALUE"""),"Ghislain BARJON")</f>
        <v>Ghislain BARJON</v>
      </c>
      <c r="AH40" s="1" t="str">
        <f>IFERROR(__xludf.DUMMYFUNCTION("""COMPUTED_VALUE"""),"")</f>
        <v/>
      </c>
      <c r="AI40" s="1" t="str">
        <f>IFERROR(__xludf.DUMMYFUNCTION("""COMPUTED_VALUE"""),"")</f>
        <v/>
      </c>
      <c r="AJ40" s="1" t="str">
        <f>IFERROR(__xludf.DUMMYFUNCTION("""COMPUTED_VALUE"""),"Salazar Monsiváis")</f>
        <v>Salazar Monsiváis</v>
      </c>
    </row>
    <row r="41">
      <c r="B41" s="1" t="str">
        <f>IFERROR(__xludf.DUMMYFUNCTION("""COMPUTED_VALUE"""),"Colin FERRER")</f>
        <v>Colin FERRER</v>
      </c>
      <c r="E41" s="1" t="str">
        <f>IFERROR(__xludf.DUMMYFUNCTION("""COMPUTED_VALUE"""),"Audrey CALAS")</f>
        <v>Audrey CALAS</v>
      </c>
      <c r="H41" s="1" t="str">
        <f>IFERROR(__xludf.DUMMYFUNCTION("""COMPUTED_VALUE"""),"Émilien BOURGÉ")</f>
        <v>Émilien BOURGÉ</v>
      </c>
      <c r="K41" s="1" t="str">
        <f>IFERROR(__xludf.DUMMYFUNCTION("""COMPUTED_VALUE"""),"Nina DELETTE")</f>
        <v>Nina DELETTE</v>
      </c>
      <c r="N41" s="1" t="str">
        <f>IFERROR(__xludf.DUMMYFUNCTION("""COMPUTED_VALUE"""),"Bleuenn RIVALLAIN")</f>
        <v>Bleuenn RIVALLAIN</v>
      </c>
      <c r="Q41" s="1" t="str">
        <f>IFERROR(__xludf.DUMMYFUNCTION("""COMPUTED_VALUE"""),"Tangi Renaud")</f>
        <v>Tangi Renaud</v>
      </c>
      <c r="T41" s="13" t="str">
        <f>IFERROR(__xludf.DUMMYFUNCTION("""COMPUTED_VALUE"""),"")</f>
        <v/>
      </c>
      <c r="U41" s="1" t="str">
        <f>IFERROR(__xludf.DUMMYFUNCTION("""COMPUTED_VALUE"""),"Colin FERRER")</f>
        <v>Colin FERRER</v>
      </c>
      <c r="V41" s="1" t="str">
        <f>IFERROR(__xludf.DUMMYFUNCTION("""COMPUTED_VALUE"""),"")</f>
        <v/>
      </c>
      <c r="W41" s="1" t="str">
        <f>IFERROR(__xludf.DUMMYFUNCTION("""COMPUTED_VALUE"""),"")</f>
        <v/>
      </c>
      <c r="X41" s="1" t="str">
        <f>IFERROR(__xludf.DUMMYFUNCTION("""COMPUTED_VALUE"""),"Audrey CALAS")</f>
        <v>Audrey CALAS</v>
      </c>
      <c r="Y41" s="1" t="str">
        <f>IFERROR(__xludf.DUMMYFUNCTION("""COMPUTED_VALUE"""),"")</f>
        <v/>
      </c>
      <c r="Z41" s="1" t="str">
        <f>IFERROR(__xludf.DUMMYFUNCTION("""COMPUTED_VALUE"""),"")</f>
        <v/>
      </c>
      <c r="AA41" s="1" t="str">
        <f>IFERROR(__xludf.DUMMYFUNCTION("""COMPUTED_VALUE"""),"Émilien BOURGÉ")</f>
        <v>Émilien BOURGÉ</v>
      </c>
      <c r="AB41" s="1" t="str">
        <f>IFERROR(__xludf.DUMMYFUNCTION("""COMPUTED_VALUE"""),"")</f>
        <v/>
      </c>
      <c r="AC41" s="1" t="str">
        <f>IFERROR(__xludf.DUMMYFUNCTION("""COMPUTED_VALUE"""),"")</f>
        <v/>
      </c>
      <c r="AD41" s="1" t="str">
        <f>IFERROR(__xludf.DUMMYFUNCTION("""COMPUTED_VALUE"""),"Nina DELETTE")</f>
        <v>Nina DELETTE</v>
      </c>
      <c r="AE41" s="1" t="str">
        <f>IFERROR(__xludf.DUMMYFUNCTION("""COMPUTED_VALUE"""),"")</f>
        <v/>
      </c>
      <c r="AF41" s="1" t="str">
        <f>IFERROR(__xludf.DUMMYFUNCTION("""COMPUTED_VALUE"""),"")</f>
        <v/>
      </c>
      <c r="AG41" s="1" t="str">
        <f>IFERROR(__xludf.DUMMYFUNCTION("""COMPUTED_VALUE"""),"Bleuenn RIVALLAIN")</f>
        <v>Bleuenn RIVALLAIN</v>
      </c>
      <c r="AH41" s="1" t="str">
        <f>IFERROR(__xludf.DUMMYFUNCTION("""COMPUTED_VALUE"""),"")</f>
        <v/>
      </c>
      <c r="AI41" s="1" t="str">
        <f>IFERROR(__xludf.DUMMYFUNCTION("""COMPUTED_VALUE"""),"")</f>
        <v/>
      </c>
      <c r="AJ41" s="1" t="str">
        <f>IFERROR(__xludf.DUMMYFUNCTION("""COMPUTED_VALUE"""),"Tangi Renaud")</f>
        <v>Tangi Renaud</v>
      </c>
    </row>
    <row r="42">
      <c r="B42" s="1" t="str">
        <f>IFERROR(__xludf.DUMMYFUNCTION("""COMPUTED_VALUE"""),"Antoine LAFONTAINE")</f>
        <v>Antoine LAFONTAINE</v>
      </c>
      <c r="E42" s="1" t="str">
        <f>IFERROR(__xludf.DUMMYFUNCTION("""COMPUTED_VALUE"""),"Marie Le Bloas")</f>
        <v>Marie Le Bloas</v>
      </c>
      <c r="H42" s="1" t="str">
        <f>IFERROR(__xludf.DUMMYFUNCTION("""COMPUTED_VALUE"""),"Antoine MONEYRON")</f>
        <v>Antoine MONEYRON</v>
      </c>
      <c r="K42" s="1" t="str">
        <f>IFERROR(__xludf.DUMMYFUNCTION("""COMPUTED_VALUE"""),"Emmie BROUSSEAU")</f>
        <v>Emmie BROUSSEAU</v>
      </c>
      <c r="N42" s="1" t="str">
        <f>IFERROR(__xludf.DUMMYFUNCTION("""COMPUTED_VALUE"""),"Daniel CASTANEDA RONDON")</f>
        <v>Daniel CASTANEDA RONDON</v>
      </c>
      <c r="Q42" s="1" t="str">
        <f>IFERROR(__xludf.DUMMYFUNCTION("""COMPUTED_VALUE"""),"Kamil Benjelloun")</f>
        <v>Kamil Benjelloun</v>
      </c>
      <c r="T42" s="13" t="str">
        <f>IFERROR(__xludf.DUMMYFUNCTION("""COMPUTED_VALUE"""),"")</f>
        <v/>
      </c>
      <c r="U42" s="1" t="str">
        <f>IFERROR(__xludf.DUMMYFUNCTION("""COMPUTED_VALUE"""),"Antoine LAFONTAINE")</f>
        <v>Antoine LAFONTAINE</v>
      </c>
      <c r="V42" s="1" t="str">
        <f>IFERROR(__xludf.DUMMYFUNCTION("""COMPUTED_VALUE"""),"")</f>
        <v/>
      </c>
      <c r="W42" s="1" t="str">
        <f>IFERROR(__xludf.DUMMYFUNCTION("""COMPUTED_VALUE"""),"")</f>
        <v/>
      </c>
      <c r="X42" s="1" t="str">
        <f>IFERROR(__xludf.DUMMYFUNCTION("""COMPUTED_VALUE"""),"Marie Le Bloas")</f>
        <v>Marie Le Bloas</v>
      </c>
      <c r="Y42" s="1" t="str">
        <f>IFERROR(__xludf.DUMMYFUNCTION("""COMPUTED_VALUE"""),"")</f>
        <v/>
      </c>
      <c r="Z42" s="1" t="str">
        <f>IFERROR(__xludf.DUMMYFUNCTION("""COMPUTED_VALUE"""),"")</f>
        <v/>
      </c>
      <c r="AA42" s="1" t="str">
        <f>IFERROR(__xludf.DUMMYFUNCTION("""COMPUTED_VALUE"""),"Antoine MONEYRON")</f>
        <v>Antoine MONEYRON</v>
      </c>
      <c r="AB42" s="1" t="str">
        <f>IFERROR(__xludf.DUMMYFUNCTION("""COMPUTED_VALUE"""),"")</f>
        <v/>
      </c>
      <c r="AC42" s="1" t="str">
        <f>IFERROR(__xludf.DUMMYFUNCTION("""COMPUTED_VALUE"""),"")</f>
        <v/>
      </c>
      <c r="AD42" s="1" t="str">
        <f>IFERROR(__xludf.DUMMYFUNCTION("""COMPUTED_VALUE"""),"Emmie BROUSSEAU")</f>
        <v>Emmie BROUSSEAU</v>
      </c>
      <c r="AE42" s="1" t="str">
        <f>IFERROR(__xludf.DUMMYFUNCTION("""COMPUTED_VALUE"""),"")</f>
        <v/>
      </c>
      <c r="AF42" s="1" t="str">
        <f>IFERROR(__xludf.DUMMYFUNCTION("""COMPUTED_VALUE"""),"")</f>
        <v/>
      </c>
      <c r="AG42" s="1" t="str">
        <f>IFERROR(__xludf.DUMMYFUNCTION("""COMPUTED_VALUE"""),"Daniel CASTANEDA RONDON")</f>
        <v>Daniel CASTANEDA RONDON</v>
      </c>
      <c r="AH42" s="1" t="str">
        <f>IFERROR(__xludf.DUMMYFUNCTION("""COMPUTED_VALUE"""),"")</f>
        <v/>
      </c>
      <c r="AI42" s="1" t="str">
        <f>IFERROR(__xludf.DUMMYFUNCTION("""COMPUTED_VALUE"""),"")</f>
        <v/>
      </c>
      <c r="AJ42" s="1" t="str">
        <f>IFERROR(__xludf.DUMMYFUNCTION("""COMPUTED_VALUE"""),"Kamil Benjelloun")</f>
        <v>Kamil Benjelloun</v>
      </c>
    </row>
    <row r="43">
      <c r="B43" s="1" t="str">
        <f>IFERROR(__xludf.DUMMYFUNCTION("""COMPUTED_VALUE"""),"Clara COSTA HILDEBRANDT")</f>
        <v>Clara COSTA HILDEBRANDT</v>
      </c>
      <c r="E43" s="1" t="str">
        <f>IFERROR(__xludf.DUMMYFUNCTION("""COMPUTED_VALUE"""),"Nathan BOUDAUD")</f>
        <v>Nathan BOUDAUD</v>
      </c>
      <c r="H43" s="1" t="str">
        <f>IFERROR(__xludf.DUMMYFUNCTION("""COMPUTED_VALUE"""),"Vincent LAURENT")</f>
        <v>Vincent LAURENT</v>
      </c>
      <c r="K43" s="1" t="str">
        <f>IFERROR(__xludf.DUMMYFUNCTION("""COMPUTED_VALUE"""),"Baptiste Le Roux")</f>
        <v>Baptiste Le Roux</v>
      </c>
      <c r="N43" s="1" t="str">
        <f>IFERROR(__xludf.DUMMYFUNCTION("""COMPUTED_VALUE"""),"Rémi PHILIPPE")</f>
        <v>Rémi PHILIPPE</v>
      </c>
      <c r="Q43" s="1" t="str">
        <f>IFERROR(__xludf.DUMMYFUNCTION("""COMPUTED_VALUE"""),"Adrien Billaud")</f>
        <v>Adrien Billaud</v>
      </c>
      <c r="T43" s="13" t="str">
        <f>IFERROR(__xludf.DUMMYFUNCTION("""COMPUTED_VALUE"""),"")</f>
        <v/>
      </c>
      <c r="U43" s="1" t="str">
        <f>IFERROR(__xludf.DUMMYFUNCTION("""COMPUTED_VALUE"""),"Clara COSTA HILDEBRANDT")</f>
        <v>Clara COSTA HILDEBRANDT</v>
      </c>
      <c r="V43" s="1" t="str">
        <f>IFERROR(__xludf.DUMMYFUNCTION("""COMPUTED_VALUE"""),"")</f>
        <v/>
      </c>
      <c r="W43" s="1" t="str">
        <f>IFERROR(__xludf.DUMMYFUNCTION("""COMPUTED_VALUE"""),"")</f>
        <v/>
      </c>
      <c r="X43" s="1" t="str">
        <f>IFERROR(__xludf.DUMMYFUNCTION("""COMPUTED_VALUE"""),"Nathan BOUDAUD")</f>
        <v>Nathan BOUDAUD</v>
      </c>
      <c r="Y43" s="1" t="str">
        <f>IFERROR(__xludf.DUMMYFUNCTION("""COMPUTED_VALUE"""),"")</f>
        <v/>
      </c>
      <c r="Z43" s="1" t="str">
        <f>IFERROR(__xludf.DUMMYFUNCTION("""COMPUTED_VALUE"""),"")</f>
        <v/>
      </c>
      <c r="AA43" s="1" t="str">
        <f>IFERROR(__xludf.DUMMYFUNCTION("""COMPUTED_VALUE"""),"Vincent LAURENT")</f>
        <v>Vincent LAURENT</v>
      </c>
      <c r="AB43" s="1" t="str">
        <f>IFERROR(__xludf.DUMMYFUNCTION("""COMPUTED_VALUE"""),"")</f>
        <v/>
      </c>
      <c r="AC43" s="1" t="str">
        <f>IFERROR(__xludf.DUMMYFUNCTION("""COMPUTED_VALUE"""),"")</f>
        <v/>
      </c>
      <c r="AD43" s="1" t="str">
        <f>IFERROR(__xludf.DUMMYFUNCTION("""COMPUTED_VALUE"""),"Baptiste Le Roux")</f>
        <v>Baptiste Le Roux</v>
      </c>
      <c r="AE43" s="1" t="str">
        <f>IFERROR(__xludf.DUMMYFUNCTION("""COMPUTED_VALUE"""),"")</f>
        <v/>
      </c>
      <c r="AF43" s="1" t="str">
        <f>IFERROR(__xludf.DUMMYFUNCTION("""COMPUTED_VALUE"""),"")</f>
        <v/>
      </c>
      <c r="AG43" s="1" t="str">
        <f>IFERROR(__xludf.DUMMYFUNCTION("""COMPUTED_VALUE"""),"Rémi PHILIPPE")</f>
        <v>Rémi PHILIPPE</v>
      </c>
      <c r="AH43" s="1" t="str">
        <f>IFERROR(__xludf.DUMMYFUNCTION("""COMPUTED_VALUE"""),"")</f>
        <v/>
      </c>
      <c r="AI43" s="1" t="str">
        <f>IFERROR(__xludf.DUMMYFUNCTION("""COMPUTED_VALUE"""),"")</f>
        <v/>
      </c>
      <c r="AJ43" s="1" t="str">
        <f>IFERROR(__xludf.DUMMYFUNCTION("""COMPUTED_VALUE"""),"Adrien Billaud")</f>
        <v>Adrien Billaud</v>
      </c>
    </row>
    <row r="44">
      <c r="B44" s="1" t="str">
        <f>IFERROR(__xludf.DUMMYFUNCTION("""COMPUTED_VALUE"""),"Paul ZOPPI")</f>
        <v>Paul ZOPPI</v>
      </c>
      <c r="E44" s="1" t="str">
        <f>IFERROR(__xludf.DUMMYFUNCTION("""COMPUTED_VALUE"""),"Luc VIGNOLLES")</f>
        <v>Luc VIGNOLLES</v>
      </c>
      <c r="H44" s="1" t="str">
        <f>IFERROR(__xludf.DUMMYFUNCTION("""COMPUTED_VALUE"""),"Alexis CHADUC")</f>
        <v>Alexis CHADUC</v>
      </c>
      <c r="K44" s="1" t="str">
        <f>IFERROR(__xludf.DUMMYFUNCTION("""COMPUTED_VALUE"""),"Torben Zeller")</f>
        <v>Torben Zeller</v>
      </c>
      <c r="N44" s="1" t="str">
        <f>IFERROR(__xludf.DUMMYFUNCTION("""COMPUTED_VALUE"""),"Anne-Sophie Jourlin")</f>
        <v>Anne-Sophie Jourlin</v>
      </c>
      <c r="Q44" s="1" t="str">
        <f>IFERROR(__xludf.DUMMYFUNCTION("""COMPUTED_VALUE"""),"Julien MENARD")</f>
        <v>Julien MENARD</v>
      </c>
      <c r="T44" s="13" t="str">
        <f>IFERROR(__xludf.DUMMYFUNCTION("""COMPUTED_VALUE"""),"")</f>
        <v/>
      </c>
      <c r="U44" s="1" t="str">
        <f>IFERROR(__xludf.DUMMYFUNCTION("""COMPUTED_VALUE"""),"Paul ZOPPI")</f>
        <v>Paul ZOPPI</v>
      </c>
      <c r="V44" s="1" t="str">
        <f>IFERROR(__xludf.DUMMYFUNCTION("""COMPUTED_VALUE"""),"")</f>
        <v/>
      </c>
      <c r="W44" s="1" t="str">
        <f>IFERROR(__xludf.DUMMYFUNCTION("""COMPUTED_VALUE"""),"")</f>
        <v/>
      </c>
      <c r="X44" s="1" t="str">
        <f>IFERROR(__xludf.DUMMYFUNCTION("""COMPUTED_VALUE"""),"Luc VIGNOLLES")</f>
        <v>Luc VIGNOLLES</v>
      </c>
      <c r="Y44" s="1" t="str">
        <f>IFERROR(__xludf.DUMMYFUNCTION("""COMPUTED_VALUE"""),"")</f>
        <v/>
      </c>
      <c r="Z44" s="1" t="str">
        <f>IFERROR(__xludf.DUMMYFUNCTION("""COMPUTED_VALUE"""),"")</f>
        <v/>
      </c>
      <c r="AA44" s="1" t="str">
        <f>IFERROR(__xludf.DUMMYFUNCTION("""COMPUTED_VALUE"""),"Alexis CHADUC")</f>
        <v>Alexis CHADUC</v>
      </c>
      <c r="AB44" s="1" t="str">
        <f>IFERROR(__xludf.DUMMYFUNCTION("""COMPUTED_VALUE"""),"")</f>
        <v/>
      </c>
      <c r="AC44" s="1" t="str">
        <f>IFERROR(__xludf.DUMMYFUNCTION("""COMPUTED_VALUE"""),"")</f>
        <v/>
      </c>
      <c r="AD44" s="1" t="str">
        <f>IFERROR(__xludf.DUMMYFUNCTION("""COMPUTED_VALUE"""),"Torben Zeller")</f>
        <v>Torben Zeller</v>
      </c>
      <c r="AE44" s="1" t="str">
        <f>IFERROR(__xludf.DUMMYFUNCTION("""COMPUTED_VALUE"""),"")</f>
        <v/>
      </c>
      <c r="AF44" s="1" t="str">
        <f>IFERROR(__xludf.DUMMYFUNCTION("""COMPUTED_VALUE"""),"")</f>
        <v/>
      </c>
      <c r="AG44" s="1" t="str">
        <f>IFERROR(__xludf.DUMMYFUNCTION("""COMPUTED_VALUE"""),"Anne-Sophie Jourlin")</f>
        <v>Anne-Sophie Jourlin</v>
      </c>
      <c r="AH44" s="1" t="str">
        <f>IFERROR(__xludf.DUMMYFUNCTION("""COMPUTED_VALUE"""),"")</f>
        <v/>
      </c>
      <c r="AI44" s="1" t="str">
        <f>IFERROR(__xludf.DUMMYFUNCTION("""COMPUTED_VALUE"""),"")</f>
        <v/>
      </c>
      <c r="AJ44" s="1" t="str">
        <f>IFERROR(__xludf.DUMMYFUNCTION("""COMPUTED_VALUE"""),"Julien MENARD")</f>
        <v>Julien MENARD</v>
      </c>
    </row>
    <row r="45">
      <c r="B45" s="1" t="str">
        <f>IFERROR(__xludf.DUMMYFUNCTION("""COMPUTED_VALUE"""),"Félix BABEY")</f>
        <v>Félix BABEY</v>
      </c>
      <c r="E45" s="1" t="str">
        <f>IFERROR(__xludf.DUMMYFUNCTION("""COMPUTED_VALUE"""),"Guillaume d’ALLARD")</f>
        <v>Guillaume d’ALLARD</v>
      </c>
      <c r="H45" s="1" t="str">
        <f>IFERROR(__xludf.DUMMYFUNCTION("""COMPUTED_VALUE"""),"Wassim Bourbia")</f>
        <v>Wassim Bourbia</v>
      </c>
      <c r="K45" s="1" t="str">
        <f>IFERROR(__xludf.DUMMYFUNCTION("""COMPUTED_VALUE"""),"Pietra Brizot")</f>
        <v>Pietra Brizot</v>
      </c>
      <c r="N45" s="1" t="str">
        <f>IFERROR(__xludf.DUMMYFUNCTION("""COMPUTED_VALUE"""),"Victor KOLTALO")</f>
        <v>Victor KOLTALO</v>
      </c>
      <c r="Q45" s="1" t="str">
        <f>IFERROR(__xludf.DUMMYFUNCTION("""COMPUTED_VALUE"""),"Huguenin")</f>
        <v>Huguenin</v>
      </c>
      <c r="T45" s="13" t="str">
        <f>IFERROR(__xludf.DUMMYFUNCTION("""COMPUTED_VALUE"""),"")</f>
        <v/>
      </c>
      <c r="U45" s="1" t="str">
        <f>IFERROR(__xludf.DUMMYFUNCTION("""COMPUTED_VALUE"""),"Félix BABEY")</f>
        <v>Félix BABEY</v>
      </c>
      <c r="V45" s="1" t="str">
        <f>IFERROR(__xludf.DUMMYFUNCTION("""COMPUTED_VALUE"""),"")</f>
        <v/>
      </c>
      <c r="W45" s="1" t="str">
        <f>IFERROR(__xludf.DUMMYFUNCTION("""COMPUTED_VALUE"""),"")</f>
        <v/>
      </c>
      <c r="X45" s="1" t="str">
        <f>IFERROR(__xludf.DUMMYFUNCTION("""COMPUTED_VALUE"""),"Guillaume d’ALLARD")</f>
        <v>Guillaume d’ALLARD</v>
      </c>
      <c r="Y45" s="1" t="str">
        <f>IFERROR(__xludf.DUMMYFUNCTION("""COMPUTED_VALUE"""),"")</f>
        <v/>
      </c>
      <c r="Z45" s="1" t="str">
        <f>IFERROR(__xludf.DUMMYFUNCTION("""COMPUTED_VALUE"""),"")</f>
        <v/>
      </c>
      <c r="AA45" s="1" t="str">
        <f>IFERROR(__xludf.DUMMYFUNCTION("""COMPUTED_VALUE"""),"Wassim Bourbia")</f>
        <v>Wassim Bourbia</v>
      </c>
      <c r="AB45" s="1" t="str">
        <f>IFERROR(__xludf.DUMMYFUNCTION("""COMPUTED_VALUE"""),"")</f>
        <v/>
      </c>
      <c r="AC45" s="1" t="str">
        <f>IFERROR(__xludf.DUMMYFUNCTION("""COMPUTED_VALUE"""),"")</f>
        <v/>
      </c>
      <c r="AD45" s="1" t="str">
        <f>IFERROR(__xludf.DUMMYFUNCTION("""COMPUTED_VALUE"""),"Pietra Brizot")</f>
        <v>Pietra Brizot</v>
      </c>
      <c r="AE45" s="1" t="str">
        <f>IFERROR(__xludf.DUMMYFUNCTION("""COMPUTED_VALUE"""),"")</f>
        <v/>
      </c>
      <c r="AF45" s="1" t="str">
        <f>IFERROR(__xludf.DUMMYFUNCTION("""COMPUTED_VALUE"""),"")</f>
        <v/>
      </c>
      <c r="AG45" s="1" t="str">
        <f>IFERROR(__xludf.DUMMYFUNCTION("""COMPUTED_VALUE"""),"Victor KOLTALO")</f>
        <v>Victor KOLTALO</v>
      </c>
      <c r="AH45" s="1" t="str">
        <f>IFERROR(__xludf.DUMMYFUNCTION("""COMPUTED_VALUE"""),"")</f>
        <v/>
      </c>
      <c r="AI45" s="1" t="str">
        <f>IFERROR(__xludf.DUMMYFUNCTION("""COMPUTED_VALUE"""),"")</f>
        <v/>
      </c>
      <c r="AJ45" s="1" t="str">
        <f>IFERROR(__xludf.DUMMYFUNCTION("""COMPUTED_VALUE"""),"Huguenin")</f>
        <v>Huguenin</v>
      </c>
    </row>
    <row r="46">
      <c r="B46" s="1" t="str">
        <f>IFERROR(__xludf.DUMMYFUNCTION("""COMPUTED_VALUE"""),"Pablo ORTOLAN")</f>
        <v>Pablo ORTOLAN</v>
      </c>
      <c r="E46" s="1" t="str">
        <f>IFERROR(__xludf.DUMMYFUNCTION("""COMPUTED_VALUE"""),"Margot TANGUY")</f>
        <v>Margot TANGUY</v>
      </c>
      <c r="H46" s="1" t="str">
        <f>IFERROR(__xludf.DUMMYFUNCTION("""COMPUTED_VALUE"""),"Paul Dommanget")</f>
        <v>Paul Dommanget</v>
      </c>
      <c r="K46" s="1" t="str">
        <f>IFERROR(__xludf.DUMMYFUNCTION("""COMPUTED_VALUE"""),"Alix MARTINET")</f>
        <v>Alix MARTINET</v>
      </c>
      <c r="N46" s="1" t="str">
        <f>IFERROR(__xludf.DUMMYFUNCTION("""COMPUTED_VALUE"""),"Giulia PEAUCELLIER")</f>
        <v>Giulia PEAUCELLIER</v>
      </c>
      <c r="Q46" s="1" t="str">
        <f>IFERROR(__xludf.DUMMYFUNCTION("""COMPUTED_VALUE"""),"Fuentes Bastian")</f>
        <v>Fuentes Bastian</v>
      </c>
      <c r="T46" s="13" t="str">
        <f>IFERROR(__xludf.DUMMYFUNCTION("""COMPUTED_VALUE"""),"")</f>
        <v/>
      </c>
      <c r="U46" s="1" t="str">
        <f>IFERROR(__xludf.DUMMYFUNCTION("""COMPUTED_VALUE"""),"Pablo ORTOLAN")</f>
        <v>Pablo ORTOLAN</v>
      </c>
      <c r="V46" s="1" t="str">
        <f>IFERROR(__xludf.DUMMYFUNCTION("""COMPUTED_VALUE"""),"")</f>
        <v/>
      </c>
      <c r="W46" s="1" t="str">
        <f>IFERROR(__xludf.DUMMYFUNCTION("""COMPUTED_VALUE"""),"")</f>
        <v/>
      </c>
      <c r="X46" s="1" t="str">
        <f>IFERROR(__xludf.DUMMYFUNCTION("""COMPUTED_VALUE"""),"Margot TANGUY")</f>
        <v>Margot TANGUY</v>
      </c>
      <c r="Y46" s="1" t="str">
        <f>IFERROR(__xludf.DUMMYFUNCTION("""COMPUTED_VALUE"""),"")</f>
        <v/>
      </c>
      <c r="Z46" s="1" t="str">
        <f>IFERROR(__xludf.DUMMYFUNCTION("""COMPUTED_VALUE"""),"")</f>
        <v/>
      </c>
      <c r="AA46" s="1" t="str">
        <f>IFERROR(__xludf.DUMMYFUNCTION("""COMPUTED_VALUE"""),"Paul Dommanget")</f>
        <v>Paul Dommanget</v>
      </c>
      <c r="AB46" s="1" t="str">
        <f>IFERROR(__xludf.DUMMYFUNCTION("""COMPUTED_VALUE"""),"")</f>
        <v/>
      </c>
      <c r="AC46" s="1" t="str">
        <f>IFERROR(__xludf.DUMMYFUNCTION("""COMPUTED_VALUE"""),"")</f>
        <v/>
      </c>
      <c r="AD46" s="1" t="str">
        <f>IFERROR(__xludf.DUMMYFUNCTION("""COMPUTED_VALUE"""),"Alix MARTINET")</f>
        <v>Alix MARTINET</v>
      </c>
      <c r="AE46" s="1" t="str">
        <f>IFERROR(__xludf.DUMMYFUNCTION("""COMPUTED_VALUE"""),"")</f>
        <v/>
      </c>
      <c r="AF46" s="1" t="str">
        <f>IFERROR(__xludf.DUMMYFUNCTION("""COMPUTED_VALUE"""),"")</f>
        <v/>
      </c>
      <c r="AG46" s="1" t="str">
        <f>IFERROR(__xludf.DUMMYFUNCTION("""COMPUTED_VALUE"""),"Giulia PEAUCELLIER")</f>
        <v>Giulia PEAUCELLIER</v>
      </c>
      <c r="AH46" s="1" t="str">
        <f>IFERROR(__xludf.DUMMYFUNCTION("""COMPUTED_VALUE"""),"")</f>
        <v/>
      </c>
      <c r="AI46" s="1" t="str">
        <f>IFERROR(__xludf.DUMMYFUNCTION("""COMPUTED_VALUE"""),"")</f>
        <v/>
      </c>
      <c r="AJ46" s="1" t="str">
        <f>IFERROR(__xludf.DUMMYFUNCTION("""COMPUTED_VALUE"""),"Fuentes Bastian")</f>
        <v>Fuentes Bastian</v>
      </c>
    </row>
    <row r="47">
      <c r="B47" s="1" t="str">
        <f>IFERROR(__xludf.DUMMYFUNCTION("""COMPUTED_VALUE"""),"Robin COMBETTE")</f>
        <v>Robin COMBETTE</v>
      </c>
      <c r="E47" s="1" t="str">
        <f>IFERROR(__xludf.DUMMYFUNCTION("""COMPUTED_VALUE"""),"Maxime LENFANT")</f>
        <v>Maxime LENFANT</v>
      </c>
      <c r="H47" s="1" t="str">
        <f>IFERROR(__xludf.DUMMYFUNCTION("""COMPUTED_VALUE"""),"Güemes Castrillo PALOMA")</f>
        <v>Güemes Castrillo PALOMA</v>
      </c>
      <c r="K47" s="1" t="str">
        <f>IFERROR(__xludf.DUMMYFUNCTION("""COMPUTED_VALUE"""),"Louis BOLVY")</f>
        <v>Louis BOLVY</v>
      </c>
      <c r="N47" s="1" t="str">
        <f>IFERROR(__xludf.DUMMYFUNCTION("""COMPUTED_VALUE"""),"Mickaël Fontès")</f>
        <v>Mickaël Fontès</v>
      </c>
      <c r="Q47" s="1" t="str">
        <f>IFERROR(__xludf.DUMMYFUNCTION("""COMPUTED_VALUE"""),"David ROA")</f>
        <v>David ROA</v>
      </c>
      <c r="T47" s="13" t="str">
        <f>IFERROR(__xludf.DUMMYFUNCTION("""COMPUTED_VALUE"""),"")</f>
        <v/>
      </c>
      <c r="U47" s="1" t="str">
        <f>IFERROR(__xludf.DUMMYFUNCTION("""COMPUTED_VALUE"""),"Robin COMBETTE")</f>
        <v>Robin COMBETTE</v>
      </c>
      <c r="V47" s="1" t="str">
        <f>IFERROR(__xludf.DUMMYFUNCTION("""COMPUTED_VALUE"""),"")</f>
        <v/>
      </c>
      <c r="W47" s="1" t="str">
        <f>IFERROR(__xludf.DUMMYFUNCTION("""COMPUTED_VALUE"""),"")</f>
        <v/>
      </c>
      <c r="X47" s="1" t="str">
        <f>IFERROR(__xludf.DUMMYFUNCTION("""COMPUTED_VALUE"""),"Maxime LENFANT")</f>
        <v>Maxime LENFANT</v>
      </c>
      <c r="Y47" s="1" t="str">
        <f>IFERROR(__xludf.DUMMYFUNCTION("""COMPUTED_VALUE"""),"")</f>
        <v/>
      </c>
      <c r="Z47" s="1" t="str">
        <f>IFERROR(__xludf.DUMMYFUNCTION("""COMPUTED_VALUE"""),"")</f>
        <v/>
      </c>
      <c r="AA47" s="1" t="str">
        <f>IFERROR(__xludf.DUMMYFUNCTION("""COMPUTED_VALUE"""),"Güemes Castrillo PALOMA")</f>
        <v>Güemes Castrillo PALOMA</v>
      </c>
      <c r="AB47" s="1" t="str">
        <f>IFERROR(__xludf.DUMMYFUNCTION("""COMPUTED_VALUE"""),"")</f>
        <v/>
      </c>
      <c r="AC47" s="1" t="str">
        <f>IFERROR(__xludf.DUMMYFUNCTION("""COMPUTED_VALUE"""),"")</f>
        <v/>
      </c>
      <c r="AD47" s="1" t="str">
        <f>IFERROR(__xludf.DUMMYFUNCTION("""COMPUTED_VALUE"""),"Louis BOLVY")</f>
        <v>Louis BOLVY</v>
      </c>
      <c r="AE47" s="1" t="str">
        <f>IFERROR(__xludf.DUMMYFUNCTION("""COMPUTED_VALUE"""),"")</f>
        <v/>
      </c>
      <c r="AF47" s="1" t="str">
        <f>IFERROR(__xludf.DUMMYFUNCTION("""COMPUTED_VALUE"""),"")</f>
        <v/>
      </c>
      <c r="AG47" s="1" t="str">
        <f>IFERROR(__xludf.DUMMYFUNCTION("""COMPUTED_VALUE"""),"Mickaël Fontès")</f>
        <v>Mickaël Fontès</v>
      </c>
      <c r="AH47" s="1" t="str">
        <f>IFERROR(__xludf.DUMMYFUNCTION("""COMPUTED_VALUE"""),"")</f>
        <v/>
      </c>
      <c r="AI47" s="1" t="str">
        <f>IFERROR(__xludf.DUMMYFUNCTION("""COMPUTED_VALUE"""),"")</f>
        <v/>
      </c>
      <c r="AJ47" s="1" t="str">
        <f>IFERROR(__xludf.DUMMYFUNCTION("""COMPUTED_VALUE"""),"David ROA")</f>
        <v>David ROA</v>
      </c>
    </row>
    <row r="48">
      <c r="B48" s="1" t="str">
        <f>IFERROR(__xludf.DUMMYFUNCTION("""COMPUTED_VALUE"""),"Agathe VERE")</f>
        <v>Agathe VERE</v>
      </c>
      <c r="E48" s="1" t="str">
        <f>IFERROR(__xludf.DUMMYFUNCTION("""COMPUTED_VALUE"""),"Thomas BOLTEAU")</f>
        <v>Thomas BOLTEAU</v>
      </c>
      <c r="H48" s="1" t="str">
        <f>IFERROR(__xludf.DUMMYFUNCTION("""COMPUTED_VALUE"""),"Marie-Emmanuelle BONDO")</f>
        <v>Marie-Emmanuelle BONDO</v>
      </c>
      <c r="K48" s="1" t="str">
        <f>IFERROR(__xludf.DUMMYFUNCTION("""COMPUTED_VALUE"""),"Valentine Lopez")</f>
        <v>Valentine Lopez</v>
      </c>
      <c r="N48" s="1" t="str">
        <f>IFERROR(__xludf.DUMMYFUNCTION("""COMPUTED_VALUE"""),"Jamoud")</f>
        <v>Jamoud</v>
      </c>
      <c r="Q48" s="1" t="str">
        <f>IFERROR(__xludf.DUMMYFUNCTION("""COMPUTED_VALUE"""),"Lohan Meunier")</f>
        <v>Lohan Meunier</v>
      </c>
      <c r="T48" s="13" t="str">
        <f>IFERROR(__xludf.DUMMYFUNCTION("""COMPUTED_VALUE"""),"")</f>
        <v/>
      </c>
      <c r="U48" s="1" t="str">
        <f>IFERROR(__xludf.DUMMYFUNCTION("""COMPUTED_VALUE"""),"Agathe VERE")</f>
        <v>Agathe VERE</v>
      </c>
      <c r="V48" s="1" t="str">
        <f>IFERROR(__xludf.DUMMYFUNCTION("""COMPUTED_VALUE"""),"")</f>
        <v/>
      </c>
      <c r="W48" s="1" t="str">
        <f>IFERROR(__xludf.DUMMYFUNCTION("""COMPUTED_VALUE"""),"")</f>
        <v/>
      </c>
      <c r="X48" s="1" t="str">
        <f>IFERROR(__xludf.DUMMYFUNCTION("""COMPUTED_VALUE"""),"Thomas BOLTEAU")</f>
        <v>Thomas BOLTEAU</v>
      </c>
      <c r="Y48" s="1" t="str">
        <f>IFERROR(__xludf.DUMMYFUNCTION("""COMPUTED_VALUE"""),"")</f>
        <v/>
      </c>
      <c r="Z48" s="1" t="str">
        <f>IFERROR(__xludf.DUMMYFUNCTION("""COMPUTED_VALUE"""),"")</f>
        <v/>
      </c>
      <c r="AA48" s="1" t="str">
        <f>IFERROR(__xludf.DUMMYFUNCTION("""COMPUTED_VALUE"""),"Marie-Emmanuelle BONDO")</f>
        <v>Marie-Emmanuelle BONDO</v>
      </c>
      <c r="AB48" s="1" t="str">
        <f>IFERROR(__xludf.DUMMYFUNCTION("""COMPUTED_VALUE"""),"")</f>
        <v/>
      </c>
      <c r="AC48" s="1" t="str">
        <f>IFERROR(__xludf.DUMMYFUNCTION("""COMPUTED_VALUE"""),"")</f>
        <v/>
      </c>
      <c r="AD48" s="1" t="str">
        <f>IFERROR(__xludf.DUMMYFUNCTION("""COMPUTED_VALUE"""),"Valentine Lopez")</f>
        <v>Valentine Lopez</v>
      </c>
      <c r="AE48" s="1" t="str">
        <f>IFERROR(__xludf.DUMMYFUNCTION("""COMPUTED_VALUE"""),"")</f>
        <v/>
      </c>
      <c r="AF48" s="1" t="str">
        <f>IFERROR(__xludf.DUMMYFUNCTION("""COMPUTED_VALUE"""),"")</f>
        <v/>
      </c>
      <c r="AG48" s="1" t="str">
        <f>IFERROR(__xludf.DUMMYFUNCTION("""COMPUTED_VALUE"""),"Jamoud")</f>
        <v>Jamoud</v>
      </c>
      <c r="AH48" s="1" t="str">
        <f>IFERROR(__xludf.DUMMYFUNCTION("""COMPUTED_VALUE"""),"")</f>
        <v/>
      </c>
      <c r="AI48" s="1" t="str">
        <f>IFERROR(__xludf.DUMMYFUNCTION("""COMPUTED_VALUE"""),"")</f>
        <v/>
      </c>
      <c r="AJ48" s="1" t="str">
        <f>IFERROR(__xludf.DUMMYFUNCTION("""COMPUTED_VALUE"""),"Lohan Meunier")</f>
        <v>Lohan Meunier</v>
      </c>
    </row>
    <row r="49">
      <c r="B49" s="1" t="str">
        <f>IFERROR(__xludf.DUMMYFUNCTION("""COMPUTED_VALUE"""),"Guilhem FOUDA")</f>
        <v>Guilhem FOUDA</v>
      </c>
      <c r="E49" s="1" t="str">
        <f>IFERROR(__xludf.DUMMYFUNCTION("""COMPUTED_VALUE"""),"Laadraoui oussama")</f>
        <v>Laadraoui oussama</v>
      </c>
      <c r="H49" s="1" t="str">
        <f>IFERROR(__xludf.DUMMYFUNCTION("""COMPUTED_VALUE"""),"Lucas Minet")</f>
        <v>Lucas Minet</v>
      </c>
      <c r="K49" s="1" t="str">
        <f>IFERROR(__xludf.DUMMYFUNCTION("""COMPUTED_VALUE"""),"Hugo NENNIG")</f>
        <v>Hugo NENNIG</v>
      </c>
      <c r="N49" s="1" t="str">
        <f>IFERROR(__xludf.DUMMYFUNCTION("""COMPUTED_VALUE"""),"Matias VERGARA")</f>
        <v>Matias VERGARA</v>
      </c>
      <c r="Q49" s="1" t="str">
        <f>IFERROR(__xludf.DUMMYFUNCTION("""COMPUTED_VALUE"""),"Mathieu SCHAEFFER")</f>
        <v>Mathieu SCHAEFFER</v>
      </c>
      <c r="T49" s="13" t="str">
        <f>IFERROR(__xludf.DUMMYFUNCTION("""COMPUTED_VALUE"""),"")</f>
        <v/>
      </c>
      <c r="U49" s="1" t="str">
        <f>IFERROR(__xludf.DUMMYFUNCTION("""COMPUTED_VALUE"""),"Guilhem FOUDA")</f>
        <v>Guilhem FOUDA</v>
      </c>
      <c r="V49" s="1" t="str">
        <f>IFERROR(__xludf.DUMMYFUNCTION("""COMPUTED_VALUE"""),"")</f>
        <v/>
      </c>
      <c r="W49" s="1" t="str">
        <f>IFERROR(__xludf.DUMMYFUNCTION("""COMPUTED_VALUE"""),"")</f>
        <v/>
      </c>
      <c r="X49" s="1" t="str">
        <f>IFERROR(__xludf.DUMMYFUNCTION("""COMPUTED_VALUE"""),"Laadraoui oussama")</f>
        <v>Laadraoui oussama</v>
      </c>
      <c r="Y49" s="1" t="str">
        <f>IFERROR(__xludf.DUMMYFUNCTION("""COMPUTED_VALUE"""),"")</f>
        <v/>
      </c>
      <c r="Z49" s="1" t="str">
        <f>IFERROR(__xludf.DUMMYFUNCTION("""COMPUTED_VALUE"""),"")</f>
        <v/>
      </c>
      <c r="AA49" s="1" t="str">
        <f>IFERROR(__xludf.DUMMYFUNCTION("""COMPUTED_VALUE"""),"Lucas Minet")</f>
        <v>Lucas Minet</v>
      </c>
      <c r="AB49" s="1" t="str">
        <f>IFERROR(__xludf.DUMMYFUNCTION("""COMPUTED_VALUE"""),"")</f>
        <v/>
      </c>
      <c r="AC49" s="1" t="str">
        <f>IFERROR(__xludf.DUMMYFUNCTION("""COMPUTED_VALUE"""),"")</f>
        <v/>
      </c>
      <c r="AD49" s="1" t="str">
        <f>IFERROR(__xludf.DUMMYFUNCTION("""COMPUTED_VALUE"""),"Hugo NENNIG")</f>
        <v>Hugo NENNIG</v>
      </c>
      <c r="AE49" s="1" t="str">
        <f>IFERROR(__xludf.DUMMYFUNCTION("""COMPUTED_VALUE"""),"")</f>
        <v/>
      </c>
      <c r="AF49" s="1" t="str">
        <f>IFERROR(__xludf.DUMMYFUNCTION("""COMPUTED_VALUE"""),"")</f>
        <v/>
      </c>
      <c r="AG49" s="1" t="str">
        <f>IFERROR(__xludf.DUMMYFUNCTION("""COMPUTED_VALUE"""),"Matias VERGARA")</f>
        <v>Matias VERGARA</v>
      </c>
      <c r="AH49" s="1" t="str">
        <f>IFERROR(__xludf.DUMMYFUNCTION("""COMPUTED_VALUE"""),"")</f>
        <v/>
      </c>
      <c r="AI49" s="1" t="str">
        <f>IFERROR(__xludf.DUMMYFUNCTION("""COMPUTED_VALUE"""),"")</f>
        <v/>
      </c>
      <c r="AJ49" s="1" t="str">
        <f>IFERROR(__xludf.DUMMYFUNCTION("""COMPUTED_VALUE"""),"Mathieu SCHAEFFER")</f>
        <v>Mathieu SCHAEFFER</v>
      </c>
    </row>
    <row r="50">
      <c r="B50" s="1" t="str">
        <f>IFERROR(__xludf.DUMMYFUNCTION("""COMPUTED_VALUE"""),"Paul Raingeard de la Blétière")</f>
        <v>Paul Raingeard de la Blétière</v>
      </c>
      <c r="E50" s="1" t="str">
        <f>IFERROR(__xludf.DUMMYFUNCTION("""COMPUTED_VALUE"""),"Louise COUSSEAU")</f>
        <v>Louise COUSSEAU</v>
      </c>
      <c r="H50" s="1" t="str">
        <f>IFERROR(__xludf.DUMMYFUNCTION("""COMPUTED_VALUE"""),"Timothée Dano")</f>
        <v>Timothée Dano</v>
      </c>
      <c r="K50" s="1" t="str">
        <f>IFERROR(__xludf.DUMMYFUNCTION("""COMPUTED_VALUE"""),"Guillaume BOUR")</f>
        <v>Guillaume BOUR</v>
      </c>
      <c r="N50" s="1" t="str">
        <f>IFERROR(__xludf.DUMMYFUNCTION("""COMPUTED_VALUE"""),"Florent LOIE")</f>
        <v>Florent LOIE</v>
      </c>
      <c r="Q50" s="1" t="str">
        <f>IFERROR(__xludf.DUMMYFUNCTION("""COMPUTED_VALUE"""),"Nicolas SICRE")</f>
        <v>Nicolas SICRE</v>
      </c>
      <c r="T50" s="13" t="str">
        <f>IFERROR(__xludf.DUMMYFUNCTION("""COMPUTED_VALUE"""),"")</f>
        <v/>
      </c>
      <c r="U50" s="1" t="str">
        <f>IFERROR(__xludf.DUMMYFUNCTION("""COMPUTED_VALUE"""),"Paul Raingeard de la Blétière")</f>
        <v>Paul Raingeard de la Blétière</v>
      </c>
      <c r="V50" s="1" t="str">
        <f>IFERROR(__xludf.DUMMYFUNCTION("""COMPUTED_VALUE"""),"")</f>
        <v/>
      </c>
      <c r="W50" s="1" t="str">
        <f>IFERROR(__xludf.DUMMYFUNCTION("""COMPUTED_VALUE"""),"")</f>
        <v/>
      </c>
      <c r="X50" s="1" t="str">
        <f>IFERROR(__xludf.DUMMYFUNCTION("""COMPUTED_VALUE"""),"Louise COUSSEAU")</f>
        <v>Louise COUSSEAU</v>
      </c>
      <c r="Y50" s="1" t="str">
        <f>IFERROR(__xludf.DUMMYFUNCTION("""COMPUTED_VALUE"""),"")</f>
        <v/>
      </c>
      <c r="Z50" s="1" t="str">
        <f>IFERROR(__xludf.DUMMYFUNCTION("""COMPUTED_VALUE"""),"")</f>
        <v/>
      </c>
      <c r="AA50" s="1" t="str">
        <f>IFERROR(__xludf.DUMMYFUNCTION("""COMPUTED_VALUE"""),"Timothée Dano")</f>
        <v>Timothée Dano</v>
      </c>
      <c r="AB50" s="1" t="str">
        <f>IFERROR(__xludf.DUMMYFUNCTION("""COMPUTED_VALUE"""),"")</f>
        <v/>
      </c>
      <c r="AC50" s="1" t="str">
        <f>IFERROR(__xludf.DUMMYFUNCTION("""COMPUTED_VALUE"""),"")</f>
        <v/>
      </c>
      <c r="AD50" s="1" t="str">
        <f>IFERROR(__xludf.DUMMYFUNCTION("""COMPUTED_VALUE"""),"Guillaume BOUR")</f>
        <v>Guillaume BOUR</v>
      </c>
      <c r="AE50" s="1" t="str">
        <f>IFERROR(__xludf.DUMMYFUNCTION("""COMPUTED_VALUE"""),"")</f>
        <v/>
      </c>
      <c r="AF50" s="1" t="str">
        <f>IFERROR(__xludf.DUMMYFUNCTION("""COMPUTED_VALUE"""),"")</f>
        <v/>
      </c>
      <c r="AG50" s="1" t="str">
        <f>IFERROR(__xludf.DUMMYFUNCTION("""COMPUTED_VALUE"""),"Florent LOIE")</f>
        <v>Florent LOIE</v>
      </c>
      <c r="AH50" s="1" t="str">
        <f>IFERROR(__xludf.DUMMYFUNCTION("""COMPUTED_VALUE"""),"")</f>
        <v/>
      </c>
      <c r="AI50" s="1" t="str">
        <f>IFERROR(__xludf.DUMMYFUNCTION("""COMPUTED_VALUE"""),"")</f>
        <v/>
      </c>
      <c r="AJ50" s="1" t="str">
        <f>IFERROR(__xludf.DUMMYFUNCTION("""COMPUTED_VALUE"""),"Nicolas SICRE")</f>
        <v>Nicolas SICRE</v>
      </c>
    </row>
    <row r="51">
      <c r="B51" s="1" t="str">
        <f>IFERROR(__xludf.DUMMYFUNCTION("""COMPUTED_VALUE"""),"Baptiste BRÉMOND")</f>
        <v>Baptiste BRÉMOND</v>
      </c>
      <c r="E51" s="1" t="str">
        <f>IFERROR(__xludf.DUMMYFUNCTION("""COMPUTED_VALUE"""),"Clélia RONCIN")</f>
        <v>Clélia RONCIN</v>
      </c>
      <c r="H51" s="1" t="str">
        <f>IFERROR(__xludf.DUMMYFUNCTION("""COMPUTED_VALUE"""),"Aymard SAHNOUNE")</f>
        <v>Aymard SAHNOUNE</v>
      </c>
      <c r="K51" s="1" t="str">
        <f>IFERROR(__xludf.DUMMYFUNCTION("""COMPUTED_VALUE"""),"Pedro Antonio SARMIENTO ROBLES")</f>
        <v>Pedro Antonio SARMIENTO ROBLES</v>
      </c>
      <c r="N51" s="1" t="str">
        <f>IFERROR(__xludf.DUMMYFUNCTION("""COMPUTED_VALUE"""),"Clément LESAGE")</f>
        <v>Clément LESAGE</v>
      </c>
      <c r="Q51" s="1" t="str">
        <f>IFERROR(__xludf.DUMMYFUNCTION("""COMPUTED_VALUE"""),"Elen GOUJON")</f>
        <v>Elen GOUJON</v>
      </c>
      <c r="T51" s="13" t="str">
        <f>IFERROR(__xludf.DUMMYFUNCTION("""COMPUTED_VALUE"""),"")</f>
        <v/>
      </c>
      <c r="U51" s="1" t="str">
        <f>IFERROR(__xludf.DUMMYFUNCTION("""COMPUTED_VALUE"""),"Baptiste BRÉMOND")</f>
        <v>Baptiste BRÉMOND</v>
      </c>
      <c r="V51" s="1" t="str">
        <f>IFERROR(__xludf.DUMMYFUNCTION("""COMPUTED_VALUE"""),"")</f>
        <v/>
      </c>
      <c r="W51" s="1" t="str">
        <f>IFERROR(__xludf.DUMMYFUNCTION("""COMPUTED_VALUE"""),"")</f>
        <v/>
      </c>
      <c r="X51" s="1" t="str">
        <f>IFERROR(__xludf.DUMMYFUNCTION("""COMPUTED_VALUE"""),"Clélia RONCIN")</f>
        <v>Clélia RONCIN</v>
      </c>
      <c r="Y51" s="1" t="str">
        <f>IFERROR(__xludf.DUMMYFUNCTION("""COMPUTED_VALUE"""),"")</f>
        <v/>
      </c>
      <c r="Z51" s="1" t="str">
        <f>IFERROR(__xludf.DUMMYFUNCTION("""COMPUTED_VALUE"""),"")</f>
        <v/>
      </c>
      <c r="AA51" s="1" t="str">
        <f>IFERROR(__xludf.DUMMYFUNCTION("""COMPUTED_VALUE"""),"Aymard SAHNOUNE")</f>
        <v>Aymard SAHNOUNE</v>
      </c>
      <c r="AB51" s="1" t="str">
        <f>IFERROR(__xludf.DUMMYFUNCTION("""COMPUTED_VALUE"""),"")</f>
        <v/>
      </c>
      <c r="AC51" s="1" t="str">
        <f>IFERROR(__xludf.DUMMYFUNCTION("""COMPUTED_VALUE"""),"")</f>
        <v/>
      </c>
      <c r="AD51" s="1" t="str">
        <f>IFERROR(__xludf.DUMMYFUNCTION("""COMPUTED_VALUE"""),"Pedro Antonio SARMIENTO ROBLES")</f>
        <v>Pedro Antonio SARMIENTO ROBLES</v>
      </c>
      <c r="AE51" s="1" t="str">
        <f>IFERROR(__xludf.DUMMYFUNCTION("""COMPUTED_VALUE"""),"")</f>
        <v/>
      </c>
      <c r="AF51" s="1" t="str">
        <f>IFERROR(__xludf.DUMMYFUNCTION("""COMPUTED_VALUE"""),"")</f>
        <v/>
      </c>
      <c r="AG51" s="1" t="str">
        <f>IFERROR(__xludf.DUMMYFUNCTION("""COMPUTED_VALUE"""),"Clément LESAGE")</f>
        <v>Clément LESAGE</v>
      </c>
      <c r="AH51" s="1" t="str">
        <f>IFERROR(__xludf.DUMMYFUNCTION("""COMPUTED_VALUE"""),"")</f>
        <v/>
      </c>
      <c r="AI51" s="1" t="str">
        <f>IFERROR(__xludf.DUMMYFUNCTION("""COMPUTED_VALUE"""),"")</f>
        <v/>
      </c>
      <c r="AJ51" s="1" t="str">
        <f>IFERROR(__xludf.DUMMYFUNCTION("""COMPUTED_VALUE"""),"Elen GOUJON")</f>
        <v>Elen GOUJON</v>
      </c>
    </row>
    <row r="52">
      <c r="B52" s="1" t="str">
        <f>IFERROR(__xludf.DUMMYFUNCTION("""COMPUTED_VALUE"""),"Gilles SCHORTER")</f>
        <v>Gilles SCHORTER</v>
      </c>
      <c r="E52" s="1" t="str">
        <f>IFERROR(__xludf.DUMMYFUNCTION("""COMPUTED_VALUE"""),"Raúl NNANG SUÁREZ")</f>
        <v>Raúl NNANG SUÁREZ</v>
      </c>
      <c r="H52" s="1" t="str">
        <f>IFERROR(__xludf.DUMMYFUNCTION("""COMPUTED_VALUE"""),"Paul Lecorre")</f>
        <v>Paul Lecorre</v>
      </c>
      <c r="K52" s="1" t="str">
        <f>IFERROR(__xludf.DUMMYFUNCTION("""COMPUTED_VALUE"""),"Tom BOILEAU")</f>
        <v>Tom BOILEAU</v>
      </c>
      <c r="N52" s="1" t="str">
        <f>IFERROR(__xludf.DUMMYFUNCTION("""COMPUTED_VALUE"""),"El haimar El boukhari")</f>
        <v>El haimar El boukhari</v>
      </c>
      <c r="Q52" s="1" t="str">
        <f>IFERROR(__xludf.DUMMYFUNCTION("""COMPUTED_VALUE"""),"Maël LAGADEUC")</f>
        <v>Maël LAGADEUC</v>
      </c>
      <c r="T52" s="13" t="str">
        <f>IFERROR(__xludf.DUMMYFUNCTION("""COMPUTED_VALUE"""),"")</f>
        <v/>
      </c>
      <c r="U52" s="1" t="str">
        <f>IFERROR(__xludf.DUMMYFUNCTION("""COMPUTED_VALUE"""),"Gilles SCHORTER")</f>
        <v>Gilles SCHORTER</v>
      </c>
      <c r="V52" s="1" t="str">
        <f>IFERROR(__xludf.DUMMYFUNCTION("""COMPUTED_VALUE"""),"")</f>
        <v/>
      </c>
      <c r="W52" s="1" t="str">
        <f>IFERROR(__xludf.DUMMYFUNCTION("""COMPUTED_VALUE"""),"")</f>
        <v/>
      </c>
      <c r="X52" s="1" t="str">
        <f>IFERROR(__xludf.DUMMYFUNCTION("""COMPUTED_VALUE"""),"Raúl NNANG SUÁREZ")</f>
        <v>Raúl NNANG SUÁREZ</v>
      </c>
      <c r="Y52" s="1" t="str">
        <f>IFERROR(__xludf.DUMMYFUNCTION("""COMPUTED_VALUE"""),"")</f>
        <v/>
      </c>
      <c r="Z52" s="1" t="str">
        <f>IFERROR(__xludf.DUMMYFUNCTION("""COMPUTED_VALUE"""),"")</f>
        <v/>
      </c>
      <c r="AA52" s="1" t="str">
        <f>IFERROR(__xludf.DUMMYFUNCTION("""COMPUTED_VALUE"""),"Paul Lecorre")</f>
        <v>Paul Lecorre</v>
      </c>
      <c r="AB52" s="1" t="str">
        <f>IFERROR(__xludf.DUMMYFUNCTION("""COMPUTED_VALUE"""),"")</f>
        <v/>
      </c>
      <c r="AC52" s="1" t="str">
        <f>IFERROR(__xludf.DUMMYFUNCTION("""COMPUTED_VALUE"""),"")</f>
        <v/>
      </c>
      <c r="AD52" s="1" t="str">
        <f>IFERROR(__xludf.DUMMYFUNCTION("""COMPUTED_VALUE"""),"Tom BOILEAU")</f>
        <v>Tom BOILEAU</v>
      </c>
      <c r="AE52" s="1" t="str">
        <f>IFERROR(__xludf.DUMMYFUNCTION("""COMPUTED_VALUE"""),"")</f>
        <v/>
      </c>
      <c r="AF52" s="1" t="str">
        <f>IFERROR(__xludf.DUMMYFUNCTION("""COMPUTED_VALUE"""),"")</f>
        <v/>
      </c>
      <c r="AG52" s="1" t="str">
        <f>IFERROR(__xludf.DUMMYFUNCTION("""COMPUTED_VALUE"""),"El haimar El boukhari")</f>
        <v>El haimar El boukhari</v>
      </c>
      <c r="AH52" s="1" t="str">
        <f>IFERROR(__xludf.DUMMYFUNCTION("""COMPUTED_VALUE"""),"")</f>
        <v/>
      </c>
      <c r="AI52" s="1" t="str">
        <f>IFERROR(__xludf.DUMMYFUNCTION("""COMPUTED_VALUE"""),"")</f>
        <v/>
      </c>
      <c r="AJ52" s="1" t="str">
        <f>IFERROR(__xludf.DUMMYFUNCTION("""COMPUTED_VALUE"""),"Maël LAGADEUC")</f>
        <v>Maël LAGADEUC</v>
      </c>
    </row>
    <row r="53">
      <c r="B53" s="1" t="str">
        <f>IFERROR(__xludf.DUMMYFUNCTION("""COMPUTED_VALUE"""),"Tom KHAYAT")</f>
        <v>Tom KHAYAT</v>
      </c>
      <c r="E53" s="1" t="str">
        <f>IFERROR(__xludf.DUMMYFUNCTION("""COMPUTED_VALUE"""),"Noëlle HADDAD")</f>
        <v>Noëlle HADDAD</v>
      </c>
      <c r="H53" s="1" t="str">
        <f>IFERROR(__xludf.DUMMYFUNCTION("""COMPUTED_VALUE"""),"Hugo DORNE")</f>
        <v>Hugo DORNE</v>
      </c>
      <c r="K53" s="1" t="str">
        <f>IFERROR(__xludf.DUMMYFUNCTION("""COMPUTED_VALUE"""),"João Felipe Quinto")</f>
        <v>João Felipe Quinto</v>
      </c>
      <c r="N53" s="1" t="str">
        <f>IFERROR(__xludf.DUMMYFUNCTION("""COMPUTED_VALUE"""),"Anne-Lise CLERC")</f>
        <v>Anne-Lise CLERC</v>
      </c>
      <c r="T53" s="13" t="str">
        <f>IFERROR(__xludf.DUMMYFUNCTION("""COMPUTED_VALUE"""),"")</f>
        <v/>
      </c>
      <c r="U53" s="1" t="str">
        <f>IFERROR(__xludf.DUMMYFUNCTION("""COMPUTED_VALUE"""),"Tom KHAYAT")</f>
        <v>Tom KHAYAT</v>
      </c>
      <c r="V53" s="1" t="str">
        <f>IFERROR(__xludf.DUMMYFUNCTION("""COMPUTED_VALUE"""),"")</f>
        <v/>
      </c>
      <c r="W53" s="1" t="str">
        <f>IFERROR(__xludf.DUMMYFUNCTION("""COMPUTED_VALUE"""),"")</f>
        <v/>
      </c>
      <c r="X53" s="1" t="str">
        <f>IFERROR(__xludf.DUMMYFUNCTION("""COMPUTED_VALUE"""),"Noëlle HADDAD")</f>
        <v>Noëlle HADDAD</v>
      </c>
      <c r="Y53" s="1" t="str">
        <f>IFERROR(__xludf.DUMMYFUNCTION("""COMPUTED_VALUE"""),"")</f>
        <v/>
      </c>
      <c r="Z53" s="1" t="str">
        <f>IFERROR(__xludf.DUMMYFUNCTION("""COMPUTED_VALUE"""),"")</f>
        <v/>
      </c>
      <c r="AA53" s="1" t="str">
        <f>IFERROR(__xludf.DUMMYFUNCTION("""COMPUTED_VALUE"""),"Hugo DORNE")</f>
        <v>Hugo DORNE</v>
      </c>
      <c r="AB53" s="1" t="str">
        <f>IFERROR(__xludf.DUMMYFUNCTION("""COMPUTED_VALUE"""),"")</f>
        <v/>
      </c>
      <c r="AC53" s="1" t="str">
        <f>IFERROR(__xludf.DUMMYFUNCTION("""COMPUTED_VALUE"""),"")</f>
        <v/>
      </c>
      <c r="AD53" s="1" t="str">
        <f>IFERROR(__xludf.DUMMYFUNCTION("""COMPUTED_VALUE"""),"João Felipe Quinto")</f>
        <v>João Felipe Quinto</v>
      </c>
      <c r="AE53" s="1" t="str">
        <f>IFERROR(__xludf.DUMMYFUNCTION("""COMPUTED_VALUE"""),"")</f>
        <v/>
      </c>
      <c r="AF53" s="1" t="str">
        <f>IFERROR(__xludf.DUMMYFUNCTION("""COMPUTED_VALUE"""),"")</f>
        <v/>
      </c>
      <c r="AG53" s="1" t="str">
        <f>IFERROR(__xludf.DUMMYFUNCTION("""COMPUTED_VALUE"""),"Anne-Lise CLERC")</f>
        <v>Anne-Lise CLERC</v>
      </c>
      <c r="AH53" s="1" t="str">
        <f>IFERROR(__xludf.DUMMYFUNCTION("""COMPUTED_VALUE"""),"")</f>
        <v/>
      </c>
      <c r="AI53" s="1" t="str">
        <f>IFERROR(__xludf.DUMMYFUNCTION("""COMPUTED_VALUE"""),"")</f>
        <v/>
      </c>
      <c r="AJ53" s="1" t="str">
        <f>IFERROR(__xludf.DUMMYFUNCTION("""COMPUTED_VALUE"""),"")</f>
        <v/>
      </c>
    </row>
    <row r="54">
      <c r="B54" s="1" t="str">
        <f>IFERROR(__xludf.DUMMYFUNCTION("""COMPUTED_VALUE"""),"Amaury")</f>
        <v>Amaury</v>
      </c>
      <c r="E54" s="1" t="str">
        <f>IFERROR(__xludf.DUMMYFUNCTION("""COMPUTED_VALUE"""),"Julien FELIX")</f>
        <v>Julien FELIX</v>
      </c>
      <c r="H54" s="1" t="str">
        <f>IFERROR(__xludf.DUMMYFUNCTION("""COMPUTED_VALUE"""),"Raphaël PERRI")</f>
        <v>Raphaël PERRI</v>
      </c>
      <c r="K54" s="1" t="str">
        <f>IFERROR(__xludf.DUMMYFUNCTION("""COMPUTED_VALUE"""),"Lénaëlle LE ROY")</f>
        <v>Lénaëlle LE ROY</v>
      </c>
      <c r="N54" s="1" t="str">
        <f>IFERROR(__xludf.DUMMYFUNCTION("""COMPUTED_VALUE"""),"Benoit BARON")</f>
        <v>Benoit BARON</v>
      </c>
      <c r="T54" s="13" t="str">
        <f>IFERROR(__xludf.DUMMYFUNCTION("""COMPUTED_VALUE"""),"")</f>
        <v/>
      </c>
      <c r="U54" s="1" t="str">
        <f>IFERROR(__xludf.DUMMYFUNCTION("""COMPUTED_VALUE"""),"Amaury")</f>
        <v>Amaury</v>
      </c>
      <c r="V54" s="1" t="str">
        <f>IFERROR(__xludf.DUMMYFUNCTION("""COMPUTED_VALUE"""),"")</f>
        <v/>
      </c>
      <c r="W54" s="1" t="str">
        <f>IFERROR(__xludf.DUMMYFUNCTION("""COMPUTED_VALUE"""),"")</f>
        <v/>
      </c>
      <c r="X54" s="1" t="str">
        <f>IFERROR(__xludf.DUMMYFUNCTION("""COMPUTED_VALUE"""),"Julien FELIX")</f>
        <v>Julien FELIX</v>
      </c>
      <c r="Y54" s="1" t="str">
        <f>IFERROR(__xludf.DUMMYFUNCTION("""COMPUTED_VALUE"""),"")</f>
        <v/>
      </c>
      <c r="Z54" s="1" t="str">
        <f>IFERROR(__xludf.DUMMYFUNCTION("""COMPUTED_VALUE"""),"")</f>
        <v/>
      </c>
      <c r="AA54" s="1" t="str">
        <f>IFERROR(__xludf.DUMMYFUNCTION("""COMPUTED_VALUE"""),"Raphaël PERRI")</f>
        <v>Raphaël PERRI</v>
      </c>
      <c r="AB54" s="1" t="str">
        <f>IFERROR(__xludf.DUMMYFUNCTION("""COMPUTED_VALUE"""),"")</f>
        <v/>
      </c>
      <c r="AC54" s="1" t="str">
        <f>IFERROR(__xludf.DUMMYFUNCTION("""COMPUTED_VALUE"""),"")</f>
        <v/>
      </c>
      <c r="AD54" s="1" t="str">
        <f>IFERROR(__xludf.DUMMYFUNCTION("""COMPUTED_VALUE"""),"Lénaëlle LE ROY")</f>
        <v>Lénaëlle LE ROY</v>
      </c>
      <c r="AE54" s="1" t="str">
        <f>IFERROR(__xludf.DUMMYFUNCTION("""COMPUTED_VALUE"""),"")</f>
        <v/>
      </c>
      <c r="AF54" s="1" t="str">
        <f>IFERROR(__xludf.DUMMYFUNCTION("""COMPUTED_VALUE"""),"")</f>
        <v/>
      </c>
      <c r="AG54" s="1" t="str">
        <f>IFERROR(__xludf.DUMMYFUNCTION("""COMPUTED_VALUE"""),"Benoit BARON")</f>
        <v>Benoit BARON</v>
      </c>
      <c r="AH54" s="1" t="str">
        <f>IFERROR(__xludf.DUMMYFUNCTION("""COMPUTED_VALUE"""),"")</f>
        <v/>
      </c>
      <c r="AI54" s="1" t="str">
        <f>IFERROR(__xludf.DUMMYFUNCTION("""COMPUTED_VALUE"""),"")</f>
        <v/>
      </c>
      <c r="AJ54" s="1" t="str">
        <f>IFERROR(__xludf.DUMMYFUNCTION("""COMPUTED_VALUE"""),"")</f>
        <v/>
      </c>
    </row>
    <row r="55">
      <c r="B55" s="1" t="str">
        <f>IFERROR(__xludf.DUMMYFUNCTION("""COMPUTED_VALUE"""),"Tiphaine DEGRAND")</f>
        <v>Tiphaine DEGRAND</v>
      </c>
      <c r="E55" s="1" t="str">
        <f>IFERROR(__xludf.DUMMYFUNCTION("""COMPUTED_VALUE"""),"Hamila")</f>
        <v>Hamila</v>
      </c>
      <c r="H55" s="1" t="str">
        <f>IFERROR(__xludf.DUMMYFUNCTION("""COMPUTED_VALUE"""),"Thomas COUTUROU")</f>
        <v>Thomas COUTUROU</v>
      </c>
      <c r="K55" s="1" t="str">
        <f>IFERROR(__xludf.DUMMYFUNCTION("""COMPUTED_VALUE"""),"Valentin Pocard")</f>
        <v>Valentin Pocard</v>
      </c>
      <c r="N55" s="1" t="str">
        <f>IFERROR(__xludf.DUMMYFUNCTION("""COMPUTED_VALUE"""),"Lucas DETTO")</f>
        <v>Lucas DETTO</v>
      </c>
      <c r="T55" s="13" t="str">
        <f>IFERROR(__xludf.DUMMYFUNCTION("""COMPUTED_VALUE"""),"")</f>
        <v/>
      </c>
      <c r="U55" s="1" t="str">
        <f>IFERROR(__xludf.DUMMYFUNCTION("""COMPUTED_VALUE"""),"Tiphaine DEGRAND")</f>
        <v>Tiphaine DEGRAND</v>
      </c>
      <c r="V55" s="1" t="str">
        <f>IFERROR(__xludf.DUMMYFUNCTION("""COMPUTED_VALUE"""),"")</f>
        <v/>
      </c>
      <c r="W55" s="1" t="str">
        <f>IFERROR(__xludf.DUMMYFUNCTION("""COMPUTED_VALUE"""),"")</f>
        <v/>
      </c>
      <c r="X55" s="1" t="str">
        <f>IFERROR(__xludf.DUMMYFUNCTION("""COMPUTED_VALUE"""),"Hamila")</f>
        <v>Hamila</v>
      </c>
      <c r="Y55" s="1" t="str">
        <f>IFERROR(__xludf.DUMMYFUNCTION("""COMPUTED_VALUE"""),"")</f>
        <v/>
      </c>
      <c r="Z55" s="1" t="str">
        <f>IFERROR(__xludf.DUMMYFUNCTION("""COMPUTED_VALUE"""),"")</f>
        <v/>
      </c>
      <c r="AA55" s="1" t="str">
        <f>IFERROR(__xludf.DUMMYFUNCTION("""COMPUTED_VALUE"""),"Thomas COUTUROU")</f>
        <v>Thomas COUTUROU</v>
      </c>
      <c r="AB55" s="1" t="str">
        <f>IFERROR(__xludf.DUMMYFUNCTION("""COMPUTED_VALUE"""),"")</f>
        <v/>
      </c>
      <c r="AC55" s="1" t="str">
        <f>IFERROR(__xludf.DUMMYFUNCTION("""COMPUTED_VALUE"""),"")</f>
        <v/>
      </c>
      <c r="AD55" s="1" t="str">
        <f>IFERROR(__xludf.DUMMYFUNCTION("""COMPUTED_VALUE"""),"Valentin Pocard")</f>
        <v>Valentin Pocard</v>
      </c>
      <c r="AE55" s="1" t="str">
        <f>IFERROR(__xludf.DUMMYFUNCTION("""COMPUTED_VALUE"""),"")</f>
        <v/>
      </c>
      <c r="AF55" s="1" t="str">
        <f>IFERROR(__xludf.DUMMYFUNCTION("""COMPUTED_VALUE"""),"")</f>
        <v/>
      </c>
      <c r="AG55" s="1" t="str">
        <f>IFERROR(__xludf.DUMMYFUNCTION("""COMPUTED_VALUE"""),"Lucas DETTO")</f>
        <v>Lucas DETTO</v>
      </c>
      <c r="AH55" s="1" t="str">
        <f>IFERROR(__xludf.DUMMYFUNCTION("""COMPUTED_VALUE"""),"")</f>
        <v/>
      </c>
      <c r="AI55" s="1" t="str">
        <f>IFERROR(__xludf.DUMMYFUNCTION("""COMPUTED_VALUE"""),"")</f>
        <v/>
      </c>
      <c r="AJ55" s="1" t="str">
        <f>IFERROR(__xludf.DUMMYFUNCTION("""COMPUTED_VALUE"""),"")</f>
        <v/>
      </c>
    </row>
    <row r="56">
      <c r="B56" s="1" t="str">
        <f>IFERROR(__xludf.DUMMYFUNCTION("""COMPUTED_VALUE"""),"Léo Charliat")</f>
        <v>Léo Charliat</v>
      </c>
      <c r="E56" s="1" t="str">
        <f>IFERROR(__xludf.DUMMYFUNCTION("""COMPUTED_VALUE"""),"Gaétan Blanpain")</f>
        <v>Gaétan Blanpain</v>
      </c>
      <c r="H56" s="1" t="str">
        <f>IFERROR(__xludf.DUMMYFUNCTION("""COMPUTED_VALUE"""),"Louis PAUTRAT")</f>
        <v>Louis PAUTRAT</v>
      </c>
      <c r="K56" s="1" t="str">
        <f>IFERROR(__xludf.DUMMYFUNCTION("""COMPUTED_VALUE"""),"Gatien CHOPARD")</f>
        <v>Gatien CHOPARD</v>
      </c>
      <c r="N56" s="1" t="str">
        <f>IFERROR(__xludf.DUMMYFUNCTION("""COMPUTED_VALUE"""),"Valentine MERLE")</f>
        <v>Valentine MERLE</v>
      </c>
      <c r="T56" s="13" t="str">
        <f>IFERROR(__xludf.DUMMYFUNCTION("""COMPUTED_VALUE"""),"")</f>
        <v/>
      </c>
      <c r="U56" s="1" t="str">
        <f>IFERROR(__xludf.DUMMYFUNCTION("""COMPUTED_VALUE"""),"Léo Charliat")</f>
        <v>Léo Charliat</v>
      </c>
      <c r="V56" s="1" t="str">
        <f>IFERROR(__xludf.DUMMYFUNCTION("""COMPUTED_VALUE"""),"")</f>
        <v/>
      </c>
      <c r="W56" s="1" t="str">
        <f>IFERROR(__xludf.DUMMYFUNCTION("""COMPUTED_VALUE"""),"")</f>
        <v/>
      </c>
      <c r="X56" s="1" t="str">
        <f>IFERROR(__xludf.DUMMYFUNCTION("""COMPUTED_VALUE"""),"Gaétan Blanpain")</f>
        <v>Gaétan Blanpain</v>
      </c>
      <c r="Y56" s="1" t="str">
        <f>IFERROR(__xludf.DUMMYFUNCTION("""COMPUTED_VALUE"""),"")</f>
        <v/>
      </c>
      <c r="Z56" s="1" t="str">
        <f>IFERROR(__xludf.DUMMYFUNCTION("""COMPUTED_VALUE"""),"")</f>
        <v/>
      </c>
      <c r="AA56" s="1" t="str">
        <f>IFERROR(__xludf.DUMMYFUNCTION("""COMPUTED_VALUE"""),"Louis PAUTRAT")</f>
        <v>Louis PAUTRAT</v>
      </c>
      <c r="AB56" s="1" t="str">
        <f>IFERROR(__xludf.DUMMYFUNCTION("""COMPUTED_VALUE"""),"")</f>
        <v/>
      </c>
      <c r="AC56" s="1" t="str">
        <f>IFERROR(__xludf.DUMMYFUNCTION("""COMPUTED_VALUE"""),"")</f>
        <v/>
      </c>
      <c r="AD56" s="1" t="str">
        <f>IFERROR(__xludf.DUMMYFUNCTION("""COMPUTED_VALUE"""),"Gatien CHOPARD")</f>
        <v>Gatien CHOPARD</v>
      </c>
      <c r="AE56" s="1" t="str">
        <f>IFERROR(__xludf.DUMMYFUNCTION("""COMPUTED_VALUE"""),"")</f>
        <v/>
      </c>
      <c r="AF56" s="1" t="str">
        <f>IFERROR(__xludf.DUMMYFUNCTION("""COMPUTED_VALUE"""),"")</f>
        <v/>
      </c>
      <c r="AG56" s="1" t="str">
        <f>IFERROR(__xludf.DUMMYFUNCTION("""COMPUTED_VALUE"""),"Valentine MERLE")</f>
        <v>Valentine MERLE</v>
      </c>
      <c r="AH56" s="1" t="str">
        <f>IFERROR(__xludf.DUMMYFUNCTION("""COMPUTED_VALUE"""),"")</f>
        <v/>
      </c>
      <c r="AI56" s="1" t="str">
        <f>IFERROR(__xludf.DUMMYFUNCTION("""COMPUTED_VALUE"""),"")</f>
        <v/>
      </c>
      <c r="AJ56" s="1" t="str">
        <f>IFERROR(__xludf.DUMMYFUNCTION("""COMPUTED_VALUE"""),"")</f>
        <v/>
      </c>
    </row>
    <row r="57">
      <c r="B57" s="1" t="str">
        <f>IFERROR(__xludf.DUMMYFUNCTION("""COMPUTED_VALUE"""),"Médérick DUPREZ")</f>
        <v>Médérick DUPREZ</v>
      </c>
      <c r="E57" s="1" t="str">
        <f>IFERROR(__xludf.DUMMYFUNCTION("""COMPUTED_VALUE"""),"Antoine LESPINASSE")</f>
        <v>Antoine LESPINASSE</v>
      </c>
      <c r="H57" s="1" t="str">
        <f>IFERROR(__xludf.DUMMYFUNCTION("""COMPUTED_VALUE"""),"Mettali Bechir")</f>
        <v>Mettali Bechir</v>
      </c>
      <c r="K57" s="1" t="str">
        <f>IFERROR(__xludf.DUMMYFUNCTION("""COMPUTED_VALUE"""),"Damas Thibault")</f>
        <v>Damas Thibault</v>
      </c>
      <c r="T57" s="13" t="str">
        <f>IFERROR(__xludf.DUMMYFUNCTION("""COMPUTED_VALUE"""),"")</f>
        <v/>
      </c>
      <c r="U57" s="1" t="str">
        <f>IFERROR(__xludf.DUMMYFUNCTION("""COMPUTED_VALUE"""),"Médérick DUPREZ")</f>
        <v>Médérick DUPREZ</v>
      </c>
      <c r="V57" s="1" t="str">
        <f>IFERROR(__xludf.DUMMYFUNCTION("""COMPUTED_VALUE"""),"")</f>
        <v/>
      </c>
      <c r="W57" s="1" t="str">
        <f>IFERROR(__xludf.DUMMYFUNCTION("""COMPUTED_VALUE"""),"")</f>
        <v/>
      </c>
      <c r="X57" s="1" t="str">
        <f>IFERROR(__xludf.DUMMYFUNCTION("""COMPUTED_VALUE"""),"Antoine LESPINASSE")</f>
        <v>Antoine LESPINASSE</v>
      </c>
      <c r="Y57" s="1" t="str">
        <f>IFERROR(__xludf.DUMMYFUNCTION("""COMPUTED_VALUE"""),"")</f>
        <v/>
      </c>
      <c r="Z57" s="1" t="str">
        <f>IFERROR(__xludf.DUMMYFUNCTION("""COMPUTED_VALUE"""),"")</f>
        <v/>
      </c>
      <c r="AA57" s="1" t="str">
        <f>IFERROR(__xludf.DUMMYFUNCTION("""COMPUTED_VALUE"""),"Mettali Bechir")</f>
        <v>Mettali Bechir</v>
      </c>
      <c r="AB57" s="1" t="str">
        <f>IFERROR(__xludf.DUMMYFUNCTION("""COMPUTED_VALUE"""),"")</f>
        <v/>
      </c>
      <c r="AC57" s="1" t="str">
        <f>IFERROR(__xludf.DUMMYFUNCTION("""COMPUTED_VALUE"""),"")</f>
        <v/>
      </c>
      <c r="AD57" s="1" t="str">
        <f>IFERROR(__xludf.DUMMYFUNCTION("""COMPUTED_VALUE"""),"Damas Thibault")</f>
        <v>Damas Thibault</v>
      </c>
      <c r="AE57" s="1" t="str">
        <f>IFERROR(__xludf.DUMMYFUNCTION("""COMPUTED_VALUE"""),"")</f>
        <v/>
      </c>
      <c r="AF57" s="1" t="str">
        <f>IFERROR(__xludf.DUMMYFUNCTION("""COMPUTED_VALUE"""),"")</f>
        <v/>
      </c>
      <c r="AG57" s="1" t="str">
        <f>IFERROR(__xludf.DUMMYFUNCTION("""COMPUTED_VALUE"""),"")</f>
        <v/>
      </c>
      <c r="AH57" s="1" t="str">
        <f>IFERROR(__xludf.DUMMYFUNCTION("""COMPUTED_VALUE"""),"")</f>
        <v/>
      </c>
      <c r="AI57" s="1" t="str">
        <f>IFERROR(__xludf.DUMMYFUNCTION("""COMPUTED_VALUE"""),"")</f>
        <v/>
      </c>
      <c r="AJ57" s="1" t="str">
        <f>IFERROR(__xludf.DUMMYFUNCTION("""COMPUTED_VALUE"""),"")</f>
        <v/>
      </c>
    </row>
    <row r="58">
      <c r="B58" s="1" t="str">
        <f>IFERROR(__xludf.DUMMYFUNCTION("""COMPUTED_VALUE"""),"Laurine")</f>
        <v>Laurine</v>
      </c>
      <c r="E58" s="1" t="str">
        <f>IFERROR(__xludf.DUMMYFUNCTION("""COMPUTED_VALUE"""),"Clément FUCHS")</f>
        <v>Clément FUCHS</v>
      </c>
      <c r="H58" s="1" t="str">
        <f>IFERROR(__xludf.DUMMYFUNCTION("""COMPUTED_VALUE"""),"Philomène Ligouy")</f>
        <v>Philomène Ligouy</v>
      </c>
      <c r="K58" s="1" t="str">
        <f>IFERROR(__xludf.DUMMYFUNCTION("""COMPUTED_VALUE"""),"Raphaël TALPIN")</f>
        <v>Raphaël TALPIN</v>
      </c>
      <c r="T58" s="13" t="str">
        <f>IFERROR(__xludf.DUMMYFUNCTION("""COMPUTED_VALUE"""),"")</f>
        <v/>
      </c>
      <c r="U58" s="1" t="str">
        <f>IFERROR(__xludf.DUMMYFUNCTION("""COMPUTED_VALUE"""),"Laurine")</f>
        <v>Laurine</v>
      </c>
      <c r="V58" s="1" t="str">
        <f>IFERROR(__xludf.DUMMYFUNCTION("""COMPUTED_VALUE"""),"")</f>
        <v/>
      </c>
      <c r="W58" s="1" t="str">
        <f>IFERROR(__xludf.DUMMYFUNCTION("""COMPUTED_VALUE"""),"")</f>
        <v/>
      </c>
      <c r="X58" s="1" t="str">
        <f>IFERROR(__xludf.DUMMYFUNCTION("""COMPUTED_VALUE"""),"Clément FUCHS")</f>
        <v>Clément FUCHS</v>
      </c>
      <c r="Y58" s="1" t="str">
        <f>IFERROR(__xludf.DUMMYFUNCTION("""COMPUTED_VALUE"""),"")</f>
        <v/>
      </c>
      <c r="Z58" s="1" t="str">
        <f>IFERROR(__xludf.DUMMYFUNCTION("""COMPUTED_VALUE"""),"")</f>
        <v/>
      </c>
      <c r="AA58" s="1" t="str">
        <f>IFERROR(__xludf.DUMMYFUNCTION("""COMPUTED_VALUE"""),"Philomène Ligouy")</f>
        <v>Philomène Ligouy</v>
      </c>
      <c r="AB58" s="1" t="str">
        <f>IFERROR(__xludf.DUMMYFUNCTION("""COMPUTED_VALUE"""),"")</f>
        <v/>
      </c>
      <c r="AC58" s="1" t="str">
        <f>IFERROR(__xludf.DUMMYFUNCTION("""COMPUTED_VALUE"""),"")</f>
        <v/>
      </c>
      <c r="AD58" s="1" t="str">
        <f>IFERROR(__xludf.DUMMYFUNCTION("""COMPUTED_VALUE"""),"Raphaël TALPIN")</f>
        <v>Raphaël TALPIN</v>
      </c>
      <c r="AE58" s="1" t="str">
        <f>IFERROR(__xludf.DUMMYFUNCTION("""COMPUTED_VALUE"""),"")</f>
        <v/>
      </c>
      <c r="AF58" s="1" t="str">
        <f>IFERROR(__xludf.DUMMYFUNCTION("""COMPUTED_VALUE"""),"")</f>
        <v/>
      </c>
      <c r="AG58" s="1" t="str">
        <f>IFERROR(__xludf.DUMMYFUNCTION("""COMPUTED_VALUE"""),"")</f>
        <v/>
      </c>
      <c r="AH58" s="1" t="str">
        <f>IFERROR(__xludf.DUMMYFUNCTION("""COMPUTED_VALUE"""),"")</f>
        <v/>
      </c>
      <c r="AI58" s="1" t="str">
        <f>IFERROR(__xludf.DUMMYFUNCTION("""COMPUTED_VALUE"""),"")</f>
        <v/>
      </c>
      <c r="AJ58" s="1" t="str">
        <f>IFERROR(__xludf.DUMMYFUNCTION("""COMPUTED_VALUE"""),"")</f>
        <v/>
      </c>
    </row>
    <row r="59">
      <c r="B59" s="1" t="str">
        <f>IFERROR(__xludf.DUMMYFUNCTION("""COMPUTED_VALUE"""),"Victor PREAUX")</f>
        <v>Victor PREAUX</v>
      </c>
      <c r="E59" s="1" t="str">
        <f>IFERROR(__xludf.DUMMYFUNCTION("""COMPUTED_VALUE"""),"William WAXIN")</f>
        <v>William WAXIN</v>
      </c>
      <c r="T59" s="13" t="str">
        <f>IFERROR(__xludf.DUMMYFUNCTION("""COMPUTED_VALUE"""),"")</f>
        <v/>
      </c>
      <c r="U59" s="1" t="str">
        <f>IFERROR(__xludf.DUMMYFUNCTION("""COMPUTED_VALUE"""),"Victor PREAUX")</f>
        <v>Victor PREAUX</v>
      </c>
      <c r="V59" s="1" t="str">
        <f>IFERROR(__xludf.DUMMYFUNCTION("""COMPUTED_VALUE"""),"")</f>
        <v/>
      </c>
      <c r="W59" s="1" t="str">
        <f>IFERROR(__xludf.DUMMYFUNCTION("""COMPUTED_VALUE"""),"")</f>
        <v/>
      </c>
      <c r="X59" s="1" t="str">
        <f>IFERROR(__xludf.DUMMYFUNCTION("""COMPUTED_VALUE"""),"William WAXIN")</f>
        <v>William WAXIN</v>
      </c>
      <c r="Y59" s="1" t="str">
        <f>IFERROR(__xludf.DUMMYFUNCTION("""COMPUTED_VALUE"""),"")</f>
        <v/>
      </c>
      <c r="Z59" s="1" t="str">
        <f>IFERROR(__xludf.DUMMYFUNCTION("""COMPUTED_VALUE"""),"")</f>
        <v/>
      </c>
      <c r="AA59" s="1" t="str">
        <f>IFERROR(__xludf.DUMMYFUNCTION("""COMPUTED_VALUE"""),"")</f>
        <v/>
      </c>
      <c r="AB59" s="1" t="str">
        <f>IFERROR(__xludf.DUMMYFUNCTION("""COMPUTED_VALUE"""),"")</f>
        <v/>
      </c>
      <c r="AC59" s="1" t="str">
        <f>IFERROR(__xludf.DUMMYFUNCTION("""COMPUTED_VALUE"""),"")</f>
        <v/>
      </c>
      <c r="AD59" s="1" t="str">
        <f>IFERROR(__xludf.DUMMYFUNCTION("""COMPUTED_VALUE"""),"")</f>
        <v/>
      </c>
      <c r="AE59" s="1" t="str">
        <f>IFERROR(__xludf.DUMMYFUNCTION("""COMPUTED_VALUE"""),"")</f>
        <v/>
      </c>
      <c r="AF59" s="1" t="str">
        <f>IFERROR(__xludf.DUMMYFUNCTION("""COMPUTED_VALUE"""),"")</f>
        <v/>
      </c>
      <c r="AG59" s="1" t="str">
        <f>IFERROR(__xludf.DUMMYFUNCTION("""COMPUTED_VALUE"""),"")</f>
        <v/>
      </c>
      <c r="AH59" s="1" t="str">
        <f>IFERROR(__xludf.DUMMYFUNCTION("""COMPUTED_VALUE"""),"")</f>
        <v/>
      </c>
      <c r="AI59" s="1" t="str">
        <f>IFERROR(__xludf.DUMMYFUNCTION("""COMPUTED_VALUE"""),"")</f>
        <v/>
      </c>
      <c r="AJ59" s="1" t="str">
        <f>IFERROR(__xludf.DUMMYFUNCTION("""COMPUTED_VALUE"""),"")</f>
        <v/>
      </c>
    </row>
    <row r="60">
      <c r="B60" s="1" t="str">
        <f>IFERROR(__xludf.DUMMYFUNCTION("""COMPUTED_VALUE"""),"Maël LAGADEUC")</f>
        <v>Maël LAGADEUC</v>
      </c>
      <c r="E60" s="1" t="str">
        <f>IFERROR(__xludf.DUMMYFUNCTION("""COMPUTED_VALUE"""),"Guilhem GUYONNET")</f>
        <v>Guilhem GUYONNET</v>
      </c>
      <c r="T60" s="13" t="str">
        <f>IFERROR(__xludf.DUMMYFUNCTION("""COMPUTED_VALUE"""),"")</f>
        <v/>
      </c>
      <c r="U60" s="1" t="str">
        <f>IFERROR(__xludf.DUMMYFUNCTION("""COMPUTED_VALUE"""),"Maël LAGADEUC")</f>
        <v>Maël LAGADEUC</v>
      </c>
      <c r="V60" s="1" t="str">
        <f>IFERROR(__xludf.DUMMYFUNCTION("""COMPUTED_VALUE"""),"")</f>
        <v/>
      </c>
      <c r="W60" s="1" t="str">
        <f>IFERROR(__xludf.DUMMYFUNCTION("""COMPUTED_VALUE"""),"")</f>
        <v/>
      </c>
      <c r="X60" s="1" t="str">
        <f>IFERROR(__xludf.DUMMYFUNCTION("""COMPUTED_VALUE"""),"Guilhem GUYONNET")</f>
        <v>Guilhem GUYONNET</v>
      </c>
      <c r="Y60" s="1" t="str">
        <f>IFERROR(__xludf.DUMMYFUNCTION("""COMPUTED_VALUE"""),"")</f>
        <v/>
      </c>
      <c r="Z60" s="1" t="str">
        <f>IFERROR(__xludf.DUMMYFUNCTION("""COMPUTED_VALUE"""),"")</f>
        <v/>
      </c>
      <c r="AA60" s="1" t="str">
        <f>IFERROR(__xludf.DUMMYFUNCTION("""COMPUTED_VALUE"""),"")</f>
        <v/>
      </c>
      <c r="AB60" s="1" t="str">
        <f>IFERROR(__xludf.DUMMYFUNCTION("""COMPUTED_VALUE"""),"")</f>
        <v/>
      </c>
      <c r="AC60" s="1" t="str">
        <f>IFERROR(__xludf.DUMMYFUNCTION("""COMPUTED_VALUE"""),"")</f>
        <v/>
      </c>
      <c r="AD60" s="1" t="str">
        <f>IFERROR(__xludf.DUMMYFUNCTION("""COMPUTED_VALUE"""),"")</f>
        <v/>
      </c>
      <c r="AE60" s="1" t="str">
        <f>IFERROR(__xludf.DUMMYFUNCTION("""COMPUTED_VALUE"""),"")</f>
        <v/>
      </c>
      <c r="AF60" s="1" t="str">
        <f>IFERROR(__xludf.DUMMYFUNCTION("""COMPUTED_VALUE"""),"")</f>
        <v/>
      </c>
      <c r="AG60" s="1" t="str">
        <f>IFERROR(__xludf.DUMMYFUNCTION("""COMPUTED_VALUE"""),"")</f>
        <v/>
      </c>
      <c r="AH60" s="1" t="str">
        <f>IFERROR(__xludf.DUMMYFUNCTION("""COMPUTED_VALUE"""),"")</f>
        <v/>
      </c>
      <c r="AI60" s="1" t="str">
        <f>IFERROR(__xludf.DUMMYFUNCTION("""COMPUTED_VALUE"""),"")</f>
        <v/>
      </c>
      <c r="AJ60" s="1" t="str">
        <f>IFERROR(__xludf.DUMMYFUNCTION("""COMPUTED_VALUE"""),"")</f>
        <v/>
      </c>
    </row>
    <row r="61">
      <c r="E61" s="1" t="str">
        <f>IFERROR(__xludf.DUMMYFUNCTION("""COMPUTED_VALUE"""),"Léo MARTIN")</f>
        <v>Léo MARTIN</v>
      </c>
      <c r="T61" s="13" t="str">
        <f>IFERROR(__xludf.DUMMYFUNCTION("""COMPUTED_VALUE"""),"")</f>
        <v/>
      </c>
      <c r="U61" s="1" t="str">
        <f>IFERROR(__xludf.DUMMYFUNCTION("""COMPUTED_VALUE"""),"")</f>
        <v/>
      </c>
      <c r="V61" s="1" t="str">
        <f>IFERROR(__xludf.DUMMYFUNCTION("""COMPUTED_VALUE"""),"")</f>
        <v/>
      </c>
      <c r="W61" s="1" t="str">
        <f>IFERROR(__xludf.DUMMYFUNCTION("""COMPUTED_VALUE"""),"")</f>
        <v/>
      </c>
      <c r="X61" s="1" t="str">
        <f>IFERROR(__xludf.DUMMYFUNCTION("""COMPUTED_VALUE"""),"Léo MARTIN")</f>
        <v>Léo MARTIN</v>
      </c>
      <c r="Y61" s="1" t="str">
        <f>IFERROR(__xludf.DUMMYFUNCTION("""COMPUTED_VALUE"""),"")</f>
        <v/>
      </c>
      <c r="Z61" s="1" t="str">
        <f>IFERROR(__xludf.DUMMYFUNCTION("""COMPUTED_VALUE"""),"")</f>
        <v/>
      </c>
      <c r="AA61" s="1" t="str">
        <f>IFERROR(__xludf.DUMMYFUNCTION("""COMPUTED_VALUE"""),"")</f>
        <v/>
      </c>
      <c r="AB61" s="1" t="str">
        <f>IFERROR(__xludf.DUMMYFUNCTION("""COMPUTED_VALUE"""),"")</f>
        <v/>
      </c>
      <c r="AC61" s="1" t="str">
        <f>IFERROR(__xludf.DUMMYFUNCTION("""COMPUTED_VALUE"""),"")</f>
        <v/>
      </c>
      <c r="AD61" s="1" t="str">
        <f>IFERROR(__xludf.DUMMYFUNCTION("""COMPUTED_VALUE"""),"")</f>
        <v/>
      </c>
      <c r="AE61" s="1" t="str">
        <f>IFERROR(__xludf.DUMMYFUNCTION("""COMPUTED_VALUE"""),"")</f>
        <v/>
      </c>
      <c r="AF61" s="1" t="str">
        <f>IFERROR(__xludf.DUMMYFUNCTION("""COMPUTED_VALUE"""),"")</f>
        <v/>
      </c>
      <c r="AG61" s="1" t="str">
        <f>IFERROR(__xludf.DUMMYFUNCTION("""COMPUTED_VALUE"""),"")</f>
        <v/>
      </c>
      <c r="AH61" s="1" t="str">
        <f>IFERROR(__xludf.DUMMYFUNCTION("""COMPUTED_VALUE"""),"")</f>
        <v/>
      </c>
      <c r="AI61" s="1" t="str">
        <f>IFERROR(__xludf.DUMMYFUNCTION("""COMPUTED_VALUE"""),"")</f>
        <v/>
      </c>
      <c r="AJ61" s="1" t="str">
        <f>IFERROR(__xludf.DUMMYFUNCTION("""COMPUTED_VALUE"""),"")</f>
        <v/>
      </c>
    </row>
    <row r="62">
      <c r="E62" s="1" t="str">
        <f>IFERROR(__xludf.DUMMYFUNCTION("""COMPUTED_VALUE"""),"Baptiste LARROUY")</f>
        <v>Baptiste LARROUY</v>
      </c>
      <c r="T62" s="13" t="str">
        <f>IFERROR(__xludf.DUMMYFUNCTION("""COMPUTED_VALUE"""),"")</f>
        <v/>
      </c>
      <c r="U62" s="1" t="str">
        <f>IFERROR(__xludf.DUMMYFUNCTION("""COMPUTED_VALUE"""),"")</f>
        <v/>
      </c>
      <c r="V62" s="1" t="str">
        <f>IFERROR(__xludf.DUMMYFUNCTION("""COMPUTED_VALUE"""),"")</f>
        <v/>
      </c>
      <c r="W62" s="1" t="str">
        <f>IFERROR(__xludf.DUMMYFUNCTION("""COMPUTED_VALUE"""),"")</f>
        <v/>
      </c>
      <c r="X62" s="1" t="str">
        <f>IFERROR(__xludf.DUMMYFUNCTION("""COMPUTED_VALUE"""),"Baptiste LARROUY")</f>
        <v>Baptiste LARROUY</v>
      </c>
      <c r="Y62" s="1" t="str">
        <f>IFERROR(__xludf.DUMMYFUNCTION("""COMPUTED_VALUE"""),"")</f>
        <v/>
      </c>
      <c r="Z62" s="1" t="str">
        <f>IFERROR(__xludf.DUMMYFUNCTION("""COMPUTED_VALUE"""),"")</f>
        <v/>
      </c>
      <c r="AA62" s="1" t="str">
        <f>IFERROR(__xludf.DUMMYFUNCTION("""COMPUTED_VALUE"""),"")</f>
        <v/>
      </c>
      <c r="AB62" s="1" t="str">
        <f>IFERROR(__xludf.DUMMYFUNCTION("""COMPUTED_VALUE"""),"")</f>
        <v/>
      </c>
      <c r="AC62" s="1" t="str">
        <f>IFERROR(__xludf.DUMMYFUNCTION("""COMPUTED_VALUE"""),"")</f>
        <v/>
      </c>
      <c r="AD62" s="1" t="str">
        <f>IFERROR(__xludf.DUMMYFUNCTION("""COMPUTED_VALUE"""),"")</f>
        <v/>
      </c>
      <c r="AE62" s="1" t="str">
        <f>IFERROR(__xludf.DUMMYFUNCTION("""COMPUTED_VALUE"""),"")</f>
        <v/>
      </c>
      <c r="AF62" s="1" t="str">
        <f>IFERROR(__xludf.DUMMYFUNCTION("""COMPUTED_VALUE"""),"")</f>
        <v/>
      </c>
      <c r="AG62" s="1" t="str">
        <f>IFERROR(__xludf.DUMMYFUNCTION("""COMPUTED_VALUE"""),"")</f>
        <v/>
      </c>
      <c r="AH62" s="1" t="str">
        <f>IFERROR(__xludf.DUMMYFUNCTION("""COMPUTED_VALUE"""),"")</f>
        <v/>
      </c>
      <c r="AI62" s="1" t="str">
        <f>IFERROR(__xludf.DUMMYFUNCTION("""COMPUTED_VALUE"""),"")</f>
        <v/>
      </c>
      <c r="AJ62" s="1" t="str">
        <f>IFERROR(__xludf.DUMMYFUNCTION("""COMPUTED_VALUE"""),"")</f>
        <v/>
      </c>
    </row>
    <row r="63">
      <c r="E63" s="1" t="str">
        <f>IFERROR(__xludf.DUMMYFUNCTION("""COMPUTED_VALUE"""),"Carlos Javier López Sierra")</f>
        <v>Carlos Javier López Sierra</v>
      </c>
      <c r="T63" s="13" t="str">
        <f>IFERROR(__xludf.DUMMYFUNCTION("""COMPUTED_VALUE"""),"")</f>
        <v/>
      </c>
      <c r="U63" s="1" t="str">
        <f>IFERROR(__xludf.DUMMYFUNCTION("""COMPUTED_VALUE"""),"")</f>
        <v/>
      </c>
      <c r="V63" s="1" t="str">
        <f>IFERROR(__xludf.DUMMYFUNCTION("""COMPUTED_VALUE"""),"")</f>
        <v/>
      </c>
      <c r="W63" s="1" t="str">
        <f>IFERROR(__xludf.DUMMYFUNCTION("""COMPUTED_VALUE"""),"")</f>
        <v/>
      </c>
      <c r="X63" s="1" t="str">
        <f>IFERROR(__xludf.DUMMYFUNCTION("""COMPUTED_VALUE"""),"Carlos Javier López Sierra")</f>
        <v>Carlos Javier López Sierra</v>
      </c>
      <c r="Y63" s="1" t="str">
        <f>IFERROR(__xludf.DUMMYFUNCTION("""COMPUTED_VALUE"""),"")</f>
        <v/>
      </c>
      <c r="Z63" s="1" t="str">
        <f>IFERROR(__xludf.DUMMYFUNCTION("""COMPUTED_VALUE"""),"")</f>
        <v/>
      </c>
      <c r="AA63" s="1" t="str">
        <f>IFERROR(__xludf.DUMMYFUNCTION("""COMPUTED_VALUE"""),"")</f>
        <v/>
      </c>
      <c r="AB63" s="1" t="str">
        <f>IFERROR(__xludf.DUMMYFUNCTION("""COMPUTED_VALUE"""),"")</f>
        <v/>
      </c>
      <c r="AC63" s="1" t="str">
        <f>IFERROR(__xludf.DUMMYFUNCTION("""COMPUTED_VALUE"""),"")</f>
        <v/>
      </c>
      <c r="AD63" s="1" t="str">
        <f>IFERROR(__xludf.DUMMYFUNCTION("""COMPUTED_VALUE"""),"")</f>
        <v/>
      </c>
      <c r="AE63" s="1" t="str">
        <f>IFERROR(__xludf.DUMMYFUNCTION("""COMPUTED_VALUE"""),"")</f>
        <v/>
      </c>
      <c r="AF63" s="1" t="str">
        <f>IFERROR(__xludf.DUMMYFUNCTION("""COMPUTED_VALUE"""),"")</f>
        <v/>
      </c>
      <c r="AG63" s="1" t="str">
        <f>IFERROR(__xludf.DUMMYFUNCTION("""COMPUTED_VALUE"""),"")</f>
        <v/>
      </c>
      <c r="AH63" s="1" t="str">
        <f>IFERROR(__xludf.DUMMYFUNCTION("""COMPUTED_VALUE"""),"")</f>
        <v/>
      </c>
      <c r="AI63" s="1" t="str">
        <f>IFERROR(__xludf.DUMMYFUNCTION("""COMPUTED_VALUE"""),"")</f>
        <v/>
      </c>
      <c r="AJ63" s="1" t="str">
        <f>IFERROR(__xludf.DUMMYFUNCTION("""COMPUTED_VALUE"""),"")</f>
        <v/>
      </c>
    </row>
    <row r="64">
      <c r="T64" s="13" t="str">
        <f>IFERROR(__xludf.DUMMYFUNCTION("""COMPUTED_VALUE"""),"")</f>
        <v/>
      </c>
      <c r="U64" s="1" t="str">
        <f>IFERROR(__xludf.DUMMYFUNCTION("""COMPUTED_VALUE"""),"")</f>
        <v/>
      </c>
      <c r="V64" s="1" t="str">
        <f>IFERROR(__xludf.DUMMYFUNCTION("""COMPUTED_VALUE"""),"")</f>
        <v/>
      </c>
      <c r="W64" s="1" t="str">
        <f>IFERROR(__xludf.DUMMYFUNCTION("""COMPUTED_VALUE"""),"")</f>
        <v/>
      </c>
      <c r="X64" s="1" t="str">
        <f>IFERROR(__xludf.DUMMYFUNCTION("""COMPUTED_VALUE"""),"")</f>
        <v/>
      </c>
      <c r="Y64" s="1" t="str">
        <f>IFERROR(__xludf.DUMMYFUNCTION("""COMPUTED_VALUE"""),"")</f>
        <v/>
      </c>
      <c r="Z64" s="1" t="str">
        <f>IFERROR(__xludf.DUMMYFUNCTION("""COMPUTED_VALUE"""),"")</f>
        <v/>
      </c>
      <c r="AA64" s="1" t="str">
        <f>IFERROR(__xludf.DUMMYFUNCTION("""COMPUTED_VALUE"""),"")</f>
        <v/>
      </c>
      <c r="AB64" s="1" t="str">
        <f>IFERROR(__xludf.DUMMYFUNCTION("""COMPUTED_VALUE"""),"")</f>
        <v/>
      </c>
      <c r="AC64" s="1" t="str">
        <f>IFERROR(__xludf.DUMMYFUNCTION("""COMPUTED_VALUE"""),"")</f>
        <v/>
      </c>
      <c r="AD64" s="1" t="str">
        <f>IFERROR(__xludf.DUMMYFUNCTION("""COMPUTED_VALUE"""),"")</f>
        <v/>
      </c>
      <c r="AE64" s="1" t="str">
        <f>IFERROR(__xludf.DUMMYFUNCTION("""COMPUTED_VALUE"""),"")</f>
        <v/>
      </c>
      <c r="AF64" s="1" t="str">
        <f>IFERROR(__xludf.DUMMYFUNCTION("""COMPUTED_VALUE"""),"")</f>
        <v/>
      </c>
      <c r="AG64" s="1" t="str">
        <f>IFERROR(__xludf.DUMMYFUNCTION("""COMPUTED_VALUE"""),"")</f>
        <v/>
      </c>
      <c r="AH64" s="1" t="str">
        <f>IFERROR(__xludf.DUMMYFUNCTION("""COMPUTED_VALUE"""),"")</f>
        <v/>
      </c>
      <c r="AI64" s="1" t="str">
        <f>IFERROR(__xludf.DUMMYFUNCTION("""COMPUTED_VALUE"""),"")</f>
        <v/>
      </c>
      <c r="AJ64" s="1" t="str">
        <f>IFERROR(__xludf.DUMMYFUNCTION("""COMPUTED_VALUE"""),"")</f>
        <v/>
      </c>
    </row>
    <row r="65">
      <c r="T65" s="13"/>
    </row>
    <row r="66">
      <c r="T66" s="13"/>
    </row>
    <row r="67">
      <c r="A67" s="1">
        <f t="shared" ref="A67:Q67" si="1">COUNTA( A1:A66)</f>
        <v>1</v>
      </c>
      <c r="B67" s="1">
        <f t="shared" si="1"/>
        <v>60</v>
      </c>
      <c r="C67" s="1">
        <f t="shared" si="1"/>
        <v>1</v>
      </c>
      <c r="D67" s="1">
        <f t="shared" si="1"/>
        <v>1</v>
      </c>
      <c r="E67" s="1">
        <f t="shared" si="1"/>
        <v>63</v>
      </c>
      <c r="F67" s="1">
        <f t="shared" si="1"/>
        <v>1</v>
      </c>
      <c r="G67" s="1">
        <f t="shared" si="1"/>
        <v>1</v>
      </c>
      <c r="H67" s="1">
        <f t="shared" si="1"/>
        <v>58</v>
      </c>
      <c r="I67" s="1">
        <f t="shared" si="1"/>
        <v>1</v>
      </c>
      <c r="J67" s="1">
        <f t="shared" si="1"/>
        <v>1</v>
      </c>
      <c r="K67" s="1">
        <f t="shared" si="1"/>
        <v>58</v>
      </c>
      <c r="L67" s="1">
        <f t="shared" si="1"/>
        <v>1</v>
      </c>
      <c r="M67" s="1">
        <f t="shared" si="1"/>
        <v>1</v>
      </c>
      <c r="N67" s="1">
        <f t="shared" si="1"/>
        <v>56</v>
      </c>
      <c r="O67" s="1">
        <f t="shared" si="1"/>
        <v>1</v>
      </c>
      <c r="P67" s="1">
        <f t="shared" si="1"/>
        <v>1</v>
      </c>
      <c r="Q67" s="1">
        <f t="shared" si="1"/>
        <v>52</v>
      </c>
      <c r="T67" s="13">
        <f t="shared" ref="T67:AJ67" si="2">COUNTA( T1:T66)</f>
        <v>1</v>
      </c>
      <c r="U67" s="1">
        <f t="shared" si="2"/>
        <v>60</v>
      </c>
      <c r="V67" s="1">
        <f t="shared" si="2"/>
        <v>1</v>
      </c>
      <c r="W67" s="1">
        <f t="shared" si="2"/>
        <v>1</v>
      </c>
      <c r="X67" s="1">
        <f t="shared" si="2"/>
        <v>63</v>
      </c>
      <c r="Y67" s="1">
        <f t="shared" si="2"/>
        <v>1</v>
      </c>
      <c r="Z67" s="1">
        <f t="shared" si="2"/>
        <v>1</v>
      </c>
      <c r="AA67" s="1">
        <f t="shared" si="2"/>
        <v>58</v>
      </c>
      <c r="AB67" s="1">
        <f t="shared" si="2"/>
        <v>1</v>
      </c>
      <c r="AC67" s="1">
        <f t="shared" si="2"/>
        <v>1</v>
      </c>
      <c r="AD67" s="1">
        <f t="shared" si="2"/>
        <v>58</v>
      </c>
      <c r="AE67" s="1">
        <f t="shared" si="2"/>
        <v>1</v>
      </c>
      <c r="AF67" s="1">
        <f t="shared" si="2"/>
        <v>1</v>
      </c>
      <c r="AG67" s="1">
        <f t="shared" si="2"/>
        <v>56</v>
      </c>
      <c r="AH67" s="1">
        <f t="shared" si="2"/>
        <v>1</v>
      </c>
      <c r="AI67" s="1">
        <f t="shared" si="2"/>
        <v>1</v>
      </c>
      <c r="AJ67" s="1">
        <f t="shared" si="2"/>
        <v>52</v>
      </c>
    </row>
    <row r="68">
      <c r="T68" s="13"/>
    </row>
    <row r="69">
      <c r="B69" s="1">
        <f>B67+E67+H67+K67+N67+Q67</f>
        <v>347</v>
      </c>
      <c r="T69" s="13"/>
      <c r="U69" s="1">
        <f>U67+X67+AA67+AD67+AG67+AJ67</f>
        <v>347</v>
      </c>
    </row>
    <row r="70">
      <c r="T70" s="13"/>
    </row>
    <row r="71">
      <c r="T71" s="13"/>
    </row>
    <row r="72">
      <c r="T72" s="13"/>
    </row>
    <row r="73">
      <c r="T73" s="13"/>
    </row>
    <row r="74">
      <c r="T74" s="13"/>
    </row>
    <row r="75">
      <c r="T75" s="13"/>
    </row>
    <row r="76">
      <c r="T76" s="13"/>
    </row>
    <row r="77">
      <c r="T77" s="13"/>
    </row>
    <row r="78">
      <c r="T78" s="13"/>
    </row>
    <row r="79">
      <c r="T79" s="13"/>
    </row>
    <row r="80">
      <c r="T80" s="13"/>
    </row>
    <row r="81">
      <c r="T81" s="13"/>
    </row>
    <row r="82">
      <c r="T82" s="13"/>
    </row>
    <row r="83">
      <c r="T83" s="13"/>
    </row>
    <row r="84">
      <c r="T84" s="13"/>
    </row>
    <row r="85">
      <c r="T85" s="13"/>
    </row>
    <row r="86">
      <c r="T86" s="13"/>
    </row>
    <row r="87">
      <c r="T87" s="13"/>
    </row>
    <row r="88">
      <c r="T88" s="13"/>
    </row>
    <row r="89">
      <c r="T89" s="13"/>
    </row>
    <row r="90">
      <c r="T90" s="13"/>
    </row>
    <row r="91">
      <c r="T91" s="13"/>
    </row>
    <row r="92">
      <c r="T92" s="13"/>
    </row>
    <row r="93">
      <c r="T93" s="13"/>
    </row>
    <row r="94">
      <c r="T94" s="13"/>
    </row>
    <row r="95">
      <c r="T95" s="13"/>
    </row>
    <row r="96">
      <c r="T96" s="13"/>
    </row>
    <row r="97">
      <c r="T97" s="13"/>
    </row>
    <row r="98">
      <c r="T98" s="13"/>
    </row>
    <row r="99">
      <c r="T99" s="13"/>
    </row>
    <row r="100">
      <c r="T100" s="13"/>
    </row>
    <row r="101">
      <c r="T101" s="13"/>
    </row>
    <row r="102">
      <c r="T102" s="13"/>
    </row>
    <row r="103">
      <c r="T103" s="13"/>
    </row>
    <row r="104">
      <c r="T104" s="13"/>
    </row>
    <row r="105">
      <c r="T105" s="13"/>
    </row>
    <row r="106">
      <c r="T106" s="13"/>
    </row>
    <row r="107">
      <c r="T107" s="13"/>
    </row>
    <row r="108">
      <c r="T108" s="13"/>
    </row>
    <row r="109">
      <c r="T109" s="13"/>
    </row>
    <row r="110">
      <c r="T110" s="13"/>
    </row>
    <row r="111">
      <c r="T111" s="13"/>
    </row>
    <row r="112">
      <c r="T112" s="13"/>
    </row>
    <row r="113">
      <c r="T113" s="13"/>
    </row>
    <row r="114">
      <c r="T114" s="13"/>
    </row>
    <row r="115">
      <c r="T115" s="13"/>
    </row>
    <row r="116">
      <c r="T116" s="13"/>
    </row>
    <row r="117">
      <c r="T117" s="13"/>
    </row>
    <row r="118">
      <c r="T118" s="13"/>
    </row>
    <row r="119">
      <c r="T119" s="13"/>
    </row>
    <row r="120">
      <c r="T120" s="13"/>
    </row>
    <row r="121">
      <c r="T121" s="13"/>
    </row>
    <row r="122">
      <c r="T122" s="13"/>
    </row>
    <row r="123">
      <c r="T123" s="13"/>
    </row>
    <row r="124">
      <c r="T124" s="13"/>
    </row>
    <row r="125">
      <c r="T125" s="13"/>
    </row>
    <row r="126">
      <c r="T126" s="13"/>
    </row>
    <row r="127">
      <c r="T127" s="13"/>
    </row>
    <row r="128">
      <c r="T128" s="13"/>
    </row>
    <row r="129">
      <c r="T129" s="13"/>
    </row>
    <row r="130">
      <c r="T130" s="13"/>
    </row>
    <row r="131">
      <c r="T131" s="13"/>
    </row>
    <row r="132">
      <c r="T132" s="13"/>
    </row>
    <row r="133">
      <c r="T133" s="13"/>
    </row>
    <row r="134">
      <c r="T134" s="13"/>
    </row>
    <row r="135">
      <c r="T135" s="13"/>
    </row>
    <row r="136">
      <c r="T136" s="13"/>
    </row>
    <row r="137">
      <c r="T137" s="13"/>
    </row>
    <row r="138">
      <c r="T138" s="13"/>
    </row>
    <row r="139">
      <c r="T139" s="13"/>
    </row>
    <row r="140">
      <c r="T140" s="13"/>
    </row>
    <row r="141">
      <c r="T141" s="13"/>
    </row>
    <row r="142">
      <c r="T142" s="13"/>
    </row>
    <row r="143">
      <c r="T143" s="13"/>
    </row>
    <row r="144">
      <c r="T144" s="13"/>
    </row>
    <row r="145">
      <c r="T145" s="13"/>
    </row>
    <row r="146">
      <c r="T146" s="13"/>
    </row>
    <row r="147">
      <c r="T147" s="13"/>
    </row>
    <row r="148">
      <c r="T148" s="13"/>
    </row>
    <row r="149">
      <c r="T149" s="13"/>
    </row>
    <row r="150">
      <c r="T150" s="13"/>
    </row>
    <row r="151">
      <c r="T151" s="13"/>
    </row>
    <row r="152">
      <c r="T152" s="13"/>
    </row>
    <row r="153">
      <c r="T153" s="13"/>
    </row>
    <row r="154">
      <c r="T154" s="13"/>
    </row>
    <row r="155">
      <c r="T155" s="13"/>
    </row>
    <row r="156">
      <c r="T156" s="13"/>
    </row>
    <row r="157">
      <c r="T157" s="13"/>
    </row>
    <row r="158">
      <c r="T158" s="13"/>
    </row>
    <row r="159">
      <c r="T159" s="13"/>
    </row>
    <row r="160">
      <c r="T160" s="13"/>
    </row>
    <row r="161">
      <c r="T161" s="13"/>
    </row>
    <row r="162">
      <c r="T162" s="13"/>
    </row>
    <row r="163">
      <c r="T163" s="13"/>
    </row>
    <row r="164">
      <c r="T164" s="13"/>
    </row>
    <row r="165">
      <c r="T165" s="13"/>
    </row>
    <row r="166">
      <c r="T166" s="13"/>
    </row>
    <row r="167">
      <c r="T167" s="13"/>
    </row>
    <row r="168">
      <c r="T168" s="13"/>
    </row>
    <row r="169">
      <c r="T169" s="13"/>
    </row>
    <row r="170">
      <c r="T170" s="13"/>
    </row>
    <row r="171">
      <c r="T171" s="13"/>
    </row>
    <row r="172">
      <c r="T172" s="13"/>
    </row>
    <row r="173">
      <c r="T173" s="13"/>
    </row>
    <row r="174">
      <c r="T174" s="13"/>
    </row>
    <row r="175">
      <c r="T175" s="13"/>
    </row>
    <row r="176">
      <c r="T176" s="13"/>
    </row>
    <row r="177">
      <c r="T177" s="13"/>
    </row>
    <row r="178">
      <c r="T178" s="13"/>
    </row>
    <row r="179">
      <c r="T179" s="13"/>
    </row>
    <row r="180">
      <c r="T180" s="13"/>
    </row>
    <row r="181">
      <c r="T181" s="13"/>
    </row>
    <row r="182">
      <c r="T182" s="13"/>
    </row>
    <row r="183">
      <c r="T183" s="13"/>
    </row>
    <row r="184">
      <c r="T184" s="13"/>
    </row>
    <row r="185">
      <c r="T185" s="13"/>
    </row>
    <row r="186">
      <c r="T186" s="13"/>
    </row>
    <row r="187">
      <c r="T187" s="13"/>
    </row>
    <row r="188">
      <c r="T188" s="13"/>
    </row>
    <row r="189">
      <c r="T189" s="13"/>
    </row>
    <row r="190">
      <c r="T190" s="13"/>
    </row>
    <row r="191">
      <c r="T191" s="13"/>
    </row>
    <row r="192">
      <c r="T192" s="13"/>
    </row>
    <row r="193">
      <c r="T193" s="13"/>
    </row>
    <row r="194">
      <c r="T194" s="13"/>
    </row>
    <row r="195">
      <c r="T195" s="13"/>
    </row>
    <row r="196">
      <c r="T196" s="13"/>
    </row>
    <row r="197">
      <c r="T197" s="13"/>
    </row>
    <row r="198">
      <c r="T198" s="13"/>
    </row>
    <row r="199">
      <c r="T199" s="13"/>
    </row>
    <row r="200">
      <c r="T200" s="13"/>
    </row>
    <row r="201">
      <c r="T201" s="13"/>
    </row>
    <row r="202">
      <c r="T202" s="13"/>
    </row>
    <row r="203">
      <c r="T203" s="13"/>
    </row>
    <row r="204">
      <c r="T204" s="13"/>
    </row>
    <row r="205">
      <c r="T205" s="13"/>
    </row>
    <row r="206">
      <c r="T206" s="13"/>
    </row>
    <row r="207">
      <c r="T207" s="13"/>
    </row>
    <row r="208">
      <c r="T208" s="13"/>
    </row>
    <row r="209">
      <c r="T209" s="13"/>
    </row>
    <row r="210">
      <c r="T210" s="13"/>
    </row>
    <row r="211">
      <c r="T211" s="13"/>
    </row>
    <row r="212">
      <c r="T212" s="13"/>
    </row>
    <row r="213">
      <c r="T213" s="13"/>
    </row>
    <row r="214">
      <c r="T214" s="13"/>
    </row>
    <row r="215">
      <c r="T215" s="13"/>
    </row>
    <row r="216">
      <c r="T216" s="13"/>
    </row>
    <row r="217">
      <c r="T217" s="13"/>
    </row>
    <row r="218">
      <c r="T218" s="13"/>
    </row>
    <row r="219">
      <c r="T219" s="13"/>
    </row>
    <row r="220">
      <c r="T220" s="13"/>
    </row>
    <row r="221">
      <c r="T221" s="13"/>
    </row>
    <row r="222">
      <c r="T222" s="13"/>
    </row>
    <row r="223">
      <c r="T223" s="13"/>
    </row>
    <row r="224">
      <c r="T224" s="13"/>
    </row>
    <row r="225">
      <c r="T225" s="13"/>
    </row>
    <row r="226">
      <c r="T226" s="13"/>
    </row>
    <row r="227">
      <c r="T227" s="13"/>
    </row>
    <row r="228">
      <c r="T228" s="13"/>
    </row>
    <row r="229">
      <c r="T229" s="13"/>
    </row>
    <row r="230">
      <c r="T230" s="13"/>
    </row>
    <row r="231">
      <c r="T231" s="13"/>
    </row>
    <row r="232">
      <c r="T232" s="13"/>
    </row>
    <row r="233">
      <c r="T233" s="13"/>
    </row>
    <row r="234">
      <c r="T234" s="13"/>
    </row>
    <row r="235">
      <c r="T235" s="13"/>
    </row>
    <row r="236">
      <c r="T236" s="13"/>
    </row>
    <row r="237">
      <c r="T237" s="13"/>
    </row>
    <row r="238">
      <c r="T238" s="13"/>
    </row>
    <row r="239">
      <c r="T239" s="13"/>
    </row>
    <row r="240">
      <c r="T240" s="13"/>
    </row>
    <row r="241">
      <c r="T241" s="13"/>
    </row>
    <row r="242">
      <c r="T242" s="13"/>
    </row>
    <row r="243">
      <c r="T243" s="13"/>
    </row>
    <row r="244">
      <c r="T244" s="13"/>
    </row>
    <row r="245">
      <c r="T245" s="13"/>
    </row>
    <row r="246">
      <c r="T246" s="13"/>
    </row>
    <row r="247">
      <c r="T247" s="13"/>
    </row>
    <row r="248">
      <c r="T248" s="13"/>
    </row>
    <row r="249">
      <c r="T249" s="13"/>
    </row>
    <row r="250">
      <c r="T250" s="13"/>
    </row>
    <row r="251">
      <c r="T251" s="13"/>
    </row>
    <row r="252">
      <c r="T252" s="13"/>
    </row>
    <row r="253">
      <c r="T253" s="13"/>
    </row>
    <row r="254">
      <c r="T254" s="13"/>
    </row>
    <row r="255">
      <c r="T255" s="13"/>
    </row>
    <row r="256">
      <c r="T256" s="13"/>
    </row>
    <row r="257">
      <c r="T257" s="13"/>
    </row>
    <row r="258">
      <c r="T258" s="13"/>
    </row>
    <row r="259">
      <c r="T259" s="13"/>
    </row>
    <row r="260">
      <c r="T260" s="13"/>
    </row>
    <row r="261">
      <c r="T261" s="13"/>
    </row>
    <row r="262">
      <c r="T262" s="13"/>
    </row>
    <row r="263">
      <c r="T263" s="13"/>
    </row>
    <row r="264">
      <c r="T264" s="13"/>
    </row>
    <row r="265">
      <c r="T265" s="13"/>
    </row>
    <row r="266">
      <c r="T266" s="13"/>
    </row>
    <row r="267">
      <c r="T267" s="13"/>
    </row>
    <row r="268">
      <c r="T268" s="13"/>
    </row>
    <row r="269">
      <c r="T269" s="13"/>
    </row>
    <row r="270">
      <c r="T270" s="13"/>
    </row>
    <row r="271">
      <c r="T271" s="13"/>
    </row>
    <row r="272">
      <c r="T272" s="13"/>
    </row>
    <row r="273">
      <c r="T273" s="13"/>
    </row>
    <row r="274">
      <c r="T274" s="13"/>
    </row>
    <row r="275">
      <c r="T275" s="13"/>
    </row>
    <row r="276">
      <c r="T276" s="13"/>
    </row>
    <row r="277">
      <c r="T277" s="13"/>
    </row>
    <row r="278">
      <c r="T278" s="13"/>
    </row>
    <row r="279">
      <c r="T279" s="13"/>
    </row>
    <row r="280">
      <c r="T280" s="13"/>
    </row>
    <row r="281">
      <c r="T281" s="13"/>
    </row>
    <row r="282">
      <c r="T282" s="13"/>
    </row>
    <row r="283">
      <c r="T283" s="13"/>
    </row>
    <row r="284">
      <c r="T284" s="13"/>
    </row>
    <row r="285">
      <c r="T285" s="13"/>
    </row>
    <row r="286">
      <c r="T286" s="13"/>
    </row>
    <row r="287">
      <c r="T287" s="13"/>
    </row>
    <row r="288">
      <c r="T288" s="13"/>
    </row>
    <row r="289">
      <c r="T289" s="13"/>
    </row>
    <row r="290">
      <c r="T290" s="13"/>
    </row>
    <row r="291">
      <c r="T291" s="13"/>
    </row>
    <row r="292">
      <c r="T292" s="13"/>
    </row>
    <row r="293">
      <c r="T293" s="13"/>
    </row>
    <row r="294">
      <c r="T294" s="13"/>
    </row>
    <row r="295">
      <c r="T295" s="13"/>
    </row>
    <row r="296">
      <c r="T296" s="13"/>
    </row>
    <row r="297">
      <c r="T297" s="13"/>
    </row>
    <row r="298">
      <c r="T298" s="13"/>
    </row>
    <row r="299">
      <c r="T299" s="13"/>
    </row>
    <row r="300">
      <c r="T300" s="13"/>
    </row>
    <row r="301">
      <c r="T301" s="13"/>
    </row>
    <row r="302">
      <c r="T302" s="13"/>
    </row>
    <row r="303">
      <c r="T303" s="13"/>
    </row>
    <row r="304">
      <c r="T304" s="13"/>
    </row>
    <row r="305">
      <c r="T305" s="13"/>
    </row>
    <row r="306">
      <c r="T306" s="13"/>
    </row>
    <row r="307">
      <c r="T307" s="13"/>
    </row>
    <row r="308">
      <c r="T308" s="13"/>
    </row>
    <row r="309">
      <c r="T309" s="13"/>
    </row>
    <row r="310">
      <c r="T310" s="13"/>
    </row>
    <row r="311">
      <c r="T311" s="13"/>
    </row>
    <row r="312">
      <c r="T312" s="13"/>
    </row>
    <row r="313">
      <c r="T313" s="13"/>
    </row>
    <row r="314">
      <c r="T314" s="13"/>
    </row>
    <row r="315">
      <c r="T315" s="13"/>
    </row>
    <row r="316">
      <c r="T316" s="13"/>
    </row>
    <row r="317">
      <c r="T317" s="13"/>
    </row>
    <row r="318">
      <c r="T318" s="13"/>
    </row>
    <row r="319">
      <c r="T319" s="13"/>
    </row>
    <row r="320">
      <c r="T320" s="13"/>
    </row>
    <row r="321">
      <c r="T321" s="13"/>
    </row>
    <row r="322">
      <c r="T322" s="13"/>
    </row>
    <row r="323">
      <c r="T323" s="13"/>
    </row>
    <row r="324">
      <c r="T324" s="13"/>
    </row>
    <row r="325">
      <c r="T325" s="13"/>
    </row>
    <row r="326">
      <c r="T326" s="13"/>
    </row>
    <row r="327">
      <c r="T327" s="13"/>
    </row>
    <row r="328">
      <c r="T328" s="13"/>
    </row>
    <row r="329">
      <c r="T329" s="13"/>
    </row>
    <row r="330">
      <c r="T330" s="13"/>
    </row>
    <row r="331">
      <c r="T331" s="13"/>
    </row>
    <row r="332">
      <c r="T332" s="13"/>
    </row>
    <row r="333">
      <c r="T333" s="13"/>
    </row>
    <row r="334">
      <c r="T334" s="13"/>
    </row>
    <row r="335">
      <c r="T335" s="13"/>
    </row>
    <row r="336">
      <c r="T336" s="13"/>
    </row>
    <row r="337">
      <c r="T337" s="13"/>
    </row>
    <row r="338">
      <c r="T338" s="13"/>
    </row>
    <row r="339">
      <c r="T339" s="13"/>
    </row>
    <row r="340">
      <c r="T340" s="13"/>
    </row>
    <row r="341">
      <c r="T341" s="13"/>
    </row>
    <row r="342">
      <c r="T342" s="13"/>
    </row>
    <row r="343">
      <c r="T343" s="13"/>
    </row>
    <row r="344">
      <c r="T344" s="13"/>
    </row>
    <row r="345">
      <c r="T345" s="13"/>
    </row>
    <row r="346">
      <c r="T346" s="13"/>
    </row>
    <row r="347">
      <c r="T347" s="13"/>
    </row>
    <row r="348">
      <c r="T348" s="13"/>
    </row>
    <row r="349">
      <c r="T349" s="13"/>
    </row>
    <row r="350">
      <c r="T350" s="13"/>
    </row>
    <row r="351">
      <c r="T351" s="13"/>
    </row>
    <row r="352">
      <c r="T352" s="13"/>
    </row>
    <row r="353">
      <c r="T353" s="13"/>
    </row>
    <row r="354">
      <c r="T354" s="13"/>
    </row>
    <row r="355">
      <c r="T355" s="13"/>
    </row>
    <row r="356">
      <c r="T356" s="13"/>
    </row>
    <row r="357">
      <c r="T357" s="13"/>
    </row>
    <row r="358">
      <c r="T358" s="13"/>
    </row>
    <row r="359">
      <c r="T359" s="13"/>
    </row>
    <row r="360">
      <c r="T360" s="13"/>
    </row>
    <row r="361">
      <c r="T361" s="13"/>
    </row>
    <row r="362">
      <c r="T362" s="13"/>
    </row>
    <row r="363">
      <c r="T363" s="13"/>
    </row>
    <row r="364">
      <c r="T364" s="13"/>
    </row>
    <row r="365">
      <c r="T365" s="13"/>
    </row>
    <row r="366">
      <c r="T366" s="13"/>
    </row>
    <row r="367">
      <c r="T367" s="13"/>
    </row>
    <row r="368">
      <c r="T368" s="13"/>
    </row>
    <row r="369">
      <c r="T369" s="13"/>
    </row>
    <row r="370">
      <c r="T370" s="13"/>
    </row>
    <row r="371">
      <c r="T371" s="13"/>
    </row>
    <row r="372">
      <c r="T372" s="13"/>
    </row>
    <row r="373">
      <c r="T373" s="13"/>
    </row>
    <row r="374">
      <c r="T374" s="13"/>
    </row>
    <row r="375">
      <c r="T375" s="13"/>
    </row>
    <row r="376">
      <c r="T376" s="13"/>
    </row>
    <row r="377">
      <c r="T377" s="13"/>
    </row>
    <row r="378">
      <c r="T378" s="13"/>
    </row>
    <row r="379">
      <c r="T379" s="13"/>
    </row>
    <row r="380">
      <c r="T380" s="13"/>
    </row>
    <row r="381">
      <c r="T381" s="13"/>
    </row>
    <row r="382">
      <c r="T382" s="13"/>
    </row>
    <row r="383">
      <c r="T383" s="13"/>
    </row>
    <row r="384">
      <c r="T384" s="13"/>
    </row>
    <row r="385">
      <c r="T385" s="13"/>
    </row>
    <row r="386">
      <c r="T386" s="13"/>
    </row>
    <row r="387">
      <c r="T387" s="13"/>
    </row>
    <row r="388">
      <c r="T388" s="13"/>
    </row>
    <row r="389">
      <c r="T389" s="13"/>
    </row>
    <row r="390">
      <c r="T390" s="13"/>
    </row>
    <row r="391">
      <c r="T391" s="13"/>
    </row>
    <row r="392">
      <c r="T392" s="13"/>
    </row>
    <row r="393">
      <c r="T393" s="13"/>
    </row>
    <row r="394">
      <c r="T394" s="13"/>
    </row>
    <row r="395">
      <c r="T395" s="13"/>
    </row>
    <row r="396">
      <c r="T396" s="13"/>
    </row>
    <row r="397">
      <c r="T397" s="13"/>
    </row>
    <row r="398">
      <c r="T398" s="13"/>
    </row>
    <row r="399">
      <c r="T399" s="13"/>
    </row>
    <row r="400">
      <c r="T400" s="13"/>
    </row>
    <row r="401">
      <c r="T401" s="13"/>
    </row>
    <row r="402">
      <c r="T402" s="13"/>
    </row>
    <row r="403">
      <c r="T403" s="13"/>
    </row>
    <row r="404">
      <c r="T404" s="13"/>
    </row>
    <row r="405">
      <c r="T405" s="13"/>
    </row>
    <row r="406">
      <c r="T406" s="13"/>
    </row>
    <row r="407">
      <c r="T407" s="13"/>
    </row>
    <row r="408">
      <c r="T408" s="13"/>
    </row>
    <row r="409">
      <c r="T409" s="13"/>
    </row>
    <row r="410">
      <c r="T410" s="13"/>
    </row>
    <row r="411">
      <c r="T411" s="13"/>
    </row>
    <row r="412">
      <c r="T412" s="13"/>
    </row>
    <row r="413">
      <c r="T413" s="13"/>
    </row>
    <row r="414">
      <c r="T414" s="13"/>
    </row>
    <row r="415">
      <c r="T415" s="13"/>
    </row>
    <row r="416">
      <c r="T416" s="13"/>
    </row>
    <row r="417">
      <c r="T417" s="13"/>
    </row>
    <row r="418">
      <c r="T418" s="13"/>
    </row>
    <row r="419">
      <c r="T419" s="13"/>
    </row>
    <row r="420">
      <c r="T420" s="13"/>
    </row>
    <row r="421">
      <c r="T421" s="13"/>
    </row>
    <row r="422">
      <c r="T422" s="13"/>
    </row>
    <row r="423">
      <c r="T423" s="13"/>
    </row>
    <row r="424">
      <c r="T424" s="13"/>
    </row>
    <row r="425">
      <c r="T425" s="13"/>
    </row>
    <row r="426">
      <c r="T426" s="13"/>
    </row>
    <row r="427">
      <c r="T427" s="13"/>
    </row>
    <row r="428">
      <c r="T428" s="13"/>
    </row>
    <row r="429">
      <c r="T429" s="13"/>
    </row>
    <row r="430">
      <c r="T430" s="13"/>
    </row>
    <row r="431">
      <c r="T431" s="13"/>
    </row>
    <row r="432">
      <c r="T432" s="13"/>
    </row>
    <row r="433">
      <c r="T433" s="13"/>
    </row>
    <row r="434">
      <c r="T434" s="13"/>
    </row>
    <row r="435">
      <c r="T435" s="13"/>
    </row>
    <row r="436">
      <c r="T436" s="13"/>
    </row>
    <row r="437">
      <c r="T437" s="13"/>
    </row>
    <row r="438">
      <c r="T438" s="13"/>
    </row>
    <row r="439">
      <c r="T439" s="13"/>
    </row>
    <row r="440">
      <c r="T440" s="13"/>
    </row>
    <row r="441">
      <c r="T441" s="13"/>
    </row>
    <row r="442">
      <c r="T442" s="13"/>
    </row>
    <row r="443">
      <c r="T443" s="13"/>
    </row>
    <row r="444">
      <c r="T444" s="13"/>
    </row>
    <row r="445">
      <c r="T445" s="13"/>
    </row>
    <row r="446">
      <c r="T446" s="13"/>
    </row>
    <row r="447">
      <c r="T447" s="13"/>
    </row>
    <row r="448">
      <c r="T448" s="13"/>
    </row>
    <row r="449">
      <c r="T449" s="13"/>
    </row>
    <row r="450">
      <c r="T450" s="13"/>
    </row>
    <row r="451">
      <c r="T451" s="13"/>
    </row>
    <row r="452">
      <c r="T452" s="13"/>
    </row>
    <row r="453">
      <c r="T453" s="13"/>
    </row>
    <row r="454">
      <c r="T454" s="13"/>
    </row>
    <row r="455">
      <c r="T455" s="13"/>
    </row>
    <row r="456">
      <c r="T456" s="13"/>
    </row>
    <row r="457">
      <c r="T457" s="13"/>
    </row>
    <row r="458">
      <c r="T458" s="13"/>
    </row>
    <row r="459">
      <c r="T459" s="13"/>
    </row>
    <row r="460">
      <c r="T460" s="13"/>
    </row>
    <row r="461">
      <c r="T461" s="13"/>
    </row>
    <row r="462">
      <c r="T462" s="13"/>
    </row>
    <row r="463">
      <c r="T463" s="13"/>
    </row>
    <row r="464">
      <c r="T464" s="13"/>
    </row>
    <row r="465">
      <c r="T465" s="13"/>
    </row>
    <row r="466">
      <c r="T466" s="13"/>
    </row>
    <row r="467">
      <c r="T467" s="13"/>
    </row>
    <row r="468">
      <c r="T468" s="13"/>
    </row>
    <row r="469">
      <c r="T469" s="13"/>
    </row>
    <row r="470">
      <c r="T470" s="13"/>
    </row>
    <row r="471">
      <c r="T471" s="13"/>
    </row>
    <row r="472">
      <c r="T472" s="13"/>
    </row>
    <row r="473">
      <c r="T473" s="13"/>
    </row>
    <row r="474">
      <c r="T474" s="13"/>
    </row>
    <row r="475">
      <c r="T475" s="13"/>
    </row>
    <row r="476">
      <c r="T476" s="13"/>
    </row>
    <row r="477">
      <c r="T477" s="13"/>
    </row>
    <row r="478">
      <c r="T478" s="13"/>
    </row>
    <row r="479">
      <c r="T479" s="13"/>
    </row>
    <row r="480">
      <c r="T480" s="13"/>
    </row>
    <row r="481">
      <c r="T481" s="13"/>
    </row>
    <row r="482">
      <c r="T482" s="13"/>
    </row>
    <row r="483">
      <c r="T483" s="13"/>
    </row>
    <row r="484">
      <c r="T484" s="13"/>
    </row>
    <row r="485">
      <c r="T485" s="13"/>
    </row>
    <row r="486">
      <c r="T486" s="13"/>
    </row>
    <row r="487">
      <c r="T487" s="13"/>
    </row>
    <row r="488">
      <c r="T488" s="13"/>
    </row>
    <row r="489">
      <c r="T489" s="13"/>
    </row>
    <row r="490">
      <c r="T490" s="13"/>
    </row>
    <row r="491">
      <c r="T491" s="13"/>
    </row>
    <row r="492">
      <c r="T492" s="13"/>
    </row>
    <row r="493">
      <c r="T493" s="13"/>
    </row>
    <row r="494">
      <c r="T494" s="13"/>
    </row>
    <row r="495">
      <c r="T495" s="13"/>
    </row>
    <row r="496">
      <c r="T496" s="13"/>
    </row>
    <row r="497">
      <c r="T497" s="13"/>
    </row>
    <row r="498">
      <c r="T498" s="13"/>
    </row>
    <row r="499">
      <c r="T499" s="13"/>
    </row>
    <row r="500">
      <c r="T500" s="13"/>
    </row>
    <row r="501">
      <c r="T501" s="13"/>
    </row>
    <row r="502">
      <c r="T502" s="13"/>
    </row>
    <row r="503">
      <c r="T503" s="13"/>
    </row>
    <row r="504">
      <c r="T504" s="13"/>
    </row>
    <row r="505">
      <c r="T505" s="13"/>
    </row>
    <row r="506">
      <c r="T506" s="13"/>
    </row>
    <row r="507">
      <c r="T507" s="13"/>
    </row>
    <row r="508">
      <c r="T508" s="13"/>
    </row>
    <row r="509">
      <c r="T509" s="13"/>
    </row>
    <row r="510">
      <c r="T510" s="13"/>
    </row>
    <row r="511">
      <c r="T511" s="13"/>
    </row>
    <row r="512">
      <c r="T512" s="13"/>
    </row>
    <row r="513">
      <c r="T513" s="13"/>
    </row>
    <row r="514">
      <c r="T514" s="13"/>
    </row>
    <row r="515">
      <c r="T515" s="13"/>
    </row>
    <row r="516">
      <c r="T516" s="13"/>
    </row>
    <row r="517">
      <c r="T517" s="13"/>
    </row>
    <row r="518">
      <c r="T518" s="13"/>
    </row>
    <row r="519">
      <c r="T519" s="13"/>
    </row>
    <row r="520">
      <c r="T520" s="13"/>
    </row>
    <row r="521">
      <c r="T521" s="13"/>
    </row>
    <row r="522">
      <c r="T522" s="13"/>
    </row>
    <row r="523">
      <c r="T523" s="13"/>
    </row>
    <row r="524">
      <c r="T524" s="13"/>
    </row>
    <row r="525">
      <c r="T525" s="13"/>
    </row>
    <row r="526">
      <c r="T526" s="13"/>
    </row>
    <row r="527">
      <c r="T527" s="13"/>
    </row>
    <row r="528">
      <c r="T528" s="13"/>
    </row>
    <row r="529">
      <c r="T529" s="13"/>
    </row>
    <row r="530">
      <c r="T530" s="13"/>
    </row>
    <row r="531">
      <c r="T531" s="13"/>
    </row>
    <row r="532">
      <c r="T532" s="13"/>
    </row>
    <row r="533">
      <c r="T533" s="13"/>
    </row>
    <row r="534">
      <c r="T534" s="13"/>
    </row>
    <row r="535">
      <c r="T535" s="13"/>
    </row>
    <row r="536">
      <c r="T536" s="13"/>
    </row>
    <row r="537">
      <c r="T537" s="13"/>
    </row>
    <row r="538">
      <c r="T538" s="13"/>
    </row>
    <row r="539">
      <c r="T539" s="13"/>
    </row>
    <row r="540">
      <c r="T540" s="13"/>
    </row>
    <row r="541">
      <c r="T541" s="13"/>
    </row>
    <row r="542">
      <c r="T542" s="13"/>
    </row>
    <row r="543">
      <c r="T543" s="13"/>
    </row>
    <row r="544">
      <c r="T544" s="13"/>
    </row>
    <row r="545">
      <c r="T545" s="13"/>
    </row>
    <row r="546">
      <c r="T546" s="13"/>
    </row>
    <row r="547">
      <c r="T547" s="13"/>
    </row>
    <row r="548">
      <c r="T548" s="13"/>
    </row>
    <row r="549">
      <c r="T549" s="13"/>
    </row>
    <row r="550">
      <c r="T550" s="13"/>
    </row>
    <row r="551">
      <c r="T551" s="13"/>
    </row>
    <row r="552">
      <c r="T552" s="13"/>
    </row>
    <row r="553">
      <c r="T553" s="13"/>
    </row>
    <row r="554">
      <c r="T554" s="13"/>
    </row>
    <row r="555">
      <c r="T555" s="13"/>
    </row>
    <row r="556">
      <c r="T556" s="13"/>
    </row>
    <row r="557">
      <c r="T557" s="13"/>
    </row>
    <row r="558">
      <c r="T558" s="13"/>
    </row>
    <row r="559">
      <c r="T559" s="13"/>
    </row>
    <row r="560">
      <c r="T560" s="13"/>
    </row>
    <row r="561">
      <c r="T561" s="13"/>
    </row>
    <row r="562">
      <c r="T562" s="13"/>
    </row>
    <row r="563">
      <c r="T563" s="13"/>
    </row>
    <row r="564">
      <c r="T564" s="13"/>
    </row>
    <row r="565">
      <c r="T565" s="13"/>
    </row>
    <row r="566">
      <c r="T566" s="13"/>
    </row>
    <row r="567">
      <c r="T567" s="13"/>
    </row>
    <row r="568">
      <c r="T568" s="13"/>
    </row>
    <row r="569">
      <c r="T569" s="13"/>
    </row>
    <row r="570">
      <c r="T570" s="13"/>
    </row>
    <row r="571">
      <c r="T571" s="13"/>
    </row>
    <row r="572">
      <c r="T572" s="13"/>
    </row>
    <row r="573">
      <c r="T573" s="13"/>
    </row>
    <row r="574">
      <c r="T574" s="13"/>
    </row>
    <row r="575">
      <c r="T575" s="13"/>
    </row>
    <row r="576">
      <c r="T576" s="13"/>
    </row>
    <row r="577">
      <c r="T577" s="13"/>
    </row>
    <row r="578">
      <c r="T578" s="13"/>
    </row>
    <row r="579">
      <c r="T579" s="13"/>
    </row>
    <row r="580">
      <c r="T580" s="13"/>
    </row>
    <row r="581">
      <c r="T581" s="13"/>
    </row>
    <row r="582">
      <c r="T582" s="13"/>
    </row>
    <row r="583">
      <c r="T583" s="13"/>
    </row>
    <row r="584">
      <c r="T584" s="13"/>
    </row>
    <row r="585">
      <c r="T585" s="13"/>
    </row>
    <row r="586">
      <c r="T586" s="13"/>
    </row>
    <row r="587">
      <c r="T587" s="13"/>
    </row>
    <row r="588">
      <c r="T588" s="13"/>
    </row>
    <row r="589">
      <c r="T589" s="13"/>
    </row>
    <row r="590">
      <c r="T590" s="13"/>
    </row>
    <row r="591">
      <c r="T591" s="13"/>
    </row>
    <row r="592">
      <c r="T592" s="13"/>
    </row>
    <row r="593">
      <c r="T593" s="13"/>
    </row>
    <row r="594">
      <c r="T594" s="13"/>
    </row>
    <row r="595">
      <c r="T595" s="13"/>
    </row>
    <row r="596">
      <c r="T596" s="13"/>
    </row>
    <row r="597">
      <c r="T597" s="13"/>
    </row>
    <row r="598">
      <c r="T598" s="13"/>
    </row>
    <row r="599">
      <c r="T599" s="13"/>
    </row>
    <row r="600">
      <c r="T600" s="13"/>
    </row>
    <row r="601">
      <c r="T601" s="13"/>
    </row>
    <row r="602">
      <c r="T602" s="13"/>
    </row>
    <row r="603">
      <c r="T603" s="13"/>
    </row>
    <row r="604">
      <c r="T604" s="13"/>
    </row>
    <row r="605">
      <c r="T605" s="13"/>
    </row>
    <row r="606">
      <c r="T606" s="13"/>
    </row>
    <row r="607">
      <c r="T607" s="13"/>
    </row>
    <row r="608">
      <c r="T608" s="13"/>
    </row>
    <row r="609">
      <c r="T609" s="13"/>
    </row>
    <row r="610">
      <c r="T610" s="13"/>
    </row>
    <row r="611">
      <c r="T611" s="13"/>
    </row>
    <row r="612">
      <c r="T612" s="13"/>
    </row>
    <row r="613">
      <c r="T613" s="13"/>
    </row>
    <row r="614">
      <c r="T614" s="13"/>
    </row>
    <row r="615">
      <c r="T615" s="13"/>
    </row>
    <row r="616">
      <c r="T616" s="13"/>
    </row>
    <row r="617">
      <c r="T617" s="13"/>
    </row>
    <row r="618">
      <c r="T618" s="13"/>
    </row>
    <row r="619">
      <c r="T619" s="13"/>
    </row>
    <row r="620">
      <c r="T620" s="13"/>
    </row>
    <row r="621">
      <c r="T621" s="13"/>
    </row>
    <row r="622">
      <c r="T622" s="13"/>
    </row>
    <row r="623">
      <c r="T623" s="13"/>
    </row>
    <row r="624">
      <c r="T624" s="13"/>
    </row>
    <row r="625">
      <c r="T625" s="13"/>
    </row>
    <row r="626">
      <c r="T626" s="13"/>
    </row>
    <row r="627">
      <c r="T627" s="13"/>
    </row>
    <row r="628">
      <c r="T628" s="13"/>
    </row>
    <row r="629">
      <c r="T629" s="13"/>
    </row>
    <row r="630">
      <c r="T630" s="13"/>
    </row>
    <row r="631">
      <c r="T631" s="13"/>
    </row>
    <row r="632">
      <c r="T632" s="13"/>
    </row>
    <row r="633">
      <c r="T633" s="13"/>
    </row>
    <row r="634">
      <c r="T634" s="13"/>
    </row>
    <row r="635">
      <c r="T635" s="13"/>
    </row>
    <row r="636">
      <c r="T636" s="13"/>
    </row>
    <row r="637">
      <c r="T637" s="13"/>
    </row>
    <row r="638">
      <c r="T638" s="13"/>
    </row>
    <row r="639">
      <c r="T639" s="13"/>
    </row>
    <row r="640">
      <c r="T640" s="13"/>
    </row>
    <row r="641">
      <c r="T641" s="13"/>
    </row>
    <row r="642">
      <c r="T642" s="13"/>
    </row>
    <row r="643">
      <c r="T643" s="13"/>
    </row>
    <row r="644">
      <c r="T644" s="13"/>
    </row>
    <row r="645">
      <c r="T645" s="13"/>
    </row>
    <row r="646">
      <c r="T646" s="13"/>
    </row>
    <row r="647">
      <c r="T647" s="13"/>
    </row>
    <row r="648">
      <c r="T648" s="13"/>
    </row>
    <row r="649">
      <c r="T649" s="13"/>
    </row>
    <row r="650">
      <c r="T650" s="13"/>
    </row>
    <row r="651">
      <c r="T651" s="13"/>
    </row>
    <row r="652">
      <c r="T652" s="13"/>
    </row>
    <row r="653">
      <c r="T653" s="13"/>
    </row>
    <row r="654">
      <c r="T654" s="13"/>
    </row>
    <row r="655">
      <c r="T655" s="13"/>
    </row>
    <row r="656">
      <c r="T656" s="13"/>
    </row>
    <row r="657">
      <c r="T657" s="13"/>
    </row>
    <row r="658">
      <c r="T658" s="13"/>
    </row>
    <row r="659">
      <c r="T659" s="13"/>
    </row>
    <row r="660">
      <c r="T660" s="13"/>
    </row>
    <row r="661">
      <c r="T661" s="13"/>
    </row>
    <row r="662">
      <c r="T662" s="13"/>
    </row>
    <row r="663">
      <c r="T663" s="13"/>
    </row>
    <row r="664">
      <c r="T664" s="13"/>
    </row>
    <row r="665">
      <c r="T665" s="13"/>
    </row>
    <row r="666">
      <c r="T666" s="13"/>
    </row>
    <row r="667">
      <c r="T667" s="13"/>
    </row>
    <row r="668">
      <c r="T668" s="13"/>
    </row>
    <row r="669">
      <c r="T669" s="13"/>
    </row>
    <row r="670">
      <c r="T670" s="13"/>
    </row>
    <row r="671">
      <c r="T671" s="13"/>
    </row>
    <row r="672">
      <c r="T672" s="13"/>
    </row>
    <row r="673">
      <c r="T673" s="13"/>
    </row>
    <row r="674">
      <c r="T674" s="13"/>
    </row>
    <row r="675">
      <c r="T675" s="13"/>
    </row>
    <row r="676">
      <c r="T676" s="13"/>
    </row>
    <row r="677">
      <c r="T677" s="13"/>
    </row>
    <row r="678">
      <c r="T678" s="13"/>
    </row>
    <row r="679">
      <c r="T679" s="13"/>
    </row>
    <row r="680">
      <c r="T680" s="13"/>
    </row>
    <row r="681">
      <c r="T681" s="13"/>
    </row>
    <row r="682">
      <c r="T682" s="13"/>
    </row>
    <row r="683">
      <c r="T683" s="13"/>
    </row>
    <row r="684">
      <c r="T684" s="13"/>
    </row>
    <row r="685">
      <c r="T685" s="13"/>
    </row>
    <row r="686">
      <c r="T686" s="13"/>
    </row>
    <row r="687">
      <c r="T687" s="13"/>
    </row>
    <row r="688">
      <c r="T688" s="13"/>
    </row>
    <row r="689">
      <c r="T689" s="13"/>
    </row>
    <row r="690">
      <c r="T690" s="13"/>
    </row>
    <row r="691">
      <c r="T691" s="13"/>
    </row>
    <row r="692">
      <c r="T692" s="13"/>
    </row>
    <row r="693">
      <c r="T693" s="13"/>
    </row>
    <row r="694">
      <c r="T694" s="13"/>
    </row>
    <row r="695">
      <c r="T695" s="13"/>
    </row>
    <row r="696">
      <c r="T696" s="13"/>
    </row>
    <row r="697">
      <c r="T697" s="13"/>
    </row>
    <row r="698">
      <c r="T698" s="13"/>
    </row>
    <row r="699">
      <c r="T699" s="13"/>
    </row>
    <row r="700">
      <c r="T700" s="13"/>
    </row>
    <row r="701">
      <c r="T701" s="13"/>
    </row>
    <row r="702">
      <c r="T702" s="13"/>
    </row>
    <row r="703">
      <c r="T703" s="13"/>
    </row>
    <row r="704">
      <c r="T704" s="13"/>
    </row>
    <row r="705">
      <c r="T705" s="13"/>
    </row>
    <row r="706">
      <c r="T706" s="13"/>
    </row>
    <row r="707">
      <c r="T707" s="13"/>
    </row>
    <row r="708">
      <c r="T708" s="13"/>
    </row>
    <row r="709">
      <c r="T709" s="13"/>
    </row>
    <row r="710">
      <c r="T710" s="13"/>
    </row>
    <row r="711">
      <c r="T711" s="13"/>
    </row>
    <row r="712">
      <c r="T712" s="13"/>
    </row>
    <row r="713">
      <c r="T713" s="13"/>
    </row>
    <row r="714">
      <c r="T714" s="13"/>
    </row>
    <row r="715">
      <c r="T715" s="13"/>
    </row>
    <row r="716">
      <c r="T716" s="13"/>
    </row>
    <row r="717">
      <c r="T717" s="13"/>
    </row>
    <row r="718">
      <c r="T718" s="13"/>
    </row>
    <row r="719">
      <c r="T719" s="13"/>
    </row>
    <row r="720">
      <c r="T720" s="13"/>
    </row>
    <row r="721">
      <c r="T721" s="13"/>
    </row>
    <row r="722">
      <c r="T722" s="13"/>
    </row>
    <row r="723">
      <c r="T723" s="13"/>
    </row>
    <row r="724">
      <c r="T724" s="13"/>
    </row>
    <row r="725">
      <c r="T725" s="13"/>
    </row>
    <row r="726">
      <c r="T726" s="13"/>
    </row>
    <row r="727">
      <c r="T727" s="13"/>
    </row>
    <row r="728">
      <c r="T728" s="13"/>
    </row>
    <row r="729">
      <c r="T729" s="13"/>
    </row>
    <row r="730">
      <c r="T730" s="13"/>
    </row>
    <row r="731">
      <c r="T731" s="13"/>
    </row>
    <row r="732">
      <c r="T732" s="13"/>
    </row>
    <row r="733">
      <c r="T733" s="13"/>
    </row>
    <row r="734">
      <c r="T734" s="13"/>
    </row>
    <row r="735">
      <c r="T735" s="13"/>
    </row>
    <row r="736">
      <c r="T736" s="13"/>
    </row>
    <row r="737">
      <c r="T737" s="13"/>
    </row>
    <row r="738">
      <c r="T738" s="13"/>
    </row>
    <row r="739">
      <c r="T739" s="13"/>
    </row>
    <row r="740">
      <c r="T740" s="13"/>
    </row>
    <row r="741">
      <c r="T741" s="13"/>
    </row>
    <row r="742">
      <c r="T742" s="13"/>
    </row>
    <row r="743">
      <c r="T743" s="13"/>
    </row>
    <row r="744">
      <c r="T744" s="13"/>
    </row>
    <row r="745">
      <c r="T745" s="13"/>
    </row>
    <row r="746">
      <c r="T746" s="13"/>
    </row>
    <row r="747">
      <c r="T747" s="13"/>
    </row>
    <row r="748">
      <c r="T748" s="13"/>
    </row>
    <row r="749">
      <c r="T749" s="13"/>
    </row>
    <row r="750">
      <c r="T750" s="13"/>
    </row>
    <row r="751">
      <c r="T751" s="13"/>
    </row>
    <row r="752">
      <c r="T752" s="13"/>
    </row>
    <row r="753">
      <c r="T753" s="13"/>
    </row>
    <row r="754">
      <c r="T754" s="13"/>
    </row>
    <row r="755">
      <c r="T755" s="13"/>
    </row>
    <row r="756">
      <c r="T756" s="13"/>
    </row>
    <row r="757">
      <c r="T757" s="13"/>
    </row>
    <row r="758">
      <c r="T758" s="13"/>
    </row>
    <row r="759">
      <c r="T759" s="13"/>
    </row>
    <row r="760">
      <c r="T760" s="13"/>
    </row>
    <row r="761">
      <c r="T761" s="13"/>
    </row>
    <row r="762">
      <c r="T762" s="13"/>
    </row>
    <row r="763">
      <c r="T763" s="13"/>
    </row>
    <row r="764">
      <c r="T764" s="13"/>
    </row>
    <row r="765">
      <c r="T765" s="13"/>
    </row>
    <row r="766">
      <c r="T766" s="13"/>
    </row>
    <row r="767">
      <c r="T767" s="13"/>
    </row>
    <row r="768">
      <c r="T768" s="13"/>
    </row>
    <row r="769">
      <c r="T769" s="13"/>
    </row>
    <row r="770">
      <c r="T770" s="13"/>
    </row>
    <row r="771">
      <c r="T771" s="13"/>
    </row>
    <row r="772">
      <c r="T772" s="13"/>
    </row>
    <row r="773">
      <c r="T773" s="13"/>
    </row>
    <row r="774">
      <c r="T774" s="13"/>
    </row>
    <row r="775">
      <c r="T775" s="13"/>
    </row>
    <row r="776">
      <c r="T776" s="13"/>
    </row>
    <row r="777">
      <c r="T777" s="13"/>
    </row>
    <row r="778">
      <c r="T778" s="13"/>
    </row>
    <row r="779">
      <c r="T779" s="13"/>
    </row>
    <row r="780">
      <c r="T780" s="13"/>
    </row>
    <row r="781">
      <c r="T781" s="13"/>
    </row>
    <row r="782">
      <c r="T782" s="13"/>
    </row>
    <row r="783">
      <c r="T783" s="13"/>
    </row>
    <row r="784">
      <c r="T784" s="13"/>
    </row>
    <row r="785">
      <c r="T785" s="13"/>
    </row>
    <row r="786">
      <c r="T786" s="13"/>
    </row>
    <row r="787">
      <c r="T787" s="13"/>
    </row>
    <row r="788">
      <c r="T788" s="13"/>
    </row>
    <row r="789">
      <c r="T789" s="13"/>
    </row>
    <row r="790">
      <c r="T790" s="13"/>
    </row>
    <row r="791">
      <c r="T791" s="13"/>
    </row>
    <row r="792">
      <c r="T792" s="13"/>
    </row>
    <row r="793">
      <c r="T793" s="13"/>
    </row>
    <row r="794">
      <c r="T794" s="13"/>
    </row>
    <row r="795">
      <c r="T795" s="13"/>
    </row>
    <row r="796">
      <c r="T796" s="13"/>
    </row>
    <row r="797">
      <c r="T797" s="13"/>
    </row>
    <row r="798">
      <c r="T798" s="13"/>
    </row>
    <row r="799">
      <c r="T799" s="13"/>
    </row>
    <row r="800">
      <c r="T800" s="13"/>
    </row>
    <row r="801">
      <c r="T801" s="13"/>
    </row>
    <row r="802">
      <c r="T802" s="13"/>
    </row>
    <row r="803">
      <c r="T803" s="13"/>
    </row>
    <row r="804">
      <c r="T804" s="13"/>
    </row>
    <row r="805">
      <c r="T805" s="13"/>
    </row>
    <row r="806">
      <c r="T806" s="13"/>
    </row>
    <row r="807">
      <c r="T807" s="13"/>
    </row>
    <row r="808">
      <c r="T808" s="13"/>
    </row>
    <row r="809">
      <c r="T809" s="13"/>
    </row>
    <row r="810">
      <c r="T810" s="13"/>
    </row>
    <row r="811">
      <c r="T811" s="13"/>
    </row>
    <row r="812">
      <c r="T812" s="13"/>
    </row>
    <row r="813">
      <c r="T813" s="13"/>
    </row>
    <row r="814">
      <c r="T814" s="13"/>
    </row>
    <row r="815">
      <c r="T815" s="13"/>
    </row>
    <row r="816">
      <c r="T816" s="13"/>
    </row>
    <row r="817">
      <c r="T817" s="13"/>
    </row>
    <row r="818">
      <c r="T818" s="13"/>
    </row>
    <row r="819">
      <c r="T819" s="13"/>
    </row>
    <row r="820">
      <c r="T820" s="13"/>
    </row>
    <row r="821">
      <c r="T821" s="13"/>
    </row>
    <row r="822">
      <c r="T822" s="13"/>
    </row>
    <row r="823">
      <c r="T823" s="13"/>
    </row>
    <row r="824">
      <c r="T824" s="13"/>
    </row>
    <row r="825">
      <c r="T825" s="13"/>
    </row>
    <row r="826">
      <c r="T826" s="13"/>
    </row>
    <row r="827">
      <c r="T827" s="13"/>
    </row>
    <row r="828">
      <c r="T828" s="13"/>
    </row>
    <row r="829">
      <c r="T829" s="13"/>
    </row>
    <row r="830">
      <c r="T830" s="13"/>
    </row>
    <row r="831">
      <c r="T831" s="13"/>
    </row>
    <row r="832">
      <c r="T832" s="13"/>
    </row>
    <row r="833">
      <c r="T833" s="13"/>
    </row>
    <row r="834">
      <c r="T834" s="13"/>
    </row>
    <row r="835">
      <c r="T835" s="13"/>
    </row>
    <row r="836">
      <c r="T836" s="13"/>
    </row>
    <row r="837">
      <c r="T837" s="13"/>
    </row>
    <row r="838">
      <c r="T838" s="13"/>
    </row>
    <row r="839">
      <c r="T839" s="13"/>
    </row>
    <row r="840">
      <c r="T840" s="13"/>
    </row>
    <row r="841">
      <c r="T841" s="13"/>
    </row>
    <row r="842">
      <c r="T842" s="13"/>
    </row>
    <row r="843">
      <c r="T843" s="13"/>
    </row>
    <row r="844">
      <c r="T844" s="13"/>
    </row>
    <row r="845">
      <c r="T845" s="13"/>
    </row>
    <row r="846">
      <c r="T846" s="13"/>
    </row>
    <row r="847">
      <c r="T847" s="13"/>
    </row>
    <row r="848">
      <c r="T848" s="13"/>
    </row>
    <row r="849">
      <c r="T849" s="13"/>
    </row>
    <row r="850">
      <c r="T850" s="13"/>
    </row>
    <row r="851">
      <c r="T851" s="13"/>
    </row>
    <row r="852">
      <c r="T852" s="13"/>
    </row>
    <row r="853">
      <c r="T853" s="13"/>
    </row>
    <row r="854">
      <c r="T854" s="13"/>
    </row>
    <row r="855">
      <c r="T855" s="13"/>
    </row>
    <row r="856">
      <c r="T856" s="13"/>
    </row>
    <row r="857">
      <c r="T857" s="13"/>
    </row>
    <row r="858">
      <c r="T858" s="13"/>
    </row>
    <row r="859">
      <c r="T859" s="13"/>
    </row>
    <row r="860">
      <c r="T860" s="13"/>
    </row>
    <row r="861">
      <c r="T861" s="13"/>
    </row>
    <row r="862">
      <c r="T862" s="13"/>
    </row>
    <row r="863">
      <c r="T863" s="13"/>
    </row>
    <row r="864">
      <c r="T864" s="13"/>
    </row>
    <row r="865">
      <c r="T865" s="13"/>
    </row>
    <row r="866">
      <c r="T866" s="13"/>
    </row>
    <row r="867">
      <c r="T867" s="13"/>
    </row>
    <row r="868">
      <c r="T868" s="13"/>
    </row>
    <row r="869">
      <c r="T869" s="13"/>
    </row>
    <row r="870">
      <c r="T870" s="13"/>
    </row>
    <row r="871">
      <c r="T871" s="13"/>
    </row>
    <row r="872">
      <c r="T872" s="13"/>
    </row>
    <row r="873">
      <c r="T873" s="13"/>
    </row>
    <row r="874">
      <c r="T874" s="13"/>
    </row>
    <row r="875">
      <c r="T875" s="13"/>
    </row>
    <row r="876">
      <c r="T876" s="13"/>
    </row>
    <row r="877">
      <c r="T877" s="13"/>
    </row>
    <row r="878">
      <c r="T878" s="13"/>
    </row>
    <row r="879">
      <c r="T879" s="13"/>
    </row>
    <row r="880">
      <c r="T880" s="13"/>
    </row>
    <row r="881">
      <c r="T881" s="13"/>
    </row>
    <row r="882">
      <c r="T882" s="13"/>
    </row>
    <row r="883">
      <c r="T883" s="13"/>
    </row>
    <row r="884">
      <c r="T884" s="13"/>
    </row>
    <row r="885">
      <c r="T885" s="13"/>
    </row>
    <row r="886">
      <c r="T886" s="13"/>
    </row>
    <row r="887">
      <c r="T887" s="13"/>
    </row>
    <row r="888">
      <c r="T888" s="13"/>
    </row>
    <row r="889">
      <c r="T889" s="13"/>
    </row>
    <row r="890">
      <c r="T890" s="13"/>
    </row>
    <row r="891">
      <c r="T891" s="13"/>
    </row>
    <row r="892">
      <c r="T892" s="13"/>
    </row>
    <row r="893">
      <c r="T893" s="13"/>
    </row>
    <row r="894">
      <c r="T894" s="13"/>
    </row>
    <row r="895">
      <c r="T895" s="13"/>
    </row>
    <row r="896">
      <c r="T896" s="13"/>
    </row>
    <row r="897">
      <c r="T897" s="13"/>
    </row>
    <row r="898">
      <c r="T898" s="13"/>
    </row>
    <row r="899">
      <c r="T899" s="13"/>
    </row>
    <row r="900">
      <c r="T900" s="13"/>
    </row>
    <row r="901">
      <c r="T901" s="13"/>
    </row>
    <row r="902">
      <c r="T902" s="13"/>
    </row>
    <row r="903">
      <c r="T903" s="13"/>
    </row>
    <row r="904">
      <c r="T904" s="13"/>
    </row>
    <row r="905">
      <c r="T905" s="13"/>
    </row>
    <row r="906">
      <c r="T906" s="13"/>
    </row>
    <row r="907">
      <c r="T907" s="13"/>
    </row>
    <row r="908">
      <c r="T908" s="13"/>
    </row>
    <row r="909">
      <c r="T909" s="13"/>
    </row>
    <row r="910">
      <c r="T910" s="13"/>
    </row>
    <row r="911">
      <c r="T911" s="13"/>
    </row>
    <row r="912">
      <c r="T912" s="13"/>
    </row>
    <row r="913">
      <c r="T913" s="13"/>
    </row>
    <row r="914">
      <c r="T914" s="13"/>
    </row>
    <row r="915">
      <c r="T915" s="13"/>
    </row>
    <row r="916">
      <c r="T916" s="13"/>
    </row>
    <row r="917">
      <c r="T917" s="13"/>
    </row>
    <row r="918">
      <c r="T918" s="13"/>
    </row>
    <row r="919">
      <c r="T919" s="13"/>
    </row>
    <row r="920">
      <c r="T920" s="13"/>
    </row>
    <row r="921">
      <c r="T921" s="13"/>
    </row>
    <row r="922">
      <c r="T922" s="13"/>
    </row>
    <row r="923">
      <c r="T923" s="13"/>
    </row>
    <row r="924">
      <c r="T924" s="13"/>
    </row>
    <row r="925">
      <c r="T925" s="13"/>
    </row>
    <row r="926">
      <c r="T926" s="13"/>
    </row>
    <row r="927">
      <c r="T927" s="13"/>
    </row>
    <row r="928">
      <c r="T928" s="13"/>
    </row>
    <row r="929">
      <c r="T929" s="13"/>
    </row>
    <row r="930">
      <c r="T930" s="13"/>
    </row>
    <row r="931">
      <c r="T931" s="13"/>
    </row>
    <row r="932">
      <c r="T932" s="13"/>
    </row>
    <row r="933">
      <c r="T933" s="13"/>
    </row>
    <row r="934">
      <c r="T934" s="13"/>
    </row>
    <row r="935">
      <c r="T935" s="13"/>
    </row>
    <row r="936">
      <c r="T936" s="13"/>
    </row>
    <row r="937">
      <c r="T937" s="13"/>
    </row>
    <row r="938">
      <c r="T938" s="13"/>
    </row>
    <row r="939">
      <c r="T939" s="13"/>
    </row>
    <row r="940">
      <c r="T940" s="13"/>
    </row>
    <row r="941">
      <c r="T941" s="13"/>
    </row>
    <row r="942">
      <c r="T942" s="13"/>
    </row>
    <row r="943">
      <c r="T943" s="13"/>
    </row>
    <row r="944">
      <c r="T944" s="13"/>
    </row>
    <row r="945">
      <c r="T945" s="13"/>
    </row>
    <row r="946">
      <c r="T946" s="13"/>
    </row>
    <row r="947">
      <c r="T947" s="13"/>
    </row>
    <row r="948">
      <c r="T948" s="13"/>
    </row>
    <row r="949">
      <c r="T949" s="13"/>
    </row>
    <row r="950">
      <c r="T950" s="13"/>
    </row>
    <row r="951">
      <c r="T951" s="13"/>
    </row>
    <row r="952">
      <c r="T952" s="13"/>
    </row>
    <row r="953">
      <c r="T953" s="13"/>
    </row>
    <row r="954">
      <c r="T954" s="13"/>
    </row>
    <row r="955">
      <c r="T955" s="13"/>
    </row>
    <row r="956">
      <c r="T956" s="13"/>
    </row>
    <row r="957">
      <c r="T957" s="13"/>
    </row>
    <row r="958">
      <c r="T958" s="13"/>
    </row>
    <row r="959">
      <c r="T959" s="13"/>
    </row>
    <row r="960">
      <c r="T960" s="13"/>
    </row>
    <row r="961">
      <c r="T961" s="13"/>
    </row>
    <row r="962">
      <c r="T962" s="13"/>
    </row>
    <row r="963">
      <c r="T963" s="13"/>
    </row>
    <row r="964">
      <c r="T964" s="13"/>
    </row>
    <row r="965">
      <c r="T965" s="13"/>
    </row>
    <row r="966">
      <c r="T966" s="13"/>
    </row>
    <row r="967">
      <c r="T967" s="13"/>
    </row>
    <row r="968">
      <c r="T968" s="13"/>
    </row>
    <row r="969">
      <c r="T969" s="13"/>
    </row>
    <row r="970">
      <c r="T970" s="13"/>
    </row>
    <row r="971">
      <c r="T971" s="13"/>
    </row>
    <row r="972">
      <c r="T972" s="13"/>
    </row>
    <row r="973">
      <c r="T973" s="13"/>
    </row>
    <row r="974">
      <c r="T974" s="13"/>
    </row>
    <row r="975">
      <c r="T975" s="13"/>
    </row>
    <row r="976">
      <c r="T976" s="13"/>
    </row>
    <row r="977">
      <c r="T977" s="13"/>
    </row>
    <row r="978">
      <c r="T978" s="13"/>
    </row>
    <row r="979">
      <c r="T979" s="13"/>
    </row>
    <row r="980">
      <c r="T980" s="13"/>
    </row>
    <row r="981">
      <c r="T981" s="13"/>
    </row>
    <row r="982">
      <c r="T982" s="13"/>
    </row>
    <row r="983">
      <c r="T983" s="13"/>
    </row>
    <row r="984">
      <c r="T984" s="13"/>
    </row>
    <row r="985">
      <c r="T985" s="13"/>
    </row>
    <row r="986">
      <c r="T986" s="13"/>
    </row>
    <row r="987">
      <c r="T987" s="13"/>
    </row>
    <row r="988">
      <c r="T988" s="13"/>
    </row>
    <row r="989">
      <c r="T989" s="13"/>
    </row>
    <row r="990">
      <c r="T990" s="13"/>
    </row>
    <row r="991">
      <c r="T991" s="13"/>
    </row>
    <row r="992">
      <c r="T992" s="13"/>
    </row>
    <row r="993">
      <c r="T993" s="13"/>
    </row>
    <row r="994">
      <c r="T994" s="13"/>
    </row>
    <row r="995">
      <c r="T995" s="13"/>
    </row>
    <row r="996">
      <c r="T996" s="13"/>
    </row>
    <row r="997">
      <c r="T997" s="13"/>
    </row>
    <row r="998">
      <c r="T998" s="13"/>
    </row>
    <row r="999">
      <c r="T999" s="13"/>
    </row>
    <row r="1000">
      <c r="T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