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00"/>
  </bookViews>
  <sheets>
    <sheet name="安凯翔 (2)" sheetId="10" r:id="rId1"/>
    <sheet name="林泽铭" sheetId="2" r:id="rId2"/>
    <sheet name="董硕同" sheetId="3" r:id="rId3"/>
    <sheet name="黄万瑞" sheetId="5" r:id="rId4"/>
    <sheet name="安凯翔" sheetId="7" r:id="rId5"/>
    <sheet name="钟声" sheetId="6" r:id="rId6"/>
  </sheets>
  <calcPr calcId="144525" concurrentCalc="0"/>
</workbook>
</file>

<file path=xl/sharedStrings.xml><?xml version="1.0" encoding="utf-8"?>
<sst xmlns="http://schemas.openxmlformats.org/spreadsheetml/2006/main" count="126">
  <si>
    <r>
      <rPr>
        <sz val="12"/>
        <color theme="1"/>
        <rFont val="微软雅黑"/>
        <charset val="134"/>
      </rPr>
      <t>教练</t>
    </r>
    <r>
      <rPr>
        <sz val="12"/>
        <color rgb="FFFF0000"/>
        <rFont val="微软雅黑"/>
        <charset val="134"/>
      </rPr>
      <t>安凯翔</t>
    </r>
    <r>
      <rPr>
        <sz val="12"/>
        <color theme="1"/>
        <rFont val="微软雅黑"/>
        <charset val="134"/>
      </rPr>
      <t>2017年10月结算单</t>
    </r>
  </si>
  <si>
    <t>主教</t>
  </si>
  <si>
    <t>时间</t>
  </si>
  <si>
    <t>班级名称</t>
  </si>
  <si>
    <t>上课人次</t>
  </si>
  <si>
    <t>旧课时学员</t>
  </si>
  <si>
    <t>新课时学员</t>
  </si>
  <si>
    <t>结算金额</t>
  </si>
  <si>
    <t>备注</t>
  </si>
  <si>
    <t>北头</t>
  </si>
  <si>
    <t>北头周六8点高年级进阶班</t>
  </si>
  <si>
    <t>/</t>
  </si>
  <si>
    <t>100+25*7</t>
  </si>
  <si>
    <t>100+25*8</t>
  </si>
  <si>
    <t>100+25*9</t>
  </si>
  <si>
    <t>丽山</t>
  </si>
  <si>
    <t>丽山五六年级混合班</t>
  </si>
  <si>
    <t>旧课时3人*40=120，新课时1人*65.63（周劲希15赠1）</t>
  </si>
  <si>
    <t>五六年级混合班</t>
  </si>
  <si>
    <t>旧课时2人*40=80，新课时3人，70+65.63+61.76=277.39（孙胤麒无赠课，周劲希15赠1，杨宇昊15赠2）</t>
  </si>
  <si>
    <t>旧课时2人*40=80，新课时4人，70+65.63+2人*61.76=259.15（孙胤麒无赠课，周劲希15赠1，许凯瑞、杨宇昊15赠2）</t>
  </si>
  <si>
    <t>旧课时5人*40=200</t>
  </si>
  <si>
    <t>南科实验小学</t>
  </si>
  <si>
    <t>南科大低年级基础体验班</t>
  </si>
  <si>
    <t>旧课时3人*40=120，新课时4人，3人*65.63+61.76=258.65（ 余浩锋、张正堃,、卢新元15赠1，谢振威15赠2）</t>
  </si>
  <si>
    <t>南科大小学二年级</t>
  </si>
  <si>
    <t>旧课时6人*40=240，新课时4人，65.63+3人*61.76=250.91（ 彭鼎盛15赠1，郑明宇、 张梓峰、 吴浩睿15赠2）</t>
  </si>
  <si>
    <t>旧课时3人*40=120，新课时3人，65.63+2人*61.76=189.15（彭鼎盛15赠1， 吴浩睿、郑明宇15赠2）</t>
  </si>
  <si>
    <t>旧课时5人*40=200，新课时3人，65.63+2人*61.76=189.15（彭鼎盛15赠1， 吴浩睿、郑明宇15赠2）</t>
  </si>
  <si>
    <t>旧课时2人*40=80，新课时2人*61.76=123.52（吴浩睿、郑明宇15赠2）</t>
  </si>
  <si>
    <t>塘朗高年级十点半</t>
  </si>
  <si>
    <t>旧课时2人*40=80，新课时2人，65.63+63.64=129.27（ 郑竣隆15赠1，郑竣丰30赠3）</t>
  </si>
  <si>
    <t>旧课时4人*40=160，新课时4人*65.63=262.52（唐浩益、余浩锋、卢新元、 张正堃15赠1）</t>
  </si>
  <si>
    <t>旧课时4人*40=160，新课时4人，65.63+3人*61.76=250.91（ 彭鼎盛15赠1，郑明宇、 张梓峰、 吴浩睿15赠2）</t>
  </si>
  <si>
    <t>南科大实验小学二年级</t>
  </si>
  <si>
    <t>旧课时3人*40=120，新课时3人，65.63+2人*61.76=189.15（ 彭鼎盛15赠1，郑明宇、 吴浩睿15赠2）</t>
  </si>
  <si>
    <t>旧课时1人*40=40，新课时2人，65.63+63.64=129.27（ 郑竣隆15赠1，郑竣丰30赠3）</t>
  </si>
  <si>
    <t>旧课时4人*40=160，新课时6人，5人*65.63+61.76=389.91（蒋家轩、卢新元、 张正堃、余浩锋、唐浩益15赠1,  谢振威15赠2）</t>
  </si>
  <si>
    <t>南山外国语学校</t>
  </si>
  <si>
    <t>南外周三五六年级混合班</t>
  </si>
  <si>
    <t>旧课时3人*40=120，新课时3人，61.76+2人*58.33=178.42（陈米洛15赠2，谢俊棋、潘思达15赠3）</t>
  </si>
  <si>
    <t>周五日南外四二班17点30</t>
  </si>
  <si>
    <t>旧课时7人*40=280，新课时2人，61.76+58.33=120.09（陈米洛15赠2，蔡硕勋15赠3）</t>
  </si>
  <si>
    <t>旧课时3人*40=120，新课时2人，61.76+58.33=120.09（陈米洛15赠2，谢俊棋15赠3）</t>
  </si>
  <si>
    <t>旧课时8人*40=320，新课时3人，61.76+2人*58.33=178.42（陈米洛15赠2，蔡硕勋、潘思达15赠3）</t>
  </si>
  <si>
    <t>旧课时3人*40=120，新课时3人，70+61.76+58.33=190.09（游逸朗无赠课，陈米洛15赠2，潘思达15赠3）</t>
  </si>
  <si>
    <t>旧课时6人*40=240，新课时2人，61.76+58.33=120.09（陈米洛15赠2，蔡硕勋15赠3）</t>
  </si>
  <si>
    <t>小计</t>
  </si>
  <si>
    <t>公司以外教学点新报续报课时：15赠1每节课按照1500/16=93.75为计算基础，则教练每课时结算金额93.75*70%=65.63</t>
  </si>
  <si>
    <t xml:space="preserve">                                          15赠2每节课按照1500/17=88.24为计算基础，则教练每课时结算金额88.24*70%=61.76</t>
  </si>
  <si>
    <t xml:space="preserve">                                          15赠3每节课按照1500/18=83.33为计算基础，则教练每课时结算金额83.33*70%=58.33</t>
  </si>
  <si>
    <t xml:space="preserve">                                          30赠3每节课按照3000/33=90.91为基础计算，则教练每课时结算金额90.91*70%=63.64</t>
  </si>
  <si>
    <t>新：</t>
  </si>
  <si>
    <r>
      <rPr>
        <sz val="16"/>
        <color theme="1"/>
        <rFont val="微软雅黑"/>
        <charset val="134"/>
      </rPr>
      <t>教练</t>
    </r>
    <r>
      <rPr>
        <sz val="16"/>
        <color rgb="FFFF0000"/>
        <rFont val="微软雅黑"/>
        <charset val="134"/>
      </rPr>
      <t>林泽铭</t>
    </r>
    <r>
      <rPr>
        <sz val="16"/>
        <color theme="1"/>
        <rFont val="微软雅黑"/>
        <charset val="134"/>
      </rPr>
      <t>2017年10月结算单</t>
    </r>
  </si>
  <si>
    <t>课程名称</t>
  </si>
  <si>
    <t>数量</t>
  </si>
  <si>
    <t>课程单价</t>
  </si>
  <si>
    <t>课程金额</t>
  </si>
  <si>
    <t>结算金额70%</t>
  </si>
  <si>
    <t>布心小学三四年级女队</t>
  </si>
  <si>
    <t>13节</t>
  </si>
  <si>
    <r>
      <rPr>
        <sz val="16"/>
        <color theme="1"/>
        <rFont val="微软雅黑"/>
        <charset val="134"/>
      </rPr>
      <t>教练</t>
    </r>
    <r>
      <rPr>
        <sz val="16"/>
        <color rgb="FFFF0000"/>
        <rFont val="微软雅黑"/>
        <charset val="134"/>
      </rPr>
      <t>董硕同</t>
    </r>
    <r>
      <rPr>
        <sz val="16"/>
        <color theme="1"/>
        <rFont val="微软雅黑"/>
        <charset val="134"/>
      </rPr>
      <t>2017年10月结算单</t>
    </r>
  </si>
  <si>
    <t>周六三点半北头小学班</t>
  </si>
  <si>
    <t>周日北头高年级和初中基础</t>
  </si>
  <si>
    <t>鼎太4-6年级春季班</t>
  </si>
  <si>
    <t>大热室内</t>
  </si>
  <si>
    <t>室内周日低年级十点基础班</t>
  </si>
  <si>
    <t>鼎太风华</t>
  </si>
  <si>
    <t>鼎太4-7年级春季班</t>
  </si>
  <si>
    <t>私教</t>
  </si>
  <si>
    <t>课程数量</t>
  </si>
  <si>
    <t>分成金额70%</t>
  </si>
  <si>
    <t>场地费</t>
  </si>
  <si>
    <t>一对一</t>
  </si>
  <si>
    <t>免费场地</t>
  </si>
  <si>
    <t>一对二</t>
  </si>
  <si>
    <r>
      <rPr>
        <sz val="12"/>
        <color theme="1"/>
        <rFont val="微软雅黑"/>
        <charset val="134"/>
      </rPr>
      <t>教练</t>
    </r>
    <r>
      <rPr>
        <sz val="12"/>
        <color rgb="FFFF0000"/>
        <rFont val="微软雅黑"/>
        <charset val="134"/>
      </rPr>
      <t>黄万瑞</t>
    </r>
    <r>
      <rPr>
        <sz val="12"/>
        <color theme="1"/>
        <rFont val="微软雅黑"/>
        <charset val="134"/>
      </rPr>
      <t>2017年10月结算单</t>
    </r>
  </si>
  <si>
    <t>周六北头前嗨2年级代表</t>
  </si>
  <si>
    <t>100+25*6</t>
  </si>
  <si>
    <t>北头初中周日早</t>
  </si>
  <si>
    <t>北头周日早上十点低年级班</t>
  </si>
  <si>
    <t>周五七点北头低年级</t>
  </si>
  <si>
    <t>一主一助，（100+30*15）*60%</t>
  </si>
  <si>
    <t>一主一助，（100+30*17）*60%</t>
  </si>
  <si>
    <t>100+25*5</t>
  </si>
  <si>
    <t>100+25*10</t>
  </si>
  <si>
    <t>一主一助，（100+30*14）*60%</t>
  </si>
  <si>
    <t>100+25*3</t>
  </si>
  <si>
    <t>100+30*12</t>
  </si>
  <si>
    <t>周六十点幼儿班</t>
  </si>
  <si>
    <t>100+25*4</t>
  </si>
  <si>
    <t>鼎太</t>
  </si>
  <si>
    <t>鼎太四期早8点低年级</t>
  </si>
  <si>
    <r>
      <rPr>
        <sz val="12"/>
        <color theme="1"/>
        <rFont val="微软雅黑"/>
        <charset val="134"/>
      </rPr>
      <t>教练</t>
    </r>
    <r>
      <rPr>
        <sz val="12"/>
        <color rgb="FFFF0000"/>
        <rFont val="微软雅黑"/>
        <charset val="134"/>
      </rPr>
      <t>钟声</t>
    </r>
    <r>
      <rPr>
        <sz val="12"/>
        <color theme="1"/>
        <rFont val="微软雅黑"/>
        <charset val="134"/>
      </rPr>
      <t>2017年10月结算单</t>
    </r>
  </si>
  <si>
    <t>前海小学3年级团报班</t>
  </si>
  <si>
    <t>旧课时8人*40=320，新课时3人，65.63+2人*61.76=189.15（熊昊鹏30赠2，王钰龙、郑肖杰15赠2），即结算金额为320+189.15-北头场地费全场240=269.15</t>
  </si>
  <si>
    <t>周六北头前海五年级</t>
  </si>
  <si>
    <t>周六前海十点基础班</t>
  </si>
  <si>
    <t>旧课时5人*40=200，新课时3人*61.76=185.28（陈承铭、李润弘、邓赖迪15赠2），即结算金额为200+185.28-北头场地费半场120=265.28</t>
  </si>
  <si>
    <t>周六北头六点半初中班</t>
  </si>
  <si>
    <t>100+30*11</t>
  </si>
  <si>
    <t>旧课时7人*40=280，新课时3人*61.76=185.28（陈承铭、邓赖迪、李润弘15赠2），即结算金额为280+185.28-北头场地费全场240=225.28</t>
  </si>
  <si>
    <t>一主一助，（100+30*11）*60%</t>
  </si>
  <si>
    <t>旧课时7人*40=280，新课时3人*61.76=185.28（陈承铭、李润弘、邓赖迪15赠2），即结算金额为280+185.28-北头场地费全场240=225.28</t>
  </si>
  <si>
    <t>南头城</t>
  </si>
  <si>
    <t>南头城小学一年级团报</t>
  </si>
  <si>
    <t>一主一助，旧课时5人*40=200，新课时6人，5人*65.63+61.76=389.91（李宗杰、黄子轩、曹俸阁、郭鑫烨、赵俊轩15赠1, 郑楷涛15赠2），即结算金额为（200+389.91）*70%=412.94</t>
  </si>
  <si>
    <t>旧课时5人*40=200，新课时4人*65.63=262.52（李宗杰,、曹俸阁、 赵俊轩、郭鑫烨15赠1）</t>
  </si>
  <si>
    <t>一主一助，旧课时5人*40=200，新课时5人，4人*65.63+1人*61.76=324.26（李宗杰， 黄子轩 , 曹俸阁，赵俊轩15赠1，郑楷涛15赠2），即结算金额为（200+324.26）*70%=367</t>
  </si>
  <si>
    <t>北大附小</t>
  </si>
  <si>
    <t>北大附小周三五</t>
  </si>
  <si>
    <t>旧课时1人*40=40，新课时9人*65.63=590.67（侯皓轩, 蒋清奕, 周子杰, 姚定希, 邓粤天, 林需睦, 刘一凡, 梁峻玮, 黄子诺15赠1）</t>
  </si>
  <si>
    <t>石厦学校</t>
  </si>
  <si>
    <t>石厦学校篮球队</t>
  </si>
  <si>
    <t>新课时8人*70=560（周宇希, 周浩楠, 朱喆熙, 方慧妍, 陈昊阳, 张毓楠, 吴师隽, 黄浩无赠送课时）</t>
  </si>
  <si>
    <t>前海小学</t>
  </si>
  <si>
    <t>旧课时9人*40=360，新课时3人*61.76=185.28（梁懿、王钰龙、郑肖杰15赠2）</t>
  </si>
  <si>
    <t>旧课时8人*40=320，新课时5人*61.76=308.8（王钰龙, 梁懿, 饶滨、陈高翔、郑肖杰15赠2）</t>
  </si>
  <si>
    <t>松坪小学</t>
  </si>
  <si>
    <t>松坪校内四五年级</t>
  </si>
  <si>
    <t>旧课时8人*40=320，新课时1人*61.76（邓俊伟15赠2）</t>
  </si>
  <si>
    <t>旧课时6人*40=240，新课时1人*61.76（邓俊伟15赠2）</t>
  </si>
  <si>
    <t>旧课时7人*40=280，新课时2人*61.76=123.52（邓俊伟、李泓15赠2）</t>
  </si>
  <si>
    <t>注：自2017年9月16日起周六前海十点基础班此班级转回前海小学上课后即已不属于公司教学点范围</t>
  </si>
  <si>
    <t xml:space="preserve">       自2017年9月17日起前海小学3年级团报班此班级转回前海小学上课后即已不属于公司教学点范围</t>
  </si>
  <si>
    <t xml:space="preserve">                                          30赠3每节课按照3000/33=90.91为计算基础，则教练每课时结算金额90.91*70%=63.64</t>
  </si>
</sst>
</file>

<file path=xl/styles.xml><?xml version="1.0" encoding="utf-8"?>
<styleSheet xmlns="http://schemas.openxmlformats.org/spreadsheetml/2006/main">
  <numFmts count="6">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0_ "/>
    <numFmt numFmtId="177" formatCode="0.00_ "/>
  </numFmts>
  <fonts count="31">
    <font>
      <sz val="11"/>
      <color theme="1"/>
      <name val="宋体"/>
      <charset val="134"/>
      <scheme val="minor"/>
    </font>
    <font>
      <sz val="11"/>
      <color theme="1"/>
      <name val="微软雅黑"/>
      <charset val="134"/>
    </font>
    <font>
      <sz val="9"/>
      <color theme="1"/>
      <name val="微软雅黑"/>
      <charset val="134"/>
    </font>
    <font>
      <sz val="12"/>
      <color theme="1"/>
      <name val="微软雅黑"/>
      <charset val="134"/>
    </font>
    <font>
      <sz val="10.5"/>
      <name val="Arial"/>
      <charset val="134"/>
    </font>
    <font>
      <sz val="10"/>
      <color rgb="FFFF0000"/>
      <name val="微软雅黑"/>
      <charset val="134"/>
    </font>
    <font>
      <sz val="10.5"/>
      <color theme="1"/>
      <name val="Arial"/>
      <charset val="134"/>
    </font>
    <font>
      <sz val="14"/>
      <color theme="1"/>
      <name val="微软雅黑"/>
      <charset val="134"/>
    </font>
    <font>
      <sz val="16"/>
      <color theme="1"/>
      <name val="微软雅黑"/>
      <charset val="134"/>
    </font>
    <font>
      <sz val="14"/>
      <color rgb="FFFF0000"/>
      <name val="微软雅黑"/>
      <charset val="134"/>
    </font>
    <font>
      <sz val="11"/>
      <color rgb="FFFF0000"/>
      <name val="宋体"/>
      <charset val="0"/>
      <scheme val="minor"/>
    </font>
    <font>
      <u/>
      <sz val="11"/>
      <color rgb="FF0000FF"/>
      <name val="宋体"/>
      <charset val="0"/>
      <scheme val="minor"/>
    </font>
    <font>
      <b/>
      <sz val="11"/>
      <color theme="3"/>
      <name val="宋体"/>
      <charset val="134"/>
      <scheme val="minor"/>
    </font>
    <font>
      <sz val="11"/>
      <color rgb="FFFA7D00"/>
      <name val="宋体"/>
      <charset val="0"/>
      <scheme val="minor"/>
    </font>
    <font>
      <sz val="11"/>
      <color rgb="FF3F3F76"/>
      <name val="宋体"/>
      <charset val="0"/>
      <scheme val="minor"/>
    </font>
    <font>
      <b/>
      <sz val="11"/>
      <color theme="1"/>
      <name val="宋体"/>
      <charset val="0"/>
      <scheme val="minor"/>
    </font>
    <font>
      <i/>
      <sz val="11"/>
      <color rgb="FF7F7F7F"/>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u/>
      <sz val="11"/>
      <color rgb="FF800080"/>
      <name val="宋体"/>
      <charset val="0"/>
      <scheme val="minor"/>
    </font>
    <font>
      <b/>
      <sz val="15"/>
      <color theme="3"/>
      <name val="宋体"/>
      <charset val="134"/>
      <scheme val="minor"/>
    </font>
    <font>
      <b/>
      <sz val="18"/>
      <color theme="3"/>
      <name val="宋体"/>
      <charset val="134"/>
      <scheme val="minor"/>
    </font>
    <font>
      <b/>
      <sz val="11"/>
      <color rgb="FFFA7D00"/>
      <name val="宋体"/>
      <charset val="0"/>
      <scheme val="minor"/>
    </font>
    <font>
      <b/>
      <sz val="11"/>
      <color rgb="FF3F3F3F"/>
      <name val="宋体"/>
      <charset val="0"/>
      <scheme val="minor"/>
    </font>
    <font>
      <sz val="11"/>
      <color rgb="FF006100"/>
      <name val="宋体"/>
      <charset val="0"/>
      <scheme val="minor"/>
    </font>
    <font>
      <sz val="11"/>
      <color rgb="FF9C6500"/>
      <name val="宋体"/>
      <charset val="0"/>
      <scheme val="minor"/>
    </font>
    <font>
      <sz val="12"/>
      <color rgb="FFFF0000"/>
      <name val="微软雅黑"/>
      <charset val="134"/>
    </font>
    <font>
      <sz val="16"/>
      <color rgb="FFFF0000"/>
      <name val="微软雅黑"/>
      <charset val="134"/>
    </font>
  </fonts>
  <fills count="33">
    <fill>
      <patternFill patternType="none"/>
    </fill>
    <fill>
      <patternFill patternType="gray125"/>
    </fill>
    <fill>
      <patternFill patternType="solid">
        <fgColor rgb="FFFFCC99"/>
        <bgColor indexed="64"/>
      </patternFill>
    </fill>
    <fill>
      <patternFill patternType="solid">
        <fgColor theme="5"/>
        <bgColor indexed="64"/>
      </patternFill>
    </fill>
    <fill>
      <patternFill patternType="solid">
        <fgColor theme="6" tint="0.399975585192419"/>
        <bgColor indexed="64"/>
      </patternFill>
    </fill>
    <fill>
      <patternFill patternType="solid">
        <fgColor rgb="FFFFC7CE"/>
        <bgColor indexed="64"/>
      </patternFill>
    </fill>
    <fill>
      <patternFill patternType="solid">
        <fgColor theme="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7"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7"/>
        <bgColor indexed="64"/>
      </patternFill>
    </fill>
    <fill>
      <patternFill patternType="solid">
        <fgColor rgb="FFFFEB9C"/>
        <bgColor indexed="64"/>
      </patternFill>
    </fill>
    <fill>
      <patternFill patternType="solid">
        <fgColor theme="8"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34">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style="thin">
        <color auto="1"/>
      </right>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9" fillId="7" borderId="0" applyNumberFormat="0" applyBorder="0" applyAlignment="0" applyProtection="0">
      <alignment vertical="center"/>
    </xf>
    <xf numFmtId="0" fontId="14" fillId="2" borderId="2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8" borderId="0" applyNumberFormat="0" applyBorder="0" applyAlignment="0" applyProtection="0">
      <alignment vertical="center"/>
    </xf>
    <xf numFmtId="0" fontId="18" fillId="5" borderId="0" applyNumberFormat="0" applyBorder="0" applyAlignment="0" applyProtection="0">
      <alignment vertical="center"/>
    </xf>
    <xf numFmtId="43" fontId="0" fillId="0" borderId="0" applyFont="0" applyFill="0" applyBorder="0" applyAlignment="0" applyProtection="0">
      <alignment vertical="center"/>
    </xf>
    <xf numFmtId="0" fontId="17" fillId="4"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0" borderId="32" applyNumberFormat="0" applyFont="0" applyAlignment="0" applyProtection="0">
      <alignment vertical="center"/>
    </xf>
    <xf numFmtId="0" fontId="17" fillId="13"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3" fillId="0" borderId="31" applyNumberFormat="0" applyFill="0" applyAlignment="0" applyProtection="0">
      <alignment vertical="center"/>
    </xf>
    <xf numFmtId="0" fontId="21" fillId="0" borderId="31" applyNumberFormat="0" applyFill="0" applyAlignment="0" applyProtection="0">
      <alignment vertical="center"/>
    </xf>
    <xf numFmtId="0" fontId="17" fillId="16" borderId="0" applyNumberFormat="0" applyBorder="0" applyAlignment="0" applyProtection="0">
      <alignment vertical="center"/>
    </xf>
    <xf numFmtId="0" fontId="12" fillId="0" borderId="27" applyNumberFormat="0" applyFill="0" applyAlignment="0" applyProtection="0">
      <alignment vertical="center"/>
    </xf>
    <xf numFmtId="0" fontId="17" fillId="19" borderId="0" applyNumberFormat="0" applyBorder="0" applyAlignment="0" applyProtection="0">
      <alignment vertical="center"/>
    </xf>
    <xf numFmtId="0" fontId="26" fillId="20" borderId="33" applyNumberFormat="0" applyAlignment="0" applyProtection="0">
      <alignment vertical="center"/>
    </xf>
    <xf numFmtId="0" fontId="25" fillId="20" borderId="28" applyNumberFormat="0" applyAlignment="0" applyProtection="0">
      <alignment vertical="center"/>
    </xf>
    <xf numFmtId="0" fontId="20" fillId="9" borderId="30" applyNumberFormat="0" applyAlignment="0" applyProtection="0">
      <alignment vertical="center"/>
    </xf>
    <xf numFmtId="0" fontId="19" fillId="23" borderId="0" applyNumberFormat="0" applyBorder="0" applyAlignment="0" applyProtection="0">
      <alignment vertical="center"/>
    </xf>
    <xf numFmtId="0" fontId="17" fillId="3" borderId="0" applyNumberFormat="0" applyBorder="0" applyAlignment="0" applyProtection="0">
      <alignment vertical="center"/>
    </xf>
    <xf numFmtId="0" fontId="13" fillId="0" borderId="26" applyNumberFormat="0" applyFill="0" applyAlignment="0" applyProtection="0">
      <alignment vertical="center"/>
    </xf>
    <xf numFmtId="0" fontId="15" fillId="0" borderId="29" applyNumberFormat="0" applyFill="0" applyAlignment="0" applyProtection="0">
      <alignment vertical="center"/>
    </xf>
    <xf numFmtId="0" fontId="27" fillId="24" borderId="0" applyNumberFormat="0" applyBorder="0" applyAlignment="0" applyProtection="0">
      <alignment vertical="center"/>
    </xf>
    <xf numFmtId="0" fontId="28" fillId="27" borderId="0" applyNumberFormat="0" applyBorder="0" applyAlignment="0" applyProtection="0">
      <alignment vertical="center"/>
    </xf>
    <xf numFmtId="0" fontId="19" fillId="22" borderId="0" applyNumberFormat="0" applyBorder="0" applyAlignment="0" applyProtection="0">
      <alignment vertical="center"/>
    </xf>
    <xf numFmtId="0" fontId="17" fillId="15" borderId="0" applyNumberFormat="0" applyBorder="0" applyAlignment="0" applyProtection="0">
      <alignment vertical="center"/>
    </xf>
    <xf numFmtId="0" fontId="19" fillId="14" borderId="0" applyNumberFormat="0" applyBorder="0" applyAlignment="0" applyProtection="0">
      <alignment vertical="center"/>
    </xf>
    <xf numFmtId="0" fontId="19" fillId="30" borderId="0" applyNumberFormat="0" applyBorder="0" applyAlignment="0" applyProtection="0">
      <alignment vertical="center"/>
    </xf>
    <xf numFmtId="0" fontId="19" fillId="21" borderId="0" applyNumberFormat="0" applyBorder="0" applyAlignment="0" applyProtection="0">
      <alignment vertical="center"/>
    </xf>
    <xf numFmtId="0" fontId="19" fillId="18" borderId="0" applyNumberFormat="0" applyBorder="0" applyAlignment="0" applyProtection="0">
      <alignment vertical="center"/>
    </xf>
    <xf numFmtId="0" fontId="17" fillId="12" borderId="0" applyNumberFormat="0" applyBorder="0" applyAlignment="0" applyProtection="0">
      <alignment vertical="center"/>
    </xf>
    <xf numFmtId="0" fontId="17" fillId="26" borderId="0" applyNumberFormat="0" applyBorder="0" applyAlignment="0" applyProtection="0">
      <alignment vertical="center"/>
    </xf>
    <xf numFmtId="0" fontId="19" fillId="11" borderId="0" applyNumberFormat="0" applyBorder="0" applyAlignment="0" applyProtection="0">
      <alignment vertical="center"/>
    </xf>
    <xf numFmtId="0" fontId="19" fillId="25" borderId="0" applyNumberFormat="0" applyBorder="0" applyAlignment="0" applyProtection="0">
      <alignment vertical="center"/>
    </xf>
    <xf numFmtId="0" fontId="17" fillId="29" borderId="0" applyNumberFormat="0" applyBorder="0" applyAlignment="0" applyProtection="0">
      <alignment vertical="center"/>
    </xf>
    <xf numFmtId="0" fontId="19" fillId="28" borderId="0" applyNumberFormat="0" applyBorder="0" applyAlignment="0" applyProtection="0">
      <alignment vertical="center"/>
    </xf>
    <xf numFmtId="0" fontId="17" fillId="17" borderId="0" applyNumberFormat="0" applyBorder="0" applyAlignment="0" applyProtection="0">
      <alignment vertical="center"/>
    </xf>
    <xf numFmtId="0" fontId="17" fillId="6" borderId="0" applyNumberFormat="0" applyBorder="0" applyAlignment="0" applyProtection="0">
      <alignment vertical="center"/>
    </xf>
    <xf numFmtId="0" fontId="19" fillId="31" borderId="0" applyNumberFormat="0" applyBorder="0" applyAlignment="0" applyProtection="0">
      <alignment vertical="center"/>
    </xf>
    <xf numFmtId="0" fontId="17" fillId="32" borderId="0" applyNumberFormat="0" applyBorder="0" applyAlignment="0" applyProtection="0">
      <alignment vertical="center"/>
    </xf>
  </cellStyleXfs>
  <cellXfs count="59">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22" fontId="4" fillId="0" borderId="4" xfId="0" applyNumberFormat="1" applyFont="1" applyFill="1" applyBorder="1" applyAlignment="1">
      <alignment horizontal="center" vertical="center" wrapText="1"/>
    </xf>
    <xf numFmtId="0" fontId="0" fillId="0" borderId="4" xfId="0" applyFill="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177" fontId="1" fillId="0" borderId="4" xfId="0" applyNumberFormat="1" applyFont="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177" fontId="1" fillId="0" borderId="12" xfId="0" applyNumberFormat="1" applyFont="1" applyBorder="1" applyAlignment="1">
      <alignment horizontal="center" vertical="center"/>
    </xf>
    <xf numFmtId="0" fontId="5" fillId="0" borderId="0" xfId="0" applyFont="1" applyAlignment="1">
      <alignment horizontal="left" vertical="center"/>
    </xf>
    <xf numFmtId="176" fontId="1" fillId="0" borderId="0" xfId="0" applyNumberFormat="1" applyFont="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7"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7" xfId="0" applyFont="1" applyBorder="1" applyAlignment="1">
      <alignment horizontal="center" vertical="center"/>
    </xf>
    <xf numFmtId="0" fontId="1" fillId="0" borderId="15" xfId="0" applyFont="1" applyBorder="1" applyAlignment="1">
      <alignment horizontal="center" vertical="center"/>
    </xf>
    <xf numFmtId="177" fontId="1" fillId="0" borderId="0" xfId="0" applyNumberFormat="1" applyFont="1" applyAlignment="1">
      <alignment horizontal="center" vertical="center"/>
    </xf>
    <xf numFmtId="176" fontId="1" fillId="0" borderId="16" xfId="0" applyNumberFormat="1" applyFont="1" applyBorder="1" applyAlignment="1">
      <alignment horizontal="center" vertical="center"/>
    </xf>
    <xf numFmtId="176" fontId="1" fillId="0" borderId="17" xfId="0" applyNumberFormat="1" applyFont="1" applyBorder="1" applyAlignment="1">
      <alignment horizontal="center" vertical="center"/>
    </xf>
    <xf numFmtId="0" fontId="0" fillId="0" borderId="0" xfId="0" applyFont="1" applyBorder="1" applyAlignment="1">
      <alignment vertical="center"/>
    </xf>
    <xf numFmtId="0" fontId="0" fillId="0" borderId="0" xfId="0" applyFont="1" applyAlignment="1">
      <alignment vertical="center"/>
    </xf>
    <xf numFmtId="176" fontId="1" fillId="0" borderId="4" xfId="0" applyNumberFormat="1" applyFont="1" applyBorder="1" applyAlignment="1">
      <alignment horizontal="center" vertical="center"/>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19" xfId="0" applyFont="1" applyBorder="1" applyAlignment="1">
      <alignment horizontal="center" vertical="center" wrapText="1"/>
    </xf>
    <xf numFmtId="0" fontId="1" fillId="0" borderId="20" xfId="0" applyFont="1" applyBorder="1" applyAlignment="1">
      <alignment horizontal="center" vertical="center"/>
    </xf>
    <xf numFmtId="0" fontId="0" fillId="0" borderId="0" xfId="0" applyFont="1">
      <alignment vertical="center"/>
    </xf>
    <xf numFmtId="0" fontId="1" fillId="0" borderId="21" xfId="0" applyFont="1" applyBorder="1" applyAlignment="1">
      <alignment horizontal="center" vertical="center"/>
    </xf>
    <xf numFmtId="22" fontId="6" fillId="0" borderId="4" xfId="0" applyNumberFormat="1" applyFont="1" applyFill="1" applyBorder="1" applyAlignment="1">
      <alignment horizontal="center" vertical="center" wrapText="1"/>
    </xf>
    <xf numFmtId="176" fontId="1" fillId="0" borderId="12" xfId="0" applyNumberFormat="1" applyFont="1" applyBorder="1" applyAlignment="1">
      <alignment horizontal="center" vertical="center"/>
    </xf>
    <xf numFmtId="0" fontId="7" fillId="0" borderId="0" xfId="0" applyFont="1" applyAlignment="1">
      <alignment horizontal="center" vertical="center"/>
    </xf>
    <xf numFmtId="0" fontId="1" fillId="0" borderId="0" xfId="0" applyFont="1">
      <alignment vertical="center"/>
    </xf>
    <xf numFmtId="0" fontId="8" fillId="0" borderId="0" xfId="0" applyFont="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Border="1" applyAlignment="1">
      <alignment horizontal="center" vertical="center"/>
    </xf>
    <xf numFmtId="0" fontId="1" fillId="0" borderId="24" xfId="0" applyFont="1" applyBorder="1" applyAlignment="1">
      <alignment horizontal="center" vertical="center"/>
    </xf>
    <xf numFmtId="0" fontId="1" fillId="0" borderId="25" xfId="0" applyFont="1" applyBorder="1" applyAlignment="1">
      <alignment horizontal="center" vertical="center"/>
    </xf>
    <xf numFmtId="0" fontId="1" fillId="0" borderId="12" xfId="0" applyFont="1" applyBorder="1" applyAlignment="1">
      <alignment horizontal="center" vertical="center"/>
    </xf>
    <xf numFmtId="0" fontId="1" fillId="0" borderId="16" xfId="0" applyFont="1" applyBorder="1" applyAlignment="1">
      <alignment horizontal="center" vertical="center"/>
    </xf>
    <xf numFmtId="0" fontId="9" fillId="0" borderId="0" xfId="0" applyFont="1" applyAlignment="1">
      <alignment horizontal="left" vertical="center"/>
    </xf>
    <xf numFmtId="0" fontId="1" fillId="0" borderId="17" xfId="0" applyFont="1" applyBorder="1" applyAlignment="1">
      <alignment horizontal="center" vertical="center"/>
    </xf>
    <xf numFmtId="0" fontId="1" fillId="0" borderId="4"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mini.hot-basketball.com/cms/ScheduleDetail.asp?id=9516" TargetMode="External"/><Relationship Id="rId8" Type="http://schemas.openxmlformats.org/officeDocument/2006/relationships/hyperlink" Target="http://mini.hot-basketball.com/cms/ScheduleDetail.asp?id=9534" TargetMode="External"/><Relationship Id="rId7" Type="http://schemas.openxmlformats.org/officeDocument/2006/relationships/hyperlink" Target="http://mini.hot-basketball.com/cms/ScheduleDetail.asp?id=9575" TargetMode="External"/><Relationship Id="rId6" Type="http://schemas.openxmlformats.org/officeDocument/2006/relationships/hyperlink" Target="http://mini.hot-basketball.com/cms/ScheduleDetail.asp?id=9578" TargetMode="External"/><Relationship Id="rId5" Type="http://schemas.openxmlformats.org/officeDocument/2006/relationships/hyperlink" Target="http://mini.hot-basketball.com/cms/ScheduleDetail.asp?id=9472" TargetMode="External"/><Relationship Id="rId4" Type="http://schemas.openxmlformats.org/officeDocument/2006/relationships/hyperlink" Target="http://mini.hot-basketball.com/cms/ScheduleDetail.asp?id=9478" TargetMode="External"/><Relationship Id="rId3" Type="http://schemas.openxmlformats.org/officeDocument/2006/relationships/hyperlink" Target="http://mini.hot-basketball.com/cms/ScheduleDetail.asp?id=9511" TargetMode="External"/><Relationship Id="rId28" Type="http://schemas.openxmlformats.org/officeDocument/2006/relationships/hyperlink" Target="http://mini.hot-basketball.com/cms/ScheduleDetail.asp?id=9496" TargetMode="External"/><Relationship Id="rId27" Type="http://schemas.openxmlformats.org/officeDocument/2006/relationships/hyperlink" Target="http://mini.hot-basketball.com/cms/ScheduleDetail.asp?id=9518" TargetMode="External"/><Relationship Id="rId26" Type="http://schemas.openxmlformats.org/officeDocument/2006/relationships/hyperlink" Target="http://mini.hot-basketball.com/cms/ScheduleDetail.asp?id=9513" TargetMode="External"/><Relationship Id="rId25" Type="http://schemas.openxmlformats.org/officeDocument/2006/relationships/hyperlink" Target="http://mini.hot-basketball.com/cms/ScheduleDetail.asp?id=9515" TargetMode="External"/><Relationship Id="rId24" Type="http://schemas.openxmlformats.org/officeDocument/2006/relationships/hyperlink" Target="http://mini.hot-basketball.com/cms/ScheduleDetail.asp?id=9572" TargetMode="External"/><Relationship Id="rId23" Type="http://schemas.openxmlformats.org/officeDocument/2006/relationships/hyperlink" Target="http://mini.hot-basketball.com/cms/ScheduleDetail.asp?id=9574" TargetMode="External"/><Relationship Id="rId22" Type="http://schemas.openxmlformats.org/officeDocument/2006/relationships/hyperlink" Target="http://mini.hot-basketball.com/cms/ScheduleDetail.asp?id=9485" TargetMode="External"/><Relationship Id="rId21" Type="http://schemas.openxmlformats.org/officeDocument/2006/relationships/hyperlink" Target="http://mini.hot-basketball.com/cms/ScheduleDetail.asp?id=9495" TargetMode="External"/><Relationship Id="rId20" Type="http://schemas.openxmlformats.org/officeDocument/2006/relationships/hyperlink" Target="http://mini.hot-basketball.com/cms/ScheduleDetail.asp?id=9512" TargetMode="External"/><Relationship Id="rId2" Type="http://schemas.openxmlformats.org/officeDocument/2006/relationships/hyperlink" Target="http://mini.hot-basketball.com/cms/ScheduleDetail.asp?id=9517" TargetMode="External"/><Relationship Id="rId19" Type="http://schemas.openxmlformats.org/officeDocument/2006/relationships/hyperlink" Target="http://mini.hot-basketball.com/cms/ScheduleDetail.asp?id=9514" TargetMode="External"/><Relationship Id="rId18" Type="http://schemas.openxmlformats.org/officeDocument/2006/relationships/hyperlink" Target="http://mini.hot-basketball.com/cms/ScheduleDetail.asp?id=9533" TargetMode="External"/><Relationship Id="rId17" Type="http://schemas.openxmlformats.org/officeDocument/2006/relationships/hyperlink" Target="http://mini.hot-basketball.com/cms/ScheduleDetail.asp?id=9535" TargetMode="External"/><Relationship Id="rId16" Type="http://schemas.openxmlformats.org/officeDocument/2006/relationships/hyperlink" Target="http://mini.hot-basketball.com/cms/ScheduleDetail.asp?id=9536" TargetMode="External"/><Relationship Id="rId15" Type="http://schemas.openxmlformats.org/officeDocument/2006/relationships/hyperlink" Target="http://mini.hot-basketball.com/cms/ScheduleDetail.asp?id=9573" TargetMode="External"/><Relationship Id="rId14" Type="http://schemas.openxmlformats.org/officeDocument/2006/relationships/hyperlink" Target="http://mini.hot-basketball.com/cms/ScheduleDetail.asp?id=9577" TargetMode="External"/><Relationship Id="rId13" Type="http://schemas.openxmlformats.org/officeDocument/2006/relationships/hyperlink" Target="http://mini.hot-basketball.com/cms/ScheduleDetail.asp?id=9579" TargetMode="External"/><Relationship Id="rId12" Type="http://schemas.openxmlformats.org/officeDocument/2006/relationships/hyperlink" Target="http://mini.hot-basketball.com/cms/ScheduleDetail.asp?id=9580" TargetMode="External"/><Relationship Id="rId11" Type="http://schemas.openxmlformats.org/officeDocument/2006/relationships/hyperlink" Target="http://mini.hot-basketball.com/cms/ScheduleDetail.asp?id=9484" TargetMode="External"/><Relationship Id="rId10" Type="http://schemas.openxmlformats.org/officeDocument/2006/relationships/hyperlink" Target="http://mini.hot-basketball.com/cms/ScheduleDetail.asp?id=9510" TargetMode="External"/><Relationship Id="rId1" Type="http://schemas.openxmlformats.org/officeDocument/2006/relationships/hyperlink" Target="http://mini.hot-basketball.com/cms/ScheduleDetail.asp?id=9576"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mini.hot-basketball.com/cms/ScheduleDetail.asp?id=9505" TargetMode="External"/><Relationship Id="rId8" Type="http://schemas.openxmlformats.org/officeDocument/2006/relationships/hyperlink" Target="http://mini.hot-basketball.com/cms/ScheduleDetail.asp?id=9480" TargetMode="External"/><Relationship Id="rId7" Type="http://schemas.openxmlformats.org/officeDocument/2006/relationships/hyperlink" Target="http://mini.hot-basketball.com/cms/ScheduleDetail.asp?id=9487" TargetMode="External"/><Relationship Id="rId6" Type="http://schemas.openxmlformats.org/officeDocument/2006/relationships/hyperlink" Target="http://mini.hot-basketball.com/cms/ScheduleDetail.asp?id=9504" TargetMode="External"/><Relationship Id="rId5" Type="http://schemas.openxmlformats.org/officeDocument/2006/relationships/hyperlink" Target="http://mini.hot-basketball.com/cms/ScheduleDetail.asp?id=9520" TargetMode="External"/><Relationship Id="rId4" Type="http://schemas.openxmlformats.org/officeDocument/2006/relationships/hyperlink" Target="http://mini.hot-basketball.com/cms/ScheduleDetail.asp?id=9593" TargetMode="External"/><Relationship Id="rId3" Type="http://schemas.openxmlformats.org/officeDocument/2006/relationships/hyperlink" Target="http://mini.hot-basketball.com/cms/ScheduleDetail.asp?id=9583" TargetMode="External"/><Relationship Id="rId2" Type="http://schemas.openxmlformats.org/officeDocument/2006/relationships/hyperlink" Target="http://mini.hot-basketball.com/cms/ScheduleDetail.asp?id=9584" TargetMode="External"/><Relationship Id="rId13" Type="http://schemas.openxmlformats.org/officeDocument/2006/relationships/hyperlink" Target="http://mini.hot-basketball.com/cms/ScheduleDetail.asp?id=9531" TargetMode="External"/><Relationship Id="rId12" Type="http://schemas.openxmlformats.org/officeDocument/2006/relationships/hyperlink" Target="http://mini.hot-basketball.com/cms/ScheduleDetail.asp?id=9482" TargetMode="External"/><Relationship Id="rId11" Type="http://schemas.openxmlformats.org/officeDocument/2006/relationships/hyperlink" Target="http://mini.hot-basketball.com/cms/ScheduleDetail.asp?id=9585" TargetMode="External"/><Relationship Id="rId10" Type="http://schemas.openxmlformats.org/officeDocument/2006/relationships/hyperlink" Target="http://mini.hot-basketball.com/cms/ScheduleDetail.asp?id=9530" TargetMode="External"/><Relationship Id="rId1" Type="http://schemas.openxmlformats.org/officeDocument/2006/relationships/hyperlink" Target="http://mini.hot-basketball.com/cms/ScheduleDetail.asp?id=9586"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mini.hot-basketball.com/cms/ScheduleDetail.asp?id=9544" TargetMode="External"/><Relationship Id="rId8" Type="http://schemas.openxmlformats.org/officeDocument/2006/relationships/hyperlink" Target="http://mini.hot-basketball.com/cms/ScheduleDetail.asp?id=9541" TargetMode="External"/><Relationship Id="rId7" Type="http://schemas.openxmlformats.org/officeDocument/2006/relationships/hyperlink" Target="http://mini.hot-basketball.com/cms/ScheduleDetail.asp?id=9539" TargetMode="External"/><Relationship Id="rId6" Type="http://schemas.openxmlformats.org/officeDocument/2006/relationships/hyperlink" Target="http://mini.hot-basketball.com/cms/ScheduleDetail.asp?id=9537" TargetMode="External"/><Relationship Id="rId5" Type="http://schemas.openxmlformats.org/officeDocument/2006/relationships/hyperlink" Target="http://mini.hot-basketball.com/cms/ScheduleDetail.asp?id=9538" TargetMode="External"/><Relationship Id="rId4" Type="http://schemas.openxmlformats.org/officeDocument/2006/relationships/hyperlink" Target="http://mini.hot-basketball.com/cms/ScheduleDetail.asp?id=9591" TargetMode="External"/><Relationship Id="rId3" Type="http://schemas.openxmlformats.org/officeDocument/2006/relationships/hyperlink" Target="http://mini.hot-basketball.com/cms/ScheduleDetail.asp?id=9589" TargetMode="External"/><Relationship Id="rId2" Type="http://schemas.openxmlformats.org/officeDocument/2006/relationships/hyperlink" Target="http://mini.hot-basketball.com/cms/ScheduleDetail.asp?id=9588" TargetMode="External"/><Relationship Id="rId18" Type="http://schemas.openxmlformats.org/officeDocument/2006/relationships/hyperlink" Target="http://mini.hot-basketball.com/cms/ScheduleDetail.asp?id=9549" TargetMode="External"/><Relationship Id="rId17" Type="http://schemas.openxmlformats.org/officeDocument/2006/relationships/hyperlink" Target="http://mini.hot-basketball.com/cms/ScheduleDetail.asp?id=9545" TargetMode="External"/><Relationship Id="rId16" Type="http://schemas.openxmlformats.org/officeDocument/2006/relationships/hyperlink" Target="http://mini.hot-basketball.com/cms/ScheduleDetail.asp?id=9540" TargetMode="External"/><Relationship Id="rId15" Type="http://schemas.openxmlformats.org/officeDocument/2006/relationships/hyperlink" Target="http://mini.hot-basketball.com/cms/ScheduleDetail.asp?id=9554" TargetMode="External"/><Relationship Id="rId14" Type="http://schemas.openxmlformats.org/officeDocument/2006/relationships/hyperlink" Target="http://mini.hot-basketball.com/cms/ScheduleDetail.asp?id=9590" TargetMode="External"/><Relationship Id="rId13" Type="http://schemas.openxmlformats.org/officeDocument/2006/relationships/hyperlink" Target="http://mini.hot-basketball.com/cms/ScheduleDetail.asp?id=9550" TargetMode="External"/><Relationship Id="rId12" Type="http://schemas.openxmlformats.org/officeDocument/2006/relationships/hyperlink" Target="http://mini.hot-basketball.com/cms/ScheduleDetail.asp?id=9548" TargetMode="External"/><Relationship Id="rId11" Type="http://schemas.openxmlformats.org/officeDocument/2006/relationships/hyperlink" Target="http://mini.hot-basketball.com/cms/ScheduleDetail.asp?id=9547" TargetMode="External"/><Relationship Id="rId10" Type="http://schemas.openxmlformats.org/officeDocument/2006/relationships/hyperlink" Target="http://mini.hot-basketball.com/cms/ScheduleDetail.asp?id=9546" TargetMode="External"/><Relationship Id="rId1" Type="http://schemas.openxmlformats.org/officeDocument/2006/relationships/hyperlink" Target="http://mini.hot-basketball.com/cms/ScheduleDetail.asp?id=9587"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mini.hot-basketball.com/cms/ScheduleDetail.asp?id=9516" TargetMode="External"/><Relationship Id="rId8" Type="http://schemas.openxmlformats.org/officeDocument/2006/relationships/hyperlink" Target="http://mini.hot-basketball.com/cms/ScheduleDetail.asp?id=9534" TargetMode="External"/><Relationship Id="rId7" Type="http://schemas.openxmlformats.org/officeDocument/2006/relationships/hyperlink" Target="http://mini.hot-basketball.com/cms/ScheduleDetail.asp?id=9575" TargetMode="External"/><Relationship Id="rId6" Type="http://schemas.openxmlformats.org/officeDocument/2006/relationships/hyperlink" Target="http://mini.hot-basketball.com/cms/ScheduleDetail.asp?id=9578" TargetMode="External"/><Relationship Id="rId5" Type="http://schemas.openxmlformats.org/officeDocument/2006/relationships/hyperlink" Target="http://mini.hot-basketball.com/cms/ScheduleDetail.asp?id=9472" TargetMode="External"/><Relationship Id="rId4" Type="http://schemas.openxmlformats.org/officeDocument/2006/relationships/hyperlink" Target="http://mini.hot-basketball.com/cms/ScheduleDetail.asp?id=9478" TargetMode="External"/><Relationship Id="rId3" Type="http://schemas.openxmlformats.org/officeDocument/2006/relationships/hyperlink" Target="http://mini.hot-basketball.com/cms/ScheduleDetail.asp?id=9511" TargetMode="External"/><Relationship Id="rId28" Type="http://schemas.openxmlformats.org/officeDocument/2006/relationships/hyperlink" Target="http://mini.hot-basketball.com/cms/ScheduleDetail.asp?id=9496" TargetMode="External"/><Relationship Id="rId27" Type="http://schemas.openxmlformats.org/officeDocument/2006/relationships/hyperlink" Target="http://mini.hot-basketball.com/cms/ScheduleDetail.asp?id=9518" TargetMode="External"/><Relationship Id="rId26" Type="http://schemas.openxmlformats.org/officeDocument/2006/relationships/hyperlink" Target="http://mini.hot-basketball.com/cms/ScheduleDetail.asp?id=9513" TargetMode="External"/><Relationship Id="rId25" Type="http://schemas.openxmlformats.org/officeDocument/2006/relationships/hyperlink" Target="http://mini.hot-basketball.com/cms/ScheduleDetail.asp?id=9515" TargetMode="External"/><Relationship Id="rId24" Type="http://schemas.openxmlformats.org/officeDocument/2006/relationships/hyperlink" Target="http://mini.hot-basketball.com/cms/ScheduleDetail.asp?id=9572" TargetMode="External"/><Relationship Id="rId23" Type="http://schemas.openxmlformats.org/officeDocument/2006/relationships/hyperlink" Target="http://mini.hot-basketball.com/cms/ScheduleDetail.asp?id=9574" TargetMode="External"/><Relationship Id="rId22" Type="http://schemas.openxmlformats.org/officeDocument/2006/relationships/hyperlink" Target="http://mini.hot-basketball.com/cms/ScheduleDetail.asp?id=9485" TargetMode="External"/><Relationship Id="rId21" Type="http://schemas.openxmlformats.org/officeDocument/2006/relationships/hyperlink" Target="http://mini.hot-basketball.com/cms/ScheduleDetail.asp?id=9495" TargetMode="External"/><Relationship Id="rId20" Type="http://schemas.openxmlformats.org/officeDocument/2006/relationships/hyperlink" Target="http://mini.hot-basketball.com/cms/ScheduleDetail.asp?id=9512" TargetMode="External"/><Relationship Id="rId2" Type="http://schemas.openxmlformats.org/officeDocument/2006/relationships/hyperlink" Target="http://mini.hot-basketball.com/cms/ScheduleDetail.asp?id=9517" TargetMode="External"/><Relationship Id="rId19" Type="http://schemas.openxmlformats.org/officeDocument/2006/relationships/hyperlink" Target="http://mini.hot-basketball.com/cms/ScheduleDetail.asp?id=9514" TargetMode="External"/><Relationship Id="rId18" Type="http://schemas.openxmlformats.org/officeDocument/2006/relationships/hyperlink" Target="http://mini.hot-basketball.com/cms/ScheduleDetail.asp?id=9533" TargetMode="External"/><Relationship Id="rId17" Type="http://schemas.openxmlformats.org/officeDocument/2006/relationships/hyperlink" Target="http://mini.hot-basketball.com/cms/ScheduleDetail.asp?id=9535" TargetMode="External"/><Relationship Id="rId16" Type="http://schemas.openxmlformats.org/officeDocument/2006/relationships/hyperlink" Target="http://mini.hot-basketball.com/cms/ScheduleDetail.asp?id=9536" TargetMode="External"/><Relationship Id="rId15" Type="http://schemas.openxmlformats.org/officeDocument/2006/relationships/hyperlink" Target="http://mini.hot-basketball.com/cms/ScheduleDetail.asp?id=9573" TargetMode="External"/><Relationship Id="rId14" Type="http://schemas.openxmlformats.org/officeDocument/2006/relationships/hyperlink" Target="http://mini.hot-basketball.com/cms/ScheduleDetail.asp?id=9577" TargetMode="External"/><Relationship Id="rId13" Type="http://schemas.openxmlformats.org/officeDocument/2006/relationships/hyperlink" Target="http://mini.hot-basketball.com/cms/ScheduleDetail.asp?id=9579" TargetMode="External"/><Relationship Id="rId12" Type="http://schemas.openxmlformats.org/officeDocument/2006/relationships/hyperlink" Target="http://mini.hot-basketball.com/cms/ScheduleDetail.asp?id=9580" TargetMode="External"/><Relationship Id="rId11" Type="http://schemas.openxmlformats.org/officeDocument/2006/relationships/hyperlink" Target="http://mini.hot-basketball.com/cms/ScheduleDetail.asp?id=9484" TargetMode="External"/><Relationship Id="rId10" Type="http://schemas.openxmlformats.org/officeDocument/2006/relationships/hyperlink" Target="http://mini.hot-basketball.com/cms/ScheduleDetail.asp?id=9510" TargetMode="External"/><Relationship Id="rId1" Type="http://schemas.openxmlformats.org/officeDocument/2006/relationships/hyperlink" Target="http://mini.hot-basketball.com/cms/ScheduleDetail.asp?id=9576"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mini.hot-basketball.com/cms/ScheduleDetail.asp?id=9500" TargetMode="External"/><Relationship Id="rId8" Type="http://schemas.openxmlformats.org/officeDocument/2006/relationships/hyperlink" Target="http://mini.hot-basketball.com/cms/ScheduleDetail.asp?id=9501" TargetMode="External"/><Relationship Id="rId7" Type="http://schemas.openxmlformats.org/officeDocument/2006/relationships/hyperlink" Target="http://mini.hot-basketball.com/cms/ScheduleDetail.asp?id=9503" TargetMode="External"/><Relationship Id="rId6" Type="http://schemas.openxmlformats.org/officeDocument/2006/relationships/hyperlink" Target="http://mini.hot-basketball.com/cms/ScheduleDetail.asp?id=9522" TargetMode="External"/><Relationship Id="rId5" Type="http://schemas.openxmlformats.org/officeDocument/2006/relationships/hyperlink" Target="http://mini.hot-basketball.com/cms/ScheduleDetail.asp?id=9523" TargetMode="External"/><Relationship Id="rId4" Type="http://schemas.openxmlformats.org/officeDocument/2006/relationships/hyperlink" Target="http://mini.hot-basketball.com/cms/ScheduleDetail.asp?id=9525" TargetMode="External"/><Relationship Id="rId3" Type="http://schemas.openxmlformats.org/officeDocument/2006/relationships/hyperlink" Target="http://mini.hot-basketball.com/cms/ScheduleDetail.asp?id=9568" TargetMode="External"/><Relationship Id="rId20" Type="http://schemas.openxmlformats.org/officeDocument/2006/relationships/hyperlink" Target="http://mini.hot-basketball.com/cms/ScheduleDetail.asp?id=9502" TargetMode="External"/><Relationship Id="rId2" Type="http://schemas.openxmlformats.org/officeDocument/2006/relationships/hyperlink" Target="http://mini.hot-basketball.com/cms/ScheduleDetail.asp?id=9569" TargetMode="External"/><Relationship Id="rId19" Type="http://schemas.openxmlformats.org/officeDocument/2006/relationships/hyperlink" Target="http://mini.hot-basketball.com/cms/ScheduleDetail.asp?id=9524" TargetMode="External"/><Relationship Id="rId18" Type="http://schemas.openxmlformats.org/officeDocument/2006/relationships/hyperlink" Target="http://mini.hot-basketball.com/cms/ScheduleDetail.asp?id=9570" TargetMode="External"/><Relationship Id="rId17" Type="http://schemas.openxmlformats.org/officeDocument/2006/relationships/hyperlink" Target="http://mini.hot-basketball.com/cms/ScheduleDetail.asp?id=9528" TargetMode="External"/><Relationship Id="rId16" Type="http://schemas.openxmlformats.org/officeDocument/2006/relationships/hyperlink" Target="http://mini.hot-basketball.com/cms/ScheduleDetail.asp?id=9600" TargetMode="External"/><Relationship Id="rId15" Type="http://schemas.openxmlformats.org/officeDocument/2006/relationships/hyperlink" Target="http://mini.hot-basketball.com/cms/ScheduleDetail.asp?id=9602" TargetMode="External"/><Relationship Id="rId14" Type="http://schemas.openxmlformats.org/officeDocument/2006/relationships/hyperlink" Target="http://mini.hot-basketball.com/cms/ScheduleDetail.asp?id=9601" TargetMode="External"/><Relationship Id="rId13" Type="http://schemas.openxmlformats.org/officeDocument/2006/relationships/hyperlink" Target="http://mini.hot-basketball.com/cms/ScheduleDetail.asp?id=9567" TargetMode="External"/><Relationship Id="rId12" Type="http://schemas.openxmlformats.org/officeDocument/2006/relationships/hyperlink" Target="http://mini.hot-basketball.com/cms/ScheduleDetail.asp?id=9497" TargetMode="External"/><Relationship Id="rId11" Type="http://schemas.openxmlformats.org/officeDocument/2006/relationships/hyperlink" Target="http://mini.hot-basketball.com/cms/ScheduleDetail.asp?id=9527" TargetMode="External"/><Relationship Id="rId10" Type="http://schemas.openxmlformats.org/officeDocument/2006/relationships/hyperlink" Target="http://mini.hot-basketball.com/cms/ScheduleDetail.asp?id=9481" TargetMode="External"/><Relationship Id="rId1" Type="http://schemas.openxmlformats.org/officeDocument/2006/relationships/hyperlink" Target="http://mini.hot-basketball.com/cms/ScheduleDetail.asp?id=957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I36"/>
  <sheetViews>
    <sheetView tabSelected="1" topLeftCell="A19" workbookViewId="0">
      <selection activeCell="N16" sqref="N16"/>
    </sheetView>
  </sheetViews>
  <sheetFormatPr defaultColWidth="9" defaultRowHeight="13.5"/>
  <cols>
    <col min="2" max="2" width="16.25" customWidth="1"/>
    <col min="4" max="4" width="16.5" customWidth="1"/>
    <col min="6" max="6" width="9.875" customWidth="1"/>
    <col min="7" max="7" width="10.25" customWidth="1"/>
    <col min="8" max="8" width="9.25"/>
    <col min="9" max="9" width="67.125" customWidth="1"/>
  </cols>
  <sheetData>
    <row r="1" s="1" customFormat="1" ht="24" customHeight="1" spans="1:9">
      <c r="A1" s="4" t="s">
        <v>0</v>
      </c>
      <c r="B1" s="4"/>
      <c r="C1" s="4"/>
      <c r="D1" s="4"/>
      <c r="E1" s="4"/>
      <c r="F1" s="4"/>
      <c r="G1" s="4"/>
      <c r="H1" s="4"/>
      <c r="I1" s="4"/>
    </row>
    <row r="2" s="1" customFormat="1" ht="16.5" spans="1:9">
      <c r="A2" s="5" t="s">
        <v>1</v>
      </c>
      <c r="B2" s="6" t="s">
        <v>2</v>
      </c>
      <c r="C2" s="6" t="s">
        <v>3</v>
      </c>
      <c r="D2" s="6"/>
      <c r="E2" s="6" t="s">
        <v>4</v>
      </c>
      <c r="F2" s="6" t="s">
        <v>5</v>
      </c>
      <c r="G2" s="6" t="s">
        <v>6</v>
      </c>
      <c r="H2" s="6" t="s">
        <v>7</v>
      </c>
      <c r="I2" s="37" t="s">
        <v>8</v>
      </c>
    </row>
    <row r="3" s="1" customFormat="1" ht="15" customHeight="1" spans="1:9">
      <c r="A3" s="7" t="s">
        <v>9</v>
      </c>
      <c r="B3" s="8">
        <v>43009.34375</v>
      </c>
      <c r="C3" s="9" t="s">
        <v>10</v>
      </c>
      <c r="D3" s="9"/>
      <c r="E3" s="10">
        <v>7</v>
      </c>
      <c r="F3" s="10" t="s">
        <v>11</v>
      </c>
      <c r="G3" s="10" t="s">
        <v>11</v>
      </c>
      <c r="H3" s="10">
        <f t="shared" ref="H3:H7" si="0">100+25*E3</f>
        <v>275</v>
      </c>
      <c r="I3" s="38" t="s">
        <v>12</v>
      </c>
    </row>
    <row r="4" s="1" customFormat="1" ht="15" customHeight="1" spans="1:9">
      <c r="A4" s="11"/>
      <c r="B4" s="8">
        <v>43015.34375</v>
      </c>
      <c r="C4" s="9" t="s">
        <v>10</v>
      </c>
      <c r="D4" s="9"/>
      <c r="E4" s="10">
        <v>8</v>
      </c>
      <c r="F4" s="10" t="s">
        <v>11</v>
      </c>
      <c r="G4" s="10" t="s">
        <v>11</v>
      </c>
      <c r="H4" s="10">
        <f t="shared" si="0"/>
        <v>300</v>
      </c>
      <c r="I4" s="38" t="s">
        <v>13</v>
      </c>
    </row>
    <row r="5" s="1" customFormat="1" ht="15" customHeight="1" spans="1:9">
      <c r="A5" s="11"/>
      <c r="B5" s="8">
        <v>43022.34375</v>
      </c>
      <c r="C5" s="9" t="s">
        <v>10</v>
      </c>
      <c r="D5" s="9"/>
      <c r="E5" s="10">
        <v>7</v>
      </c>
      <c r="F5" s="10" t="s">
        <v>11</v>
      </c>
      <c r="G5" s="10" t="s">
        <v>11</v>
      </c>
      <c r="H5" s="10">
        <f t="shared" si="0"/>
        <v>275</v>
      </c>
      <c r="I5" s="38" t="s">
        <v>12</v>
      </c>
    </row>
    <row r="6" s="1" customFormat="1" ht="15" customHeight="1" spans="1:9">
      <c r="A6" s="11"/>
      <c r="B6" s="8">
        <v>43029.34375</v>
      </c>
      <c r="C6" s="9" t="s">
        <v>10</v>
      </c>
      <c r="D6" s="9"/>
      <c r="E6" s="10">
        <v>7</v>
      </c>
      <c r="F6" s="10" t="s">
        <v>11</v>
      </c>
      <c r="G6" s="10" t="s">
        <v>11</v>
      </c>
      <c r="H6" s="10">
        <f t="shared" si="0"/>
        <v>275</v>
      </c>
      <c r="I6" s="38" t="s">
        <v>12</v>
      </c>
    </row>
    <row r="7" s="1" customFormat="1" ht="15" customHeight="1" spans="1:9">
      <c r="A7" s="12"/>
      <c r="B7" s="8">
        <v>43036.34375</v>
      </c>
      <c r="C7" s="9" t="s">
        <v>10</v>
      </c>
      <c r="D7" s="9"/>
      <c r="E7" s="10">
        <v>9</v>
      </c>
      <c r="F7" s="10" t="s">
        <v>11</v>
      </c>
      <c r="G7" s="10" t="s">
        <v>11</v>
      </c>
      <c r="H7" s="10">
        <f t="shared" si="0"/>
        <v>325</v>
      </c>
      <c r="I7" s="38" t="s">
        <v>14</v>
      </c>
    </row>
    <row r="8" s="1" customFormat="1" ht="15" customHeight="1" spans="1:9">
      <c r="A8" s="7" t="s">
        <v>15</v>
      </c>
      <c r="B8" s="8">
        <v>43016.3333333333</v>
      </c>
      <c r="C8" s="9" t="s">
        <v>16</v>
      </c>
      <c r="D8" s="9" t="s">
        <v>16</v>
      </c>
      <c r="E8" s="10">
        <v>4</v>
      </c>
      <c r="F8" s="33">
        <f>3*40</f>
        <v>120</v>
      </c>
      <c r="G8" s="13">
        <f>1500/16*0.7</f>
        <v>65.625</v>
      </c>
      <c r="H8" s="13">
        <f t="shared" ref="H8:H30" si="1">F8+G8</f>
        <v>185.625</v>
      </c>
      <c r="I8" s="38" t="s">
        <v>17</v>
      </c>
    </row>
    <row r="9" s="1" customFormat="1" ht="35" customHeight="1" spans="1:9">
      <c r="A9" s="11"/>
      <c r="B9" s="8">
        <v>43021.8333333333</v>
      </c>
      <c r="C9" s="9" t="s">
        <v>18</v>
      </c>
      <c r="D9" s="9" t="s">
        <v>18</v>
      </c>
      <c r="E9" s="10">
        <v>5</v>
      </c>
      <c r="F9" s="33">
        <f>2*40</f>
        <v>80</v>
      </c>
      <c r="G9" s="13">
        <f>70+65.63+61.76</f>
        <v>197.39</v>
      </c>
      <c r="H9" s="13">
        <f t="shared" si="1"/>
        <v>277.39</v>
      </c>
      <c r="I9" s="39" t="s">
        <v>19</v>
      </c>
    </row>
    <row r="10" s="1" customFormat="1" ht="36" customHeight="1" spans="1:9">
      <c r="A10" s="11"/>
      <c r="B10" s="8">
        <v>43028.8333333333</v>
      </c>
      <c r="C10" s="9" t="s">
        <v>18</v>
      </c>
      <c r="D10" s="9" t="s">
        <v>18</v>
      </c>
      <c r="E10" s="10">
        <v>6</v>
      </c>
      <c r="F10" s="33">
        <v>80</v>
      </c>
      <c r="G10" s="13">
        <f>70+65.63+2*61.76</f>
        <v>259.15</v>
      </c>
      <c r="H10" s="13">
        <f t="shared" si="1"/>
        <v>339.15</v>
      </c>
      <c r="I10" s="39" t="s">
        <v>20</v>
      </c>
    </row>
    <row r="11" s="1" customFormat="1" ht="15" customHeight="1" spans="1:9">
      <c r="A11" s="11"/>
      <c r="B11" s="8">
        <v>43030.3333333333</v>
      </c>
      <c r="C11" s="9" t="s">
        <v>16</v>
      </c>
      <c r="D11" s="9" t="s">
        <v>16</v>
      </c>
      <c r="E11" s="10">
        <v>5</v>
      </c>
      <c r="F11" s="33">
        <f>5*40</f>
        <v>200</v>
      </c>
      <c r="G11" s="13">
        <v>0</v>
      </c>
      <c r="H11" s="13">
        <f t="shared" si="1"/>
        <v>200</v>
      </c>
      <c r="I11" s="38" t="s">
        <v>21</v>
      </c>
    </row>
    <row r="12" s="1" customFormat="1" ht="33" customHeight="1" spans="1:9">
      <c r="A12" s="11"/>
      <c r="B12" s="8">
        <v>43035.8333333333</v>
      </c>
      <c r="C12" s="9" t="s">
        <v>18</v>
      </c>
      <c r="D12" s="9" t="s">
        <v>18</v>
      </c>
      <c r="E12" s="10">
        <v>5</v>
      </c>
      <c r="F12" s="33">
        <v>80</v>
      </c>
      <c r="G12" s="13">
        <v>259.15</v>
      </c>
      <c r="H12" s="13">
        <f t="shared" si="1"/>
        <v>339.15</v>
      </c>
      <c r="I12" s="39" t="s">
        <v>20</v>
      </c>
    </row>
    <row r="13" s="1" customFormat="1" ht="15" customHeight="1" spans="1:9">
      <c r="A13" s="11"/>
      <c r="B13" s="8">
        <v>43037.3333333333</v>
      </c>
      <c r="C13" s="9" t="s">
        <v>16</v>
      </c>
      <c r="D13" s="9" t="s">
        <v>16</v>
      </c>
      <c r="E13" s="10">
        <v>5</v>
      </c>
      <c r="F13" s="33">
        <v>200</v>
      </c>
      <c r="G13" s="13">
        <v>0</v>
      </c>
      <c r="H13" s="13">
        <f t="shared" si="1"/>
        <v>200</v>
      </c>
      <c r="I13" s="38" t="s">
        <v>21</v>
      </c>
    </row>
    <row r="14" s="1" customFormat="1" ht="38" customHeight="1" spans="1:9">
      <c r="A14" s="34" t="s">
        <v>22</v>
      </c>
      <c r="B14" s="8">
        <v>43016.5833333333</v>
      </c>
      <c r="C14" s="9" t="s">
        <v>23</v>
      </c>
      <c r="D14" s="9" t="s">
        <v>23</v>
      </c>
      <c r="E14" s="10">
        <v>7</v>
      </c>
      <c r="F14" s="33">
        <f>3*40</f>
        <v>120</v>
      </c>
      <c r="G14" s="13">
        <f>3*65.63+61.76</f>
        <v>258.65</v>
      </c>
      <c r="H14" s="13">
        <f t="shared" si="1"/>
        <v>378.65</v>
      </c>
      <c r="I14" s="39" t="s">
        <v>24</v>
      </c>
    </row>
    <row r="15" s="1" customFormat="1" ht="31" customHeight="1" spans="1:9">
      <c r="A15" s="35"/>
      <c r="B15" s="8">
        <v>43020.6736111111</v>
      </c>
      <c r="C15" s="9" t="s">
        <v>25</v>
      </c>
      <c r="D15" s="9" t="s">
        <v>25</v>
      </c>
      <c r="E15" s="10">
        <v>10</v>
      </c>
      <c r="F15" s="33">
        <f>6*40</f>
        <v>240</v>
      </c>
      <c r="G15" s="13">
        <f>61.76*3+65.63</f>
        <v>250.91</v>
      </c>
      <c r="H15" s="13">
        <f t="shared" si="1"/>
        <v>490.91</v>
      </c>
      <c r="I15" s="39" t="s">
        <v>26</v>
      </c>
    </row>
    <row r="16" s="1" customFormat="1" ht="34" customHeight="1" spans="1:9">
      <c r="A16" s="35"/>
      <c r="B16" s="8">
        <v>43022.5902777778</v>
      </c>
      <c r="C16" s="9" t="s">
        <v>25</v>
      </c>
      <c r="D16" s="9" t="s">
        <v>25</v>
      </c>
      <c r="E16" s="10">
        <v>6</v>
      </c>
      <c r="F16" s="33">
        <f>3*40</f>
        <v>120</v>
      </c>
      <c r="G16" s="13">
        <f>65.63+2*61.76</f>
        <v>189.15</v>
      </c>
      <c r="H16" s="13">
        <f t="shared" si="1"/>
        <v>309.15</v>
      </c>
      <c r="I16" s="39" t="s">
        <v>27</v>
      </c>
    </row>
    <row r="17" s="1" customFormat="1" ht="35" customHeight="1" spans="1:9">
      <c r="A17" s="35"/>
      <c r="B17" s="8">
        <v>43027.6736111111</v>
      </c>
      <c r="C17" s="9" t="s">
        <v>25</v>
      </c>
      <c r="D17" s="9" t="s">
        <v>25</v>
      </c>
      <c r="E17" s="10">
        <v>8</v>
      </c>
      <c r="F17" s="33">
        <f>5*40</f>
        <v>200</v>
      </c>
      <c r="G17" s="13">
        <f>65.63+2*61.76</f>
        <v>189.15</v>
      </c>
      <c r="H17" s="13">
        <f t="shared" si="1"/>
        <v>389.15</v>
      </c>
      <c r="I17" s="39" t="s">
        <v>28</v>
      </c>
    </row>
    <row r="18" s="1" customFormat="1" ht="20" customHeight="1" spans="1:9">
      <c r="A18" s="35"/>
      <c r="B18" s="8">
        <v>43029.6736111111</v>
      </c>
      <c r="C18" s="9" t="s">
        <v>25</v>
      </c>
      <c r="D18" s="9" t="s">
        <v>25</v>
      </c>
      <c r="E18" s="10">
        <v>4</v>
      </c>
      <c r="F18" s="33">
        <v>80</v>
      </c>
      <c r="G18" s="13">
        <f>61.76*2</f>
        <v>123.52</v>
      </c>
      <c r="H18" s="13">
        <f t="shared" si="1"/>
        <v>203.52</v>
      </c>
      <c r="I18" s="39" t="s">
        <v>29</v>
      </c>
    </row>
    <row r="19" s="1" customFormat="1" ht="35" customHeight="1" spans="1:9">
      <c r="A19" s="35"/>
      <c r="B19" s="8">
        <v>43030.4375</v>
      </c>
      <c r="C19" s="9" t="s">
        <v>30</v>
      </c>
      <c r="D19" s="9" t="s">
        <v>30</v>
      </c>
      <c r="E19" s="10">
        <v>4</v>
      </c>
      <c r="F19" s="33">
        <v>80</v>
      </c>
      <c r="G19" s="13">
        <f>65.63+63.64</f>
        <v>129.27</v>
      </c>
      <c r="H19" s="13">
        <f t="shared" si="1"/>
        <v>209.27</v>
      </c>
      <c r="I19" s="39" t="s">
        <v>31</v>
      </c>
    </row>
    <row r="20" s="1" customFormat="1" ht="35" customHeight="1" spans="1:9">
      <c r="A20" s="35"/>
      <c r="B20" s="8">
        <v>43030.5833333333</v>
      </c>
      <c r="C20" s="9" t="s">
        <v>23</v>
      </c>
      <c r="D20" s="9" t="s">
        <v>23</v>
      </c>
      <c r="E20" s="10">
        <v>8</v>
      </c>
      <c r="F20" s="33">
        <f>4*40</f>
        <v>160</v>
      </c>
      <c r="G20" s="13">
        <f>65.63*4</f>
        <v>262.52</v>
      </c>
      <c r="H20" s="13">
        <f t="shared" si="1"/>
        <v>422.52</v>
      </c>
      <c r="I20" s="39" t="s">
        <v>32</v>
      </c>
    </row>
    <row r="21" s="1" customFormat="1" ht="35" customHeight="1" spans="1:9">
      <c r="A21" s="35"/>
      <c r="B21" s="8">
        <v>43034.6736111111</v>
      </c>
      <c r="C21" s="9" t="s">
        <v>25</v>
      </c>
      <c r="D21" s="9" t="s">
        <v>25</v>
      </c>
      <c r="E21" s="10">
        <v>8</v>
      </c>
      <c r="F21" s="33">
        <v>160</v>
      </c>
      <c r="G21" s="13">
        <f>250.91</f>
        <v>250.91</v>
      </c>
      <c r="H21" s="13">
        <f t="shared" si="1"/>
        <v>410.91</v>
      </c>
      <c r="I21" s="39" t="s">
        <v>33</v>
      </c>
    </row>
    <row r="22" s="1" customFormat="1" ht="31" customHeight="1" spans="1:9">
      <c r="A22" s="35"/>
      <c r="B22" s="8">
        <v>43036.5833333333</v>
      </c>
      <c r="C22" s="9" t="s">
        <v>34</v>
      </c>
      <c r="D22" s="9" t="s">
        <v>34</v>
      </c>
      <c r="E22" s="10">
        <v>6</v>
      </c>
      <c r="F22" s="33">
        <v>120</v>
      </c>
      <c r="G22" s="13">
        <f>65.63+2*61.76</f>
        <v>189.15</v>
      </c>
      <c r="H22" s="13">
        <f t="shared" si="1"/>
        <v>309.15</v>
      </c>
      <c r="I22" s="39" t="s">
        <v>35</v>
      </c>
    </row>
    <row r="23" s="1" customFormat="1" ht="32" customHeight="1" spans="1:9">
      <c r="A23" s="35"/>
      <c r="B23" s="8">
        <v>43037.4375</v>
      </c>
      <c r="C23" s="9" t="s">
        <v>30</v>
      </c>
      <c r="D23" s="9" t="s">
        <v>30</v>
      </c>
      <c r="E23" s="10">
        <v>3</v>
      </c>
      <c r="F23" s="33">
        <v>40</v>
      </c>
      <c r="G23" s="13">
        <v>129.27</v>
      </c>
      <c r="H23" s="13">
        <f t="shared" si="1"/>
        <v>169.27</v>
      </c>
      <c r="I23" s="39" t="s">
        <v>36</v>
      </c>
    </row>
    <row r="24" s="1" customFormat="1" ht="33" customHeight="1" spans="1:9">
      <c r="A24" s="36"/>
      <c r="B24" s="8">
        <v>43037.5833333333</v>
      </c>
      <c r="C24" s="9" t="s">
        <v>23</v>
      </c>
      <c r="D24" s="9" t="s">
        <v>23</v>
      </c>
      <c r="E24" s="10">
        <v>10</v>
      </c>
      <c r="F24" s="33">
        <f>4*40</f>
        <v>160</v>
      </c>
      <c r="G24" s="13">
        <f>5*65.63+61.76</f>
        <v>389.91</v>
      </c>
      <c r="H24" s="13">
        <f t="shared" si="1"/>
        <v>549.91</v>
      </c>
      <c r="I24" s="39" t="s">
        <v>37</v>
      </c>
    </row>
    <row r="25" s="1" customFormat="1" ht="34" customHeight="1" spans="1:9">
      <c r="A25" s="34" t="s">
        <v>38</v>
      </c>
      <c r="B25" s="8">
        <v>43019.7291666667</v>
      </c>
      <c r="C25" s="9" t="s">
        <v>39</v>
      </c>
      <c r="D25" s="9" t="s">
        <v>39</v>
      </c>
      <c r="E25" s="10">
        <v>6</v>
      </c>
      <c r="F25" s="33">
        <f>3*40</f>
        <v>120</v>
      </c>
      <c r="G25" s="13">
        <f>61.76+2*58.33</f>
        <v>178.42</v>
      </c>
      <c r="H25" s="13">
        <f t="shared" si="1"/>
        <v>298.42</v>
      </c>
      <c r="I25" s="39" t="s">
        <v>40</v>
      </c>
    </row>
    <row r="26" s="1" customFormat="1" ht="33" customHeight="1" spans="1:9">
      <c r="A26" s="35"/>
      <c r="B26" s="8">
        <v>43021.7291666667</v>
      </c>
      <c r="C26" s="9" t="s">
        <v>41</v>
      </c>
      <c r="D26" s="9" t="s">
        <v>41</v>
      </c>
      <c r="E26" s="10">
        <v>9</v>
      </c>
      <c r="F26" s="33">
        <f>40*7</f>
        <v>280</v>
      </c>
      <c r="G26" s="13">
        <f>61.76+58.33</f>
        <v>120.09</v>
      </c>
      <c r="H26" s="13">
        <f t="shared" si="1"/>
        <v>400.09</v>
      </c>
      <c r="I26" s="39" t="s">
        <v>42</v>
      </c>
    </row>
    <row r="27" s="1" customFormat="1" ht="33" customHeight="1" spans="1:9">
      <c r="A27" s="35"/>
      <c r="B27" s="8">
        <v>43026.7291666667</v>
      </c>
      <c r="C27" s="9" t="s">
        <v>39</v>
      </c>
      <c r="D27" s="9" t="s">
        <v>39</v>
      </c>
      <c r="E27" s="10">
        <v>5</v>
      </c>
      <c r="F27" s="33">
        <f>3*40</f>
        <v>120</v>
      </c>
      <c r="G27" s="13">
        <f>61.76+58.33</f>
        <v>120.09</v>
      </c>
      <c r="H27" s="13">
        <f t="shared" si="1"/>
        <v>240.09</v>
      </c>
      <c r="I27" s="39" t="s">
        <v>43</v>
      </c>
    </row>
    <row r="28" s="1" customFormat="1" ht="33" customHeight="1" spans="1:9">
      <c r="A28" s="35"/>
      <c r="B28" s="8">
        <v>43028.7291666667</v>
      </c>
      <c r="C28" s="9" t="s">
        <v>41</v>
      </c>
      <c r="D28" s="9" t="s">
        <v>41</v>
      </c>
      <c r="E28" s="10">
        <v>11</v>
      </c>
      <c r="F28" s="33">
        <f>40*8</f>
        <v>320</v>
      </c>
      <c r="G28" s="13">
        <f>61.76+58.33*2</f>
        <v>178.42</v>
      </c>
      <c r="H28" s="13">
        <f t="shared" si="1"/>
        <v>498.42</v>
      </c>
      <c r="I28" s="39" t="s">
        <v>44</v>
      </c>
    </row>
    <row r="29" s="1" customFormat="1" ht="31" customHeight="1" spans="1:9">
      <c r="A29" s="35"/>
      <c r="B29" s="8">
        <v>43033.7291666667</v>
      </c>
      <c r="C29" s="9" t="s">
        <v>39</v>
      </c>
      <c r="D29" s="9" t="s">
        <v>39</v>
      </c>
      <c r="E29" s="10">
        <v>4</v>
      </c>
      <c r="F29" s="33">
        <v>120</v>
      </c>
      <c r="G29" s="13">
        <f>70+61.76+58.33</f>
        <v>190.09</v>
      </c>
      <c r="H29" s="13">
        <f t="shared" si="1"/>
        <v>310.09</v>
      </c>
      <c r="I29" s="39" t="s">
        <v>45</v>
      </c>
    </row>
    <row r="30" s="1" customFormat="1" ht="33" customHeight="1" spans="1:9">
      <c r="A30" s="35"/>
      <c r="B30" s="8">
        <v>43035.7291666667</v>
      </c>
      <c r="C30" s="9" t="s">
        <v>41</v>
      </c>
      <c r="D30" s="9" t="s">
        <v>41</v>
      </c>
      <c r="E30" s="10">
        <v>8</v>
      </c>
      <c r="F30" s="33">
        <f>6*40</f>
        <v>240</v>
      </c>
      <c r="G30" s="13">
        <v>120.09</v>
      </c>
      <c r="H30" s="13">
        <f t="shared" si="1"/>
        <v>360.09</v>
      </c>
      <c r="I30" s="39" t="s">
        <v>46</v>
      </c>
    </row>
    <row r="31" s="1" customFormat="1" ht="17.25" spans="1:9">
      <c r="A31" s="16" t="s">
        <v>47</v>
      </c>
      <c r="B31" s="17"/>
      <c r="C31" s="17"/>
      <c r="D31" s="17"/>
      <c r="E31" s="17"/>
      <c r="F31" s="17"/>
      <c r="G31" s="18"/>
      <c r="H31" s="19">
        <f>SUM(H3:H30)</f>
        <v>8940.925</v>
      </c>
      <c r="I31" s="40"/>
    </row>
    <row r="33" s="2" customFormat="1" ht="14.25" spans="1:1">
      <c r="A33" s="2" t="s">
        <v>48</v>
      </c>
    </row>
    <row r="34" s="2" customFormat="1" ht="14.25" spans="1:1">
      <c r="A34" s="2" t="s">
        <v>49</v>
      </c>
    </row>
    <row r="35" s="3" customFormat="1" ht="14.25" spans="1:1">
      <c r="A35" s="2" t="s">
        <v>50</v>
      </c>
    </row>
    <row r="36" ht="14.25" spans="1:1">
      <c r="A36" s="2" t="s">
        <v>51</v>
      </c>
    </row>
  </sheetData>
  <mergeCells count="35">
    <mergeCell ref="A1:I1"/>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A31:G31"/>
    <mergeCell ref="A3:A7"/>
    <mergeCell ref="A8:A13"/>
    <mergeCell ref="A14:A24"/>
    <mergeCell ref="A25:A30"/>
  </mergeCells>
  <hyperlinks>
    <hyperlink ref="B7" r:id="rId1" display="43036.34375" tooltip="http://mini.hot-basketball.com/cms/ScheduleDetail.asp?id=9576"/>
    <hyperlink ref="B6" r:id="rId2" display="43029.34375" tooltip="http://mini.hot-basketball.com/cms/ScheduleDetail.asp?id=9517"/>
    <hyperlink ref="B5" r:id="rId3" display="43022.34375" tooltip="http://mini.hot-basketball.com/cms/ScheduleDetail.asp?id=9511"/>
    <hyperlink ref="B4" r:id="rId4" display="43015.34375" tooltip="http://mini.hot-basketball.com/cms/ScheduleDetail.asp?id=9478"/>
    <hyperlink ref="B3" r:id="rId5" display="43009.34375" tooltip="http://mini.hot-basketball.com/cms/ScheduleDetail.asp?id=9472"/>
    <hyperlink ref="B13" r:id="rId6" display="43037.3333333333" tooltip="http://mini.hot-basketball.com/cms/ScheduleDetail.asp?id=9578"/>
    <hyperlink ref="B12" r:id="rId7" display="43035.8333333333" tooltip="http://mini.hot-basketball.com/cms/ScheduleDetail.asp?id=9575"/>
    <hyperlink ref="B11" r:id="rId8" display="43030.3333333333" tooltip="http://mini.hot-basketball.com/cms/ScheduleDetail.asp?id=9534"/>
    <hyperlink ref="B10" r:id="rId9" display="43028.8333333333" tooltip="http://mini.hot-basketball.com/cms/ScheduleDetail.asp?id=9516"/>
    <hyperlink ref="B9" r:id="rId10" display="43021.8333333333" tooltip="http://mini.hot-basketball.com/cms/ScheduleDetail.asp?id=9510"/>
    <hyperlink ref="B8" r:id="rId11" display="43016.3333333333" tooltip="http://mini.hot-basketball.com/cms/ScheduleDetail.asp?id=9484"/>
    <hyperlink ref="B24" r:id="rId12" display="43037.5833333333" tooltip="http://mini.hot-basketball.com/cms/ScheduleDetail.asp?id=9580"/>
    <hyperlink ref="B23" r:id="rId13" display="43037.4375" tooltip="http://mini.hot-basketball.com/cms/ScheduleDetail.asp?id=9579"/>
    <hyperlink ref="B22" r:id="rId14" display="43036.5833333333" tooltip="http://mini.hot-basketball.com/cms/ScheduleDetail.asp?id=9577"/>
    <hyperlink ref="B21" r:id="rId15" display="43034.6736111111" tooltip="http://mini.hot-basketball.com/cms/ScheduleDetail.asp?id=9573"/>
    <hyperlink ref="B20" r:id="rId16" display="43030.5833333333" tooltip="http://mini.hot-basketball.com/cms/ScheduleDetail.asp?id=9536"/>
    <hyperlink ref="B19" r:id="rId17" display="43030.4375" tooltip="http://mini.hot-basketball.com/cms/ScheduleDetail.asp?id=9535"/>
    <hyperlink ref="B18" r:id="rId18" display="43029.6736111111" tooltip="http://mini.hot-basketball.com/cms/ScheduleDetail.asp?id=9533"/>
    <hyperlink ref="B17" r:id="rId19" display="43027.6736111111" tooltip="http://mini.hot-basketball.com/cms/ScheduleDetail.asp?id=9514"/>
    <hyperlink ref="B16" r:id="rId20" display="43022.5902777778" tooltip="http://mini.hot-basketball.com/cms/ScheduleDetail.asp?id=9512"/>
    <hyperlink ref="B15" r:id="rId21" display="43020.6736111111" tooltip="http://mini.hot-basketball.com/cms/ScheduleDetail.asp?id=9495"/>
    <hyperlink ref="B14" r:id="rId22" display="43016.5833333333" tooltip="http://mini.hot-basketball.com/cms/ScheduleDetail.asp?id=9485"/>
    <hyperlink ref="B30" r:id="rId23" display="43035.7291666667" tooltip="http://mini.hot-basketball.com/cms/ScheduleDetail.asp?id=9574"/>
    <hyperlink ref="B29" r:id="rId24" display="43033.7291666667" tooltip="http://mini.hot-basketball.com/cms/ScheduleDetail.asp?id=9572"/>
    <hyperlink ref="B28" r:id="rId25" display="43028.7291666667" tooltip="http://mini.hot-basketball.com/cms/ScheduleDetail.asp?id=9515"/>
    <hyperlink ref="B27" r:id="rId26" display="43026.7291666667" tooltip="http://mini.hot-basketball.com/cms/ScheduleDetail.asp?id=9513"/>
    <hyperlink ref="B26" r:id="rId27" display="43021.7291666667" tooltip="http://mini.hot-basketball.com/cms/ScheduleDetail.asp?id=9518"/>
    <hyperlink ref="B25" r:id="rId28" display="43019.7291666667" tooltip="http://mini.hot-basketball.com/cms/ScheduleDetail.asp?id=9496"/>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F14"/>
  <sheetViews>
    <sheetView workbookViewId="0">
      <selection activeCell="A5" sqref="$A5:$XFD5"/>
    </sheetView>
  </sheetViews>
  <sheetFormatPr defaultColWidth="9" defaultRowHeight="16.5" outlineLevelCol="5"/>
  <cols>
    <col min="1" max="1" width="20.375" style="46" customWidth="1"/>
    <col min="2" max="3" width="9" style="46"/>
    <col min="4" max="4" width="9.125" style="46"/>
    <col min="5" max="5" width="13.875" style="46" customWidth="1"/>
    <col min="6" max="6" width="14.25" style="46" customWidth="1"/>
    <col min="7" max="16384" width="9" style="46"/>
  </cols>
  <sheetData>
    <row r="1" spans="1:1">
      <c r="A1" s="46" t="s">
        <v>52</v>
      </c>
    </row>
    <row r="2" ht="39" customHeight="1" spans="1:6">
      <c r="A2" s="47" t="s">
        <v>53</v>
      </c>
      <c r="B2" s="47"/>
      <c r="C2" s="47"/>
      <c r="D2" s="47"/>
      <c r="E2" s="47"/>
      <c r="F2" s="47"/>
    </row>
    <row r="3" ht="18" customHeight="1" spans="1:6">
      <c r="A3" s="10" t="s">
        <v>54</v>
      </c>
      <c r="B3" s="10" t="s">
        <v>55</v>
      </c>
      <c r="C3" s="10" t="s">
        <v>56</v>
      </c>
      <c r="D3" s="10" t="s">
        <v>57</v>
      </c>
      <c r="E3" s="10" t="s">
        <v>58</v>
      </c>
      <c r="F3" s="10" t="s">
        <v>8</v>
      </c>
    </row>
    <row r="4" ht="18" customHeight="1" spans="1:6">
      <c r="A4" s="10" t="s">
        <v>59</v>
      </c>
      <c r="B4" s="10" t="s">
        <v>60</v>
      </c>
      <c r="C4" s="13">
        <v>250</v>
      </c>
      <c r="D4" s="13">
        <f>13*250</f>
        <v>3250</v>
      </c>
      <c r="E4" s="13">
        <f>D4*0.7</f>
        <v>2275</v>
      </c>
      <c r="F4" s="58"/>
    </row>
    <row r="14" ht="13.5"/>
  </sheetData>
  <mergeCells count="1">
    <mergeCell ref="A2:F2"/>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sheetPr>
  <dimension ref="A1:K25"/>
  <sheetViews>
    <sheetView workbookViewId="0">
      <selection activeCell="P21" sqref="P21"/>
    </sheetView>
  </sheetViews>
  <sheetFormatPr defaultColWidth="9" defaultRowHeight="16.5"/>
  <cols>
    <col min="1" max="1" width="12.375" style="1" customWidth="1"/>
    <col min="2" max="2" width="15.25" style="1" customWidth="1"/>
    <col min="3" max="3" width="11.25" style="1" customWidth="1"/>
    <col min="4" max="4" width="13.375" style="1" customWidth="1"/>
    <col min="5" max="5" width="13" style="1" customWidth="1"/>
    <col min="6" max="6" width="10.375" style="46" customWidth="1"/>
    <col min="7" max="7" width="9.375" style="46" customWidth="1"/>
    <col min="8" max="8" width="9.125" style="46"/>
    <col min="9" max="9" width="14" style="46" customWidth="1"/>
    <col min="10" max="16384" width="9" style="46"/>
  </cols>
  <sheetData>
    <row r="1" ht="23.25" spans="1:9">
      <c r="A1" s="47" t="s">
        <v>61</v>
      </c>
      <c r="B1" s="47"/>
      <c r="C1" s="47"/>
      <c r="D1" s="47"/>
      <c r="E1" s="47"/>
      <c r="F1" s="47"/>
      <c r="G1" s="47"/>
      <c r="H1" s="47"/>
      <c r="I1" s="47"/>
    </row>
    <row r="2" s="1" customFormat="1" spans="1:10">
      <c r="A2" s="5" t="s">
        <v>1</v>
      </c>
      <c r="B2" s="6" t="s">
        <v>2</v>
      </c>
      <c r="C2" s="6" t="s">
        <v>3</v>
      </c>
      <c r="D2" s="6"/>
      <c r="E2" s="6" t="s">
        <v>4</v>
      </c>
      <c r="F2" s="6" t="s">
        <v>5</v>
      </c>
      <c r="G2" s="6" t="s">
        <v>6</v>
      </c>
      <c r="H2" s="6" t="s">
        <v>7</v>
      </c>
      <c r="I2" s="37" t="s">
        <v>8</v>
      </c>
      <c r="J2" s="51"/>
    </row>
    <row r="3" s="1" customFormat="1" ht="14.25" customHeight="1" spans="1:10">
      <c r="A3" s="48" t="s">
        <v>9</v>
      </c>
      <c r="B3" s="8">
        <v>43015.6458333333</v>
      </c>
      <c r="C3" s="9" t="s">
        <v>62</v>
      </c>
      <c r="D3" s="9"/>
      <c r="E3" s="10">
        <v>5</v>
      </c>
      <c r="F3" s="10" t="s">
        <v>11</v>
      </c>
      <c r="G3" s="10" t="s">
        <v>11</v>
      </c>
      <c r="H3" s="10">
        <f>100+25*E3</f>
        <v>225</v>
      </c>
      <c r="I3" s="38"/>
      <c r="J3" s="51"/>
    </row>
    <row r="4" s="1" customFormat="1" ht="14.25" customHeight="1" spans="1:10">
      <c r="A4" s="49"/>
      <c r="B4" s="8">
        <v>43016.7083333333</v>
      </c>
      <c r="C4" s="9" t="s">
        <v>63</v>
      </c>
      <c r="D4" s="9"/>
      <c r="E4" s="10">
        <v>12</v>
      </c>
      <c r="F4" s="10" t="s">
        <v>11</v>
      </c>
      <c r="G4" s="10" t="s">
        <v>11</v>
      </c>
      <c r="H4" s="10">
        <f>100+30*E4</f>
        <v>460</v>
      </c>
      <c r="I4" s="38"/>
      <c r="J4" s="51"/>
    </row>
    <row r="5" s="1" customFormat="1" ht="14.25" customHeight="1" spans="1:10">
      <c r="A5" s="49"/>
      <c r="B5" s="8">
        <v>43022.6458333333</v>
      </c>
      <c r="C5" s="9" t="s">
        <v>62</v>
      </c>
      <c r="D5" s="9"/>
      <c r="E5" s="10">
        <v>5</v>
      </c>
      <c r="F5" s="10" t="s">
        <v>11</v>
      </c>
      <c r="G5" s="10" t="s">
        <v>11</v>
      </c>
      <c r="H5" s="10">
        <f t="shared" ref="H4:H15" si="0">100+25*E5</f>
        <v>225</v>
      </c>
      <c r="I5" s="38"/>
      <c r="J5" s="51"/>
    </row>
    <row r="6" s="1" customFormat="1" ht="14.25" customHeight="1" spans="1:10">
      <c r="A6" s="49"/>
      <c r="B6" s="8">
        <v>43029.6458333333</v>
      </c>
      <c r="C6" s="9" t="s">
        <v>62</v>
      </c>
      <c r="D6" s="9"/>
      <c r="E6" s="10">
        <v>7</v>
      </c>
      <c r="F6" s="10" t="s">
        <v>11</v>
      </c>
      <c r="G6" s="10" t="s">
        <v>11</v>
      </c>
      <c r="H6" s="10">
        <f t="shared" si="0"/>
        <v>275</v>
      </c>
      <c r="I6" s="38"/>
      <c r="J6" s="51"/>
    </row>
    <row r="7" s="1" customFormat="1" ht="14.25" customHeight="1" spans="1:10">
      <c r="A7" s="49"/>
      <c r="B7" s="8">
        <v>43030.7083333333</v>
      </c>
      <c r="C7" s="9" t="s">
        <v>63</v>
      </c>
      <c r="D7" s="9"/>
      <c r="E7" s="10">
        <v>8</v>
      </c>
      <c r="F7" s="10" t="s">
        <v>11</v>
      </c>
      <c r="G7" s="10" t="s">
        <v>11</v>
      </c>
      <c r="H7" s="10">
        <f t="shared" si="0"/>
        <v>300</v>
      </c>
      <c r="I7" s="38"/>
      <c r="J7" s="51"/>
    </row>
    <row r="8" s="1" customFormat="1" ht="14.25" customHeight="1" spans="1:10">
      <c r="A8" s="49"/>
      <c r="B8" s="8">
        <v>43036.6458333333</v>
      </c>
      <c r="C8" s="9" t="s">
        <v>62</v>
      </c>
      <c r="D8" s="9"/>
      <c r="E8" s="10">
        <v>7</v>
      </c>
      <c r="F8" s="10" t="s">
        <v>11</v>
      </c>
      <c r="G8" s="10" t="s">
        <v>11</v>
      </c>
      <c r="H8" s="10">
        <f t="shared" si="0"/>
        <v>275</v>
      </c>
      <c r="I8" s="38"/>
      <c r="J8" s="51"/>
    </row>
    <row r="9" s="1" customFormat="1" ht="14.25" customHeight="1" spans="1:10">
      <c r="A9" s="49"/>
      <c r="B9" s="8">
        <v>43037.3333333333</v>
      </c>
      <c r="C9" s="9" t="s">
        <v>64</v>
      </c>
      <c r="D9" s="9"/>
      <c r="E9" s="10">
        <v>6</v>
      </c>
      <c r="F9" s="10" t="s">
        <v>11</v>
      </c>
      <c r="G9" s="10" t="s">
        <v>11</v>
      </c>
      <c r="H9" s="10">
        <f t="shared" si="0"/>
        <v>250</v>
      </c>
      <c r="I9" s="38"/>
      <c r="J9" s="51"/>
    </row>
    <row r="10" s="1" customFormat="1" ht="14.25" customHeight="1" spans="1:10">
      <c r="A10" s="49"/>
      <c r="B10" s="8">
        <v>43037.7083333333</v>
      </c>
      <c r="C10" s="9" t="s">
        <v>63</v>
      </c>
      <c r="D10" s="9"/>
      <c r="E10" s="10">
        <v>9</v>
      </c>
      <c r="F10" s="10" t="s">
        <v>11</v>
      </c>
      <c r="G10" s="10" t="s">
        <v>11</v>
      </c>
      <c r="H10" s="10">
        <f t="shared" si="0"/>
        <v>325</v>
      </c>
      <c r="I10" s="38"/>
      <c r="J10" s="51"/>
    </row>
    <row r="11" s="1" customFormat="1" ht="14.25" customHeight="1" spans="1:10">
      <c r="A11" s="48" t="s">
        <v>65</v>
      </c>
      <c r="B11" s="8">
        <v>43023.4166666667</v>
      </c>
      <c r="C11" s="26" t="s">
        <v>66</v>
      </c>
      <c r="D11" s="50"/>
      <c r="E11" s="10">
        <v>6</v>
      </c>
      <c r="F11" s="10" t="s">
        <v>11</v>
      </c>
      <c r="G11" s="10" t="s">
        <v>11</v>
      </c>
      <c r="H11" s="10">
        <f t="shared" si="0"/>
        <v>250</v>
      </c>
      <c r="I11" s="38"/>
      <c r="J11" s="51"/>
    </row>
    <row r="12" s="1" customFormat="1" ht="14.25" customHeight="1" spans="1:9">
      <c r="A12" s="49"/>
      <c r="B12" s="8">
        <v>43030.4166666667</v>
      </c>
      <c r="C12" s="26" t="s">
        <v>66</v>
      </c>
      <c r="D12" s="50"/>
      <c r="E12" s="10">
        <v>7</v>
      </c>
      <c r="F12" s="10" t="s">
        <v>11</v>
      </c>
      <c r="G12" s="10" t="s">
        <v>11</v>
      </c>
      <c r="H12" s="10">
        <f t="shared" si="0"/>
        <v>275</v>
      </c>
      <c r="I12" s="38"/>
    </row>
    <row r="13" s="1" customFormat="1" ht="14.25" customHeight="1" spans="1:9">
      <c r="A13" s="49"/>
      <c r="B13" s="8">
        <v>43037.4166666667</v>
      </c>
      <c r="C13" s="26" t="s">
        <v>66</v>
      </c>
      <c r="D13" s="50"/>
      <c r="E13" s="10">
        <v>6</v>
      </c>
      <c r="F13" s="10" t="s">
        <v>11</v>
      </c>
      <c r="G13" s="10" t="s">
        <v>11</v>
      </c>
      <c r="H13" s="10">
        <f t="shared" si="0"/>
        <v>250</v>
      </c>
      <c r="I13" s="38"/>
    </row>
    <row r="14" s="1" customFormat="1" ht="14.25" customHeight="1" spans="1:9">
      <c r="A14" s="48" t="s">
        <v>67</v>
      </c>
      <c r="B14" s="8">
        <v>43016.3333333333</v>
      </c>
      <c r="C14" s="26" t="s">
        <v>64</v>
      </c>
      <c r="D14" s="50"/>
      <c r="E14" s="10">
        <v>6</v>
      </c>
      <c r="F14" s="10" t="s">
        <v>11</v>
      </c>
      <c r="G14" s="10" t="s">
        <v>11</v>
      </c>
      <c r="H14" s="10">
        <f t="shared" si="0"/>
        <v>250</v>
      </c>
      <c r="I14" s="38"/>
    </row>
    <row r="15" s="1" customFormat="1" ht="14.25" customHeight="1" spans="1:9">
      <c r="A15" s="49"/>
      <c r="B15" s="8">
        <v>43030.3333333333</v>
      </c>
      <c r="C15" s="26" t="s">
        <v>68</v>
      </c>
      <c r="D15" s="50"/>
      <c r="E15" s="10">
        <v>8</v>
      </c>
      <c r="F15" s="10" t="s">
        <v>11</v>
      </c>
      <c r="G15" s="10" t="s">
        <v>11</v>
      </c>
      <c r="H15" s="10">
        <f t="shared" si="0"/>
        <v>300</v>
      </c>
      <c r="I15" s="38"/>
    </row>
    <row r="16" s="1" customFormat="1" ht="17.25" spans="1:11">
      <c r="A16" s="16" t="s">
        <v>47</v>
      </c>
      <c r="B16" s="17"/>
      <c r="C16" s="17"/>
      <c r="D16" s="17"/>
      <c r="E16" s="17"/>
      <c r="F16" s="17"/>
      <c r="G16" s="18"/>
      <c r="H16" s="19">
        <f>SUM(H3:H15)</f>
        <v>3660</v>
      </c>
      <c r="I16" s="40"/>
      <c r="K16" s="31"/>
    </row>
    <row r="17" customFormat="1" ht="17.25" spans="1:5">
      <c r="A17" s="51"/>
      <c r="B17" s="51"/>
      <c r="C17" s="51"/>
      <c r="D17" s="51"/>
      <c r="E17" s="51"/>
    </row>
    <row r="18" s="1" customFormat="1" spans="1:9">
      <c r="A18" s="5" t="s">
        <v>69</v>
      </c>
      <c r="B18" s="6" t="s">
        <v>70</v>
      </c>
      <c r="C18" s="6" t="s">
        <v>56</v>
      </c>
      <c r="D18" s="6" t="s">
        <v>57</v>
      </c>
      <c r="E18" s="6" t="s">
        <v>71</v>
      </c>
      <c r="F18" s="6" t="s">
        <v>72</v>
      </c>
      <c r="G18" s="22" t="s">
        <v>7</v>
      </c>
      <c r="H18" s="22" t="s">
        <v>8</v>
      </c>
      <c r="I18" s="23"/>
    </row>
    <row r="19" s="1" customFormat="1" spans="1:9">
      <c r="A19" s="52" t="s">
        <v>73</v>
      </c>
      <c r="B19" s="10">
        <f>3+6</f>
        <v>9</v>
      </c>
      <c r="C19" s="10">
        <v>240</v>
      </c>
      <c r="D19" s="10">
        <f>B19*C19</f>
        <v>2160</v>
      </c>
      <c r="E19" s="10">
        <f>D19*0.7</f>
        <v>1512</v>
      </c>
      <c r="F19" s="10">
        <v>0</v>
      </c>
      <c r="G19" s="26">
        <f>E19-F19</f>
        <v>1512</v>
      </c>
      <c r="H19" s="26" t="s">
        <v>74</v>
      </c>
      <c r="I19" s="27"/>
    </row>
    <row r="20" s="1" customFormat="1" spans="1:9">
      <c r="A20" s="52" t="s">
        <v>73</v>
      </c>
      <c r="B20" s="10">
        <v>2</v>
      </c>
      <c r="C20" s="10">
        <v>240</v>
      </c>
      <c r="D20" s="10">
        <f>B20*C20</f>
        <v>480</v>
      </c>
      <c r="E20" s="10">
        <f>D20*0.7</f>
        <v>336</v>
      </c>
      <c r="F20" s="10">
        <f>75*B20</f>
        <v>150</v>
      </c>
      <c r="G20" s="26">
        <f>E20-F20</f>
        <v>186</v>
      </c>
      <c r="H20" s="26"/>
      <c r="I20" s="27"/>
    </row>
    <row r="21" s="1" customFormat="1" spans="1:9">
      <c r="A21" s="52" t="s">
        <v>75</v>
      </c>
      <c r="B21" s="10">
        <v>2</v>
      </c>
      <c r="C21" s="10">
        <f>180*2</f>
        <v>360</v>
      </c>
      <c r="D21" s="10">
        <f>C21*B21</f>
        <v>720</v>
      </c>
      <c r="E21" s="10">
        <f>D21*0.7</f>
        <v>504</v>
      </c>
      <c r="F21" s="10">
        <f>75*B21</f>
        <v>150</v>
      </c>
      <c r="G21" s="26">
        <f>E21-F21</f>
        <v>354</v>
      </c>
      <c r="H21" s="26"/>
      <c r="I21" s="27"/>
    </row>
    <row r="22" s="1" customFormat="1" ht="17.25" spans="1:9">
      <c r="A22" s="53" t="s">
        <v>47</v>
      </c>
      <c r="B22" s="54"/>
      <c r="C22" s="54"/>
      <c r="D22" s="54"/>
      <c r="E22" s="54"/>
      <c r="F22" s="54"/>
      <c r="G22" s="55">
        <f>SUM(G19:G21)</f>
        <v>2052</v>
      </c>
      <c r="H22" s="55"/>
      <c r="I22" s="57"/>
    </row>
    <row r="25" s="45" customFormat="1" ht="24" customHeight="1" spans="1:1">
      <c r="A25" s="56"/>
    </row>
  </sheetData>
  <mergeCells count="25">
    <mergeCell ref="A1:I1"/>
    <mergeCell ref="C2:D2"/>
    <mergeCell ref="C3:D3"/>
    <mergeCell ref="C4:D4"/>
    <mergeCell ref="C5:D5"/>
    <mergeCell ref="C6:D6"/>
    <mergeCell ref="C7:D7"/>
    <mergeCell ref="C8:D8"/>
    <mergeCell ref="C9:D9"/>
    <mergeCell ref="C10:D10"/>
    <mergeCell ref="C11:D11"/>
    <mergeCell ref="C12:D12"/>
    <mergeCell ref="C13:D13"/>
    <mergeCell ref="C14:D14"/>
    <mergeCell ref="C15:D15"/>
    <mergeCell ref="A16:G16"/>
    <mergeCell ref="H18:I18"/>
    <mergeCell ref="H19:I19"/>
    <mergeCell ref="H20:I20"/>
    <mergeCell ref="H21:I21"/>
    <mergeCell ref="A22:F22"/>
    <mergeCell ref="H22:I22"/>
    <mergeCell ref="A3:A10"/>
    <mergeCell ref="A11:A13"/>
    <mergeCell ref="A14:A15"/>
  </mergeCells>
  <hyperlinks>
    <hyperlink ref="B10" r:id="rId1" display="43037.7083333333" tooltip="http://mini.hot-basketball.com/cms/ScheduleDetail.asp?id=9586"/>
    <hyperlink ref="B9" r:id="rId2" display="43037.3333333333" tooltip="http://mini.hot-basketball.com/cms/ScheduleDetail.asp?id=9584"/>
    <hyperlink ref="B8" r:id="rId3" display="43036.6458333333" tooltip="http://mini.hot-basketball.com/cms/ScheduleDetail.asp?id=9583"/>
    <hyperlink ref="B7" r:id="rId4" display="43030.7083333333" tooltip="http://mini.hot-basketball.com/cms/ScheduleDetail.asp?id=9593"/>
    <hyperlink ref="B6" r:id="rId5" display="43029.6458333333" tooltip="http://mini.hot-basketball.com/cms/ScheduleDetail.asp?id=9520"/>
    <hyperlink ref="B5" r:id="rId6" display="43022.6458333333" tooltip="http://mini.hot-basketball.com/cms/ScheduleDetail.asp?id=9504"/>
    <hyperlink ref="B4" r:id="rId7" display="43016.7083333333" tooltip="http://mini.hot-basketball.com/cms/ScheduleDetail.asp?id=9487"/>
    <hyperlink ref="B3" r:id="rId8" display="43015.6458333333" tooltip="http://mini.hot-basketball.com/cms/ScheduleDetail.asp?id=9480"/>
    <hyperlink ref="B11" r:id="rId9" display="43023.4166666667" tooltip="http://mini.hot-basketball.com/cms/ScheduleDetail.asp?id=9505"/>
    <hyperlink ref="B12" r:id="rId10" display="43030.4166666667" tooltip="http://mini.hot-basketball.com/cms/ScheduleDetail.asp?id=9530"/>
    <hyperlink ref="B13" r:id="rId11" display="43037.4166666667" tooltip="http://mini.hot-basketball.com/cms/ScheduleDetail.asp?id=9585"/>
    <hyperlink ref="B14" r:id="rId12" display="43016.3333333333" tooltip="http://mini.hot-basketball.com/cms/ScheduleDetail.asp?id=9482"/>
    <hyperlink ref="B15" r:id="rId13" display="43030.3333333333" tooltip="http://mini.hot-basketball.com/cms/ScheduleDetail.asp?id=9531"/>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J21"/>
  <sheetViews>
    <sheetView topLeftCell="C1" workbookViewId="0">
      <selection activeCell="P23" sqref="P23"/>
    </sheetView>
  </sheetViews>
  <sheetFormatPr defaultColWidth="9" defaultRowHeight="13.5"/>
  <cols>
    <col min="1" max="1" width="9" style="41"/>
    <col min="2" max="2" width="19.25" style="41" customWidth="1"/>
    <col min="3" max="3" width="9" style="41"/>
    <col min="4" max="4" width="15.25" style="41" customWidth="1"/>
    <col min="5" max="5" width="9" style="41"/>
    <col min="6" max="6" width="10.5" style="41" customWidth="1"/>
    <col min="7" max="7" width="10.125" style="41" customWidth="1"/>
    <col min="8" max="8" width="9" style="41"/>
    <col min="9" max="9" width="33" style="41" customWidth="1"/>
    <col min="10" max="16384" width="9" style="41"/>
  </cols>
  <sheetData>
    <row r="1" s="1" customFormat="1" ht="24" customHeight="1" spans="1:9">
      <c r="A1" s="4" t="s">
        <v>76</v>
      </c>
      <c r="B1" s="4"/>
      <c r="C1" s="4"/>
      <c r="D1" s="4"/>
      <c r="E1" s="4"/>
      <c r="F1" s="4"/>
      <c r="G1" s="4"/>
      <c r="H1" s="4"/>
      <c r="I1" s="4"/>
    </row>
    <row r="2" s="1" customFormat="1" ht="16.5" spans="1:9">
      <c r="A2" s="5" t="s">
        <v>1</v>
      </c>
      <c r="B2" s="6" t="s">
        <v>2</v>
      </c>
      <c r="C2" s="6" t="s">
        <v>3</v>
      </c>
      <c r="D2" s="6"/>
      <c r="E2" s="6" t="s">
        <v>4</v>
      </c>
      <c r="F2" s="6" t="s">
        <v>5</v>
      </c>
      <c r="G2" s="6" t="s">
        <v>6</v>
      </c>
      <c r="H2" s="6" t="s">
        <v>7</v>
      </c>
      <c r="I2" s="37" t="s">
        <v>8</v>
      </c>
    </row>
    <row r="3" s="1" customFormat="1" ht="15" customHeight="1" spans="1:9">
      <c r="A3" s="42" t="s">
        <v>9</v>
      </c>
      <c r="B3" s="43">
        <v>43015.7083333333</v>
      </c>
      <c r="C3" s="9" t="s">
        <v>77</v>
      </c>
      <c r="D3" s="9"/>
      <c r="E3" s="10">
        <v>6</v>
      </c>
      <c r="F3" s="10" t="s">
        <v>11</v>
      </c>
      <c r="G3" s="10" t="s">
        <v>11</v>
      </c>
      <c r="H3" s="10">
        <f>100+25*E3</f>
        <v>250</v>
      </c>
      <c r="I3" s="38" t="s">
        <v>78</v>
      </c>
    </row>
    <row r="4" s="1" customFormat="1" ht="15" customHeight="1" spans="1:9">
      <c r="A4" s="42"/>
      <c r="B4" s="43">
        <v>43016.3333333333</v>
      </c>
      <c r="C4" s="9" t="s">
        <v>79</v>
      </c>
      <c r="D4" s="9"/>
      <c r="E4" s="10">
        <v>6</v>
      </c>
      <c r="F4" s="10" t="s">
        <v>11</v>
      </c>
      <c r="G4" s="10" t="s">
        <v>11</v>
      </c>
      <c r="H4" s="10">
        <f t="shared" ref="H4:H20" si="0">100+25*E4</f>
        <v>250</v>
      </c>
      <c r="I4" s="38" t="s">
        <v>78</v>
      </c>
    </row>
    <row r="5" s="1" customFormat="1" ht="15" customHeight="1" spans="1:9">
      <c r="A5" s="42"/>
      <c r="B5" s="43">
        <v>43016.4166666667</v>
      </c>
      <c r="C5" s="9" t="s">
        <v>80</v>
      </c>
      <c r="D5" s="9"/>
      <c r="E5" s="10">
        <v>7</v>
      </c>
      <c r="F5" s="10" t="s">
        <v>11</v>
      </c>
      <c r="G5" s="10" t="s">
        <v>11</v>
      </c>
      <c r="H5" s="10">
        <f t="shared" si="0"/>
        <v>275</v>
      </c>
      <c r="I5" s="38" t="s">
        <v>12</v>
      </c>
    </row>
    <row r="6" s="1" customFormat="1" ht="15" customHeight="1" spans="1:9">
      <c r="A6" s="42"/>
      <c r="B6" s="43">
        <v>43021.7916666667</v>
      </c>
      <c r="C6" s="9" t="s">
        <v>81</v>
      </c>
      <c r="D6" s="9"/>
      <c r="E6" s="10">
        <v>15</v>
      </c>
      <c r="F6" s="10" t="s">
        <v>11</v>
      </c>
      <c r="G6" s="10" t="s">
        <v>11</v>
      </c>
      <c r="H6" s="10">
        <f>(100+30*E6)*0.6</f>
        <v>330</v>
      </c>
      <c r="I6" s="38" t="s">
        <v>82</v>
      </c>
    </row>
    <row r="7" s="1" customFormat="1" ht="15" customHeight="1" spans="1:9">
      <c r="A7" s="42"/>
      <c r="B7" s="43">
        <v>43022.7083333333</v>
      </c>
      <c r="C7" s="9" t="s">
        <v>77</v>
      </c>
      <c r="D7" s="9"/>
      <c r="E7" s="10">
        <v>15</v>
      </c>
      <c r="F7" s="10" t="s">
        <v>11</v>
      </c>
      <c r="G7" s="10" t="s">
        <v>11</v>
      </c>
      <c r="H7" s="10">
        <f>(100+30*E7)*0.6</f>
        <v>330</v>
      </c>
      <c r="I7" s="38" t="s">
        <v>82</v>
      </c>
    </row>
    <row r="8" s="1" customFormat="1" ht="15" customHeight="1" spans="1:9">
      <c r="A8" s="42"/>
      <c r="B8" s="43">
        <v>43028.7916666667</v>
      </c>
      <c r="C8" s="9" t="s">
        <v>81</v>
      </c>
      <c r="D8" s="9"/>
      <c r="E8" s="10">
        <v>17</v>
      </c>
      <c r="F8" s="10" t="s">
        <v>11</v>
      </c>
      <c r="G8" s="10" t="s">
        <v>11</v>
      </c>
      <c r="H8" s="10">
        <f>(100+30*E8)*0.6</f>
        <v>366</v>
      </c>
      <c r="I8" s="38" t="s">
        <v>83</v>
      </c>
    </row>
    <row r="9" s="1" customFormat="1" ht="15" customHeight="1" spans="1:9">
      <c r="A9" s="42"/>
      <c r="B9" s="43">
        <v>43029.7083333333</v>
      </c>
      <c r="C9" s="9" t="s">
        <v>77</v>
      </c>
      <c r="D9" s="9"/>
      <c r="E9" s="10">
        <v>17</v>
      </c>
      <c r="F9" s="10" t="s">
        <v>11</v>
      </c>
      <c r="G9" s="10" t="s">
        <v>11</v>
      </c>
      <c r="H9" s="10">
        <f>(100+30*E9)*0.6</f>
        <v>366</v>
      </c>
      <c r="I9" s="38" t="s">
        <v>83</v>
      </c>
    </row>
    <row r="10" s="1" customFormat="1" ht="15" customHeight="1" spans="1:9">
      <c r="A10" s="42"/>
      <c r="B10" s="43">
        <v>43030.3333333333</v>
      </c>
      <c r="C10" s="9" t="s">
        <v>79</v>
      </c>
      <c r="D10" s="9"/>
      <c r="E10" s="10">
        <v>5</v>
      </c>
      <c r="F10" s="10" t="s">
        <v>11</v>
      </c>
      <c r="G10" s="10" t="s">
        <v>11</v>
      </c>
      <c r="H10" s="10">
        <f>100+25*E10</f>
        <v>225</v>
      </c>
      <c r="I10" s="38" t="s">
        <v>84</v>
      </c>
    </row>
    <row r="11" s="1" customFormat="1" ht="15" customHeight="1" spans="1:9">
      <c r="A11" s="42"/>
      <c r="B11" s="43">
        <v>43030.4166666667</v>
      </c>
      <c r="C11" s="9" t="s">
        <v>80</v>
      </c>
      <c r="D11" s="9"/>
      <c r="E11" s="10">
        <v>10</v>
      </c>
      <c r="F11" s="10" t="s">
        <v>11</v>
      </c>
      <c r="G11" s="10" t="s">
        <v>11</v>
      </c>
      <c r="H11" s="10">
        <f t="shared" si="0"/>
        <v>350</v>
      </c>
      <c r="I11" s="38" t="s">
        <v>85</v>
      </c>
    </row>
    <row r="12" s="1" customFormat="1" ht="15" customHeight="1" spans="1:9">
      <c r="A12" s="42"/>
      <c r="B12" s="43">
        <v>43035.7916666667</v>
      </c>
      <c r="C12" s="9" t="s">
        <v>81</v>
      </c>
      <c r="D12" s="9"/>
      <c r="E12" s="10">
        <v>14</v>
      </c>
      <c r="F12" s="10" t="s">
        <v>11</v>
      </c>
      <c r="G12" s="10" t="s">
        <v>11</v>
      </c>
      <c r="H12" s="10">
        <f>(100+30*E12)*0.6</f>
        <v>312</v>
      </c>
      <c r="I12" s="38" t="s">
        <v>86</v>
      </c>
    </row>
    <row r="13" s="1" customFormat="1" ht="15" customHeight="1" spans="1:9">
      <c r="A13" s="42"/>
      <c r="B13" s="43">
        <v>43036.7083333333</v>
      </c>
      <c r="C13" s="9" t="s">
        <v>77</v>
      </c>
      <c r="D13" s="9"/>
      <c r="E13" s="10">
        <v>14</v>
      </c>
      <c r="F13" s="10" t="s">
        <v>11</v>
      </c>
      <c r="G13" s="10" t="s">
        <v>11</v>
      </c>
      <c r="H13" s="10">
        <f>(100+30*E13)*0.6</f>
        <v>312</v>
      </c>
      <c r="I13" s="38" t="s">
        <v>86</v>
      </c>
    </row>
    <row r="14" s="1" customFormat="1" ht="15" customHeight="1" spans="1:9">
      <c r="A14" s="42"/>
      <c r="B14" s="43">
        <v>43037.3333333333</v>
      </c>
      <c r="C14" s="9" t="s">
        <v>79</v>
      </c>
      <c r="D14" s="9"/>
      <c r="E14" s="10">
        <v>3</v>
      </c>
      <c r="F14" s="10" t="s">
        <v>11</v>
      </c>
      <c r="G14" s="10" t="s">
        <v>11</v>
      </c>
      <c r="H14" s="10">
        <f t="shared" si="0"/>
        <v>175</v>
      </c>
      <c r="I14" s="39" t="s">
        <v>87</v>
      </c>
    </row>
    <row r="15" s="1" customFormat="1" ht="15" customHeight="1" spans="1:9">
      <c r="A15" s="42"/>
      <c r="B15" s="43">
        <v>43037.4166666667</v>
      </c>
      <c r="C15" s="9" t="s">
        <v>80</v>
      </c>
      <c r="D15" s="9"/>
      <c r="E15" s="10">
        <v>12</v>
      </c>
      <c r="F15" s="10" t="s">
        <v>11</v>
      </c>
      <c r="G15" s="10" t="s">
        <v>11</v>
      </c>
      <c r="H15" s="10">
        <f>100+30*E15</f>
        <v>460</v>
      </c>
      <c r="I15" s="39" t="s">
        <v>88</v>
      </c>
    </row>
    <row r="16" s="1" customFormat="1" ht="15" customHeight="1" spans="1:9">
      <c r="A16" s="7" t="s">
        <v>65</v>
      </c>
      <c r="B16" s="43">
        <v>43029.4375</v>
      </c>
      <c r="C16" s="9" t="s">
        <v>89</v>
      </c>
      <c r="D16" s="9" t="s">
        <v>89</v>
      </c>
      <c r="E16" s="10">
        <v>4</v>
      </c>
      <c r="F16" s="10" t="s">
        <v>11</v>
      </c>
      <c r="G16" s="10" t="s">
        <v>11</v>
      </c>
      <c r="H16" s="10">
        <f t="shared" si="0"/>
        <v>200</v>
      </c>
      <c r="I16" s="39" t="s">
        <v>90</v>
      </c>
    </row>
    <row r="17" s="1" customFormat="1" ht="15" customHeight="1" spans="1:9">
      <c r="A17" s="11"/>
      <c r="B17" s="43">
        <v>43036.4375</v>
      </c>
      <c r="C17" s="9" t="s">
        <v>89</v>
      </c>
      <c r="D17" s="9" t="s">
        <v>89</v>
      </c>
      <c r="E17" s="10">
        <v>3</v>
      </c>
      <c r="F17" s="10" t="s">
        <v>11</v>
      </c>
      <c r="G17" s="10" t="s">
        <v>11</v>
      </c>
      <c r="H17" s="10">
        <f t="shared" si="0"/>
        <v>175</v>
      </c>
      <c r="I17" s="39" t="s">
        <v>87</v>
      </c>
    </row>
    <row r="18" s="1" customFormat="1" ht="15" customHeight="1" spans="1:9">
      <c r="A18" s="7" t="s">
        <v>91</v>
      </c>
      <c r="B18" s="43">
        <v>43015.3333333333</v>
      </c>
      <c r="C18" s="9" t="s">
        <v>92</v>
      </c>
      <c r="D18" s="9" t="s">
        <v>92</v>
      </c>
      <c r="E18" s="10">
        <v>5</v>
      </c>
      <c r="F18" s="10" t="s">
        <v>11</v>
      </c>
      <c r="G18" s="10" t="s">
        <v>11</v>
      </c>
      <c r="H18" s="10">
        <f t="shared" si="0"/>
        <v>225</v>
      </c>
      <c r="I18" s="39" t="s">
        <v>84</v>
      </c>
    </row>
    <row r="19" s="1" customFormat="1" ht="15" customHeight="1" spans="1:9">
      <c r="A19" s="11"/>
      <c r="B19" s="43">
        <v>43022.3333333333</v>
      </c>
      <c r="C19" s="9" t="s">
        <v>92</v>
      </c>
      <c r="D19" s="9" t="s">
        <v>92</v>
      </c>
      <c r="E19" s="10">
        <v>7</v>
      </c>
      <c r="F19" s="10" t="s">
        <v>11</v>
      </c>
      <c r="G19" s="10" t="s">
        <v>11</v>
      </c>
      <c r="H19" s="10">
        <f t="shared" si="0"/>
        <v>275</v>
      </c>
      <c r="I19" s="39" t="s">
        <v>12</v>
      </c>
    </row>
    <row r="20" s="1" customFormat="1" ht="15" customHeight="1" spans="1:10">
      <c r="A20" s="11"/>
      <c r="B20" s="43">
        <v>43029.3333333333</v>
      </c>
      <c r="C20" s="9" t="s">
        <v>92</v>
      </c>
      <c r="D20" s="9" t="s">
        <v>92</v>
      </c>
      <c r="E20" s="10">
        <v>9</v>
      </c>
      <c r="F20" s="10" t="s">
        <v>11</v>
      </c>
      <c r="G20" s="10" t="s">
        <v>11</v>
      </c>
      <c r="H20" s="10">
        <f t="shared" si="0"/>
        <v>325</v>
      </c>
      <c r="I20" s="39" t="s">
        <v>14</v>
      </c>
      <c r="J20" s="32"/>
    </row>
    <row r="21" s="1" customFormat="1" ht="17.25" spans="1:10">
      <c r="A21" s="16" t="s">
        <v>47</v>
      </c>
      <c r="B21" s="17"/>
      <c r="C21" s="17"/>
      <c r="D21" s="17"/>
      <c r="E21" s="17"/>
      <c r="F21" s="17"/>
      <c r="G21" s="18"/>
      <c r="H21" s="44">
        <f>SUM(H3:H20)</f>
        <v>5201</v>
      </c>
      <c r="I21" s="40"/>
      <c r="J21" s="31"/>
    </row>
  </sheetData>
  <mergeCells count="24">
    <mergeCell ref="A1:I1"/>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A21:G21"/>
    <mergeCell ref="A3:A15"/>
    <mergeCell ref="A16:A17"/>
    <mergeCell ref="A18:A20"/>
  </mergeCells>
  <hyperlinks>
    <hyperlink ref="B15" r:id="rId1" display="43037.4166666667" tooltip="http://mini.hot-basketball.com/cms/ScheduleDetail.asp?id=9587"/>
    <hyperlink ref="B14" r:id="rId2" display="43037.3333333333" tooltip="http://mini.hot-basketball.com/cms/ScheduleDetail.asp?id=9588"/>
    <hyperlink ref="B13" r:id="rId3" display="43036.7083333333" tooltip="http://mini.hot-basketball.com/cms/ScheduleDetail.asp?id=9589"/>
    <hyperlink ref="B12" r:id="rId4" display="43035.7916666667" tooltip="http://mini.hot-basketball.com/cms/ScheduleDetail.asp?id=9591"/>
    <hyperlink ref="B11" r:id="rId5" display="43030.4166666667" tooltip="http://mini.hot-basketball.com/cms/ScheduleDetail.asp?id=9538"/>
    <hyperlink ref="B10" r:id="rId6" display="43030.3333333333" tooltip="http://mini.hot-basketball.com/cms/ScheduleDetail.asp?id=9537"/>
    <hyperlink ref="B9" r:id="rId7" display="43029.7083333333" tooltip="http://mini.hot-basketball.com/cms/ScheduleDetail.asp?id=9539"/>
    <hyperlink ref="B8" r:id="rId8" display="43028.7916666667" tooltip="http://mini.hot-basketball.com/cms/ScheduleDetail.asp?id=9541"/>
    <hyperlink ref="B7" r:id="rId9" display="43022.7083333333" tooltip="http://mini.hot-basketball.com/cms/ScheduleDetail.asp?id=9544"/>
    <hyperlink ref="B6" r:id="rId10" display="43021.7916666667" tooltip="http://mini.hot-basketball.com/cms/ScheduleDetail.asp?id=9546"/>
    <hyperlink ref="B5" r:id="rId11" display="43016.4166666667" tooltip="http://mini.hot-basketball.com/cms/ScheduleDetail.asp?id=9547"/>
    <hyperlink ref="B4" r:id="rId12" display="43016.3333333333" tooltip="http://mini.hot-basketball.com/cms/ScheduleDetail.asp?id=9548"/>
    <hyperlink ref="B3" r:id="rId13" display="43015.7083333333" tooltip="http://mini.hot-basketball.com/cms/ScheduleDetail.asp?id=9550"/>
    <hyperlink ref="B17" r:id="rId14" display="43036.4375" tooltip="http://mini.hot-basketball.com/cms/ScheduleDetail.asp?id=9590"/>
    <hyperlink ref="B16" r:id="rId15" display="43029.4375" tooltip="http://mini.hot-basketball.com/cms/ScheduleDetail.asp?id=9554"/>
    <hyperlink ref="B20" r:id="rId16" display="43029.3333333333" tooltip="http://mini.hot-basketball.com/cms/ScheduleDetail.asp?id=9540"/>
    <hyperlink ref="B19" r:id="rId17" display="43022.3333333333" tooltip="http://mini.hot-basketball.com/cms/ScheduleDetail.asp?id=9545"/>
    <hyperlink ref="B18" r:id="rId18" display="43015.3333333333" tooltip="http://mini.hot-basketball.com/cms/ScheduleDetail.asp?id=9549"/>
  </hyperlink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I36"/>
  <sheetViews>
    <sheetView topLeftCell="A19" workbookViewId="0">
      <selection activeCell="I15" sqref="I15"/>
    </sheetView>
  </sheetViews>
  <sheetFormatPr defaultColWidth="9" defaultRowHeight="13.5"/>
  <cols>
    <col min="2" max="2" width="16.25" customWidth="1"/>
    <col min="4" max="4" width="16.5" customWidth="1"/>
    <col min="6" max="6" width="9.875" customWidth="1"/>
    <col min="7" max="7" width="10.25" customWidth="1"/>
    <col min="8" max="8" width="9.25"/>
    <col min="9" max="9" width="67.125" customWidth="1"/>
  </cols>
  <sheetData>
    <row r="1" s="1" customFormat="1" ht="24" customHeight="1" spans="1:9">
      <c r="A1" s="4" t="s">
        <v>0</v>
      </c>
      <c r="B1" s="4"/>
      <c r="C1" s="4"/>
      <c r="D1" s="4"/>
      <c r="E1" s="4"/>
      <c r="F1" s="4"/>
      <c r="G1" s="4"/>
      <c r="H1" s="4"/>
      <c r="I1" s="4"/>
    </row>
    <row r="2" s="1" customFormat="1" ht="16.5" spans="1:9">
      <c r="A2" s="5" t="s">
        <v>1</v>
      </c>
      <c r="B2" s="6" t="s">
        <v>2</v>
      </c>
      <c r="C2" s="6" t="s">
        <v>3</v>
      </c>
      <c r="D2" s="6"/>
      <c r="E2" s="6" t="s">
        <v>4</v>
      </c>
      <c r="F2" s="6" t="s">
        <v>5</v>
      </c>
      <c r="G2" s="6" t="s">
        <v>6</v>
      </c>
      <c r="H2" s="6" t="s">
        <v>7</v>
      </c>
      <c r="I2" s="37" t="s">
        <v>8</v>
      </c>
    </row>
    <row r="3" s="1" customFormat="1" ht="15" customHeight="1" spans="1:9">
      <c r="A3" s="7" t="s">
        <v>9</v>
      </c>
      <c r="B3" s="8">
        <v>43009.34375</v>
      </c>
      <c r="C3" s="9" t="s">
        <v>10</v>
      </c>
      <c r="D3" s="9"/>
      <c r="E3" s="10">
        <v>7</v>
      </c>
      <c r="F3" s="10" t="s">
        <v>11</v>
      </c>
      <c r="G3" s="10" t="s">
        <v>11</v>
      </c>
      <c r="H3" s="10">
        <f>100+25*E3</f>
        <v>275</v>
      </c>
      <c r="I3" s="38" t="s">
        <v>12</v>
      </c>
    </row>
    <row r="4" s="1" customFormat="1" ht="15" customHeight="1" spans="1:9">
      <c r="A4" s="11"/>
      <c r="B4" s="8">
        <v>43015.34375</v>
      </c>
      <c r="C4" s="9" t="s">
        <v>10</v>
      </c>
      <c r="D4" s="9"/>
      <c r="E4" s="10">
        <v>8</v>
      </c>
      <c r="F4" s="10" t="s">
        <v>11</v>
      </c>
      <c r="G4" s="10" t="s">
        <v>11</v>
      </c>
      <c r="H4" s="10">
        <f>100+25*E4</f>
        <v>300</v>
      </c>
      <c r="I4" s="38" t="s">
        <v>13</v>
      </c>
    </row>
    <row r="5" s="1" customFormat="1" ht="15" customHeight="1" spans="1:9">
      <c r="A5" s="11"/>
      <c r="B5" s="8">
        <v>43022.34375</v>
      </c>
      <c r="C5" s="9" t="s">
        <v>10</v>
      </c>
      <c r="D5" s="9"/>
      <c r="E5" s="10">
        <v>7</v>
      </c>
      <c r="F5" s="10" t="s">
        <v>11</v>
      </c>
      <c r="G5" s="10" t="s">
        <v>11</v>
      </c>
      <c r="H5" s="10">
        <f>100+25*E5</f>
        <v>275</v>
      </c>
      <c r="I5" s="38" t="s">
        <v>12</v>
      </c>
    </row>
    <row r="6" s="1" customFormat="1" ht="15" customHeight="1" spans="1:9">
      <c r="A6" s="11"/>
      <c r="B6" s="8">
        <v>43029.34375</v>
      </c>
      <c r="C6" s="9" t="s">
        <v>10</v>
      </c>
      <c r="D6" s="9"/>
      <c r="E6" s="10">
        <v>7</v>
      </c>
      <c r="F6" s="10" t="s">
        <v>11</v>
      </c>
      <c r="G6" s="10" t="s">
        <v>11</v>
      </c>
      <c r="H6" s="10">
        <f>100+25*E6</f>
        <v>275</v>
      </c>
      <c r="I6" s="38" t="s">
        <v>12</v>
      </c>
    </row>
    <row r="7" s="1" customFormat="1" ht="15" customHeight="1" spans="1:9">
      <c r="A7" s="12"/>
      <c r="B7" s="8">
        <v>43036.34375</v>
      </c>
      <c r="C7" s="9" t="s">
        <v>10</v>
      </c>
      <c r="D7" s="9"/>
      <c r="E7" s="10">
        <v>9</v>
      </c>
      <c r="F7" s="10" t="s">
        <v>11</v>
      </c>
      <c r="G7" s="10" t="s">
        <v>11</v>
      </c>
      <c r="H7" s="10">
        <f>100+25*E7</f>
        <v>325</v>
      </c>
      <c r="I7" s="38" t="s">
        <v>14</v>
      </c>
    </row>
    <row r="8" s="1" customFormat="1" ht="15" customHeight="1" spans="1:9">
      <c r="A8" s="7" t="s">
        <v>15</v>
      </c>
      <c r="B8" s="8">
        <v>43016.3333333333</v>
      </c>
      <c r="C8" s="9" t="s">
        <v>16</v>
      </c>
      <c r="D8" s="9" t="s">
        <v>16</v>
      </c>
      <c r="E8" s="10">
        <v>4</v>
      </c>
      <c r="F8" s="33">
        <f>3*40</f>
        <v>120</v>
      </c>
      <c r="G8" s="13">
        <f>1500/16*0.7</f>
        <v>65.625</v>
      </c>
      <c r="H8" s="13">
        <f t="shared" ref="H8:H14" si="0">F8+G8</f>
        <v>185.625</v>
      </c>
      <c r="I8" s="38" t="s">
        <v>17</v>
      </c>
    </row>
    <row r="9" s="1" customFormat="1" ht="35" customHeight="1" spans="1:9">
      <c r="A9" s="11"/>
      <c r="B9" s="8">
        <v>43021.8333333333</v>
      </c>
      <c r="C9" s="9" t="s">
        <v>18</v>
      </c>
      <c r="D9" s="9" t="s">
        <v>18</v>
      </c>
      <c r="E9" s="10">
        <v>5</v>
      </c>
      <c r="F9" s="33">
        <f>2*40</f>
        <v>80</v>
      </c>
      <c r="G9" s="13">
        <f>70+65.63+61.76</f>
        <v>197.39</v>
      </c>
      <c r="H9" s="13">
        <f t="shared" si="0"/>
        <v>277.39</v>
      </c>
      <c r="I9" s="39" t="s">
        <v>19</v>
      </c>
    </row>
    <row r="10" s="1" customFormat="1" ht="36" customHeight="1" spans="1:9">
      <c r="A10" s="11"/>
      <c r="B10" s="8">
        <v>43028.8333333333</v>
      </c>
      <c r="C10" s="9" t="s">
        <v>18</v>
      </c>
      <c r="D10" s="9" t="s">
        <v>18</v>
      </c>
      <c r="E10" s="10">
        <v>6</v>
      </c>
      <c r="F10" s="33">
        <v>80</v>
      </c>
      <c r="G10" s="13">
        <f>70+65.63+2*61.76</f>
        <v>259.15</v>
      </c>
      <c r="H10" s="13">
        <f t="shared" si="0"/>
        <v>339.15</v>
      </c>
      <c r="I10" s="39" t="s">
        <v>20</v>
      </c>
    </row>
    <row r="11" s="1" customFormat="1" ht="15" customHeight="1" spans="1:9">
      <c r="A11" s="11"/>
      <c r="B11" s="8">
        <v>43030.3333333333</v>
      </c>
      <c r="C11" s="9" t="s">
        <v>16</v>
      </c>
      <c r="D11" s="9" t="s">
        <v>16</v>
      </c>
      <c r="E11" s="10">
        <v>5</v>
      </c>
      <c r="F11" s="33">
        <f>5*40</f>
        <v>200</v>
      </c>
      <c r="G11" s="13">
        <v>0</v>
      </c>
      <c r="H11" s="13">
        <f t="shared" si="0"/>
        <v>200</v>
      </c>
      <c r="I11" s="38" t="s">
        <v>21</v>
      </c>
    </row>
    <row r="12" s="1" customFormat="1" ht="33" customHeight="1" spans="1:9">
      <c r="A12" s="11"/>
      <c r="B12" s="8">
        <v>43035.8333333333</v>
      </c>
      <c r="C12" s="9" t="s">
        <v>18</v>
      </c>
      <c r="D12" s="9" t="s">
        <v>18</v>
      </c>
      <c r="E12" s="10">
        <v>5</v>
      </c>
      <c r="F12" s="33">
        <v>80</v>
      </c>
      <c r="G12" s="13">
        <v>259.15</v>
      </c>
      <c r="H12" s="13">
        <f t="shared" si="0"/>
        <v>339.15</v>
      </c>
      <c r="I12" s="39" t="s">
        <v>20</v>
      </c>
    </row>
    <row r="13" s="1" customFormat="1" ht="15" customHeight="1" spans="1:9">
      <c r="A13" s="11"/>
      <c r="B13" s="8">
        <v>43037.3333333333</v>
      </c>
      <c r="C13" s="9" t="s">
        <v>16</v>
      </c>
      <c r="D13" s="9" t="s">
        <v>16</v>
      </c>
      <c r="E13" s="10">
        <v>5</v>
      </c>
      <c r="F13" s="33">
        <v>200</v>
      </c>
      <c r="G13" s="13">
        <v>0</v>
      </c>
      <c r="H13" s="13">
        <f t="shared" si="0"/>
        <v>200</v>
      </c>
      <c r="I13" s="38" t="s">
        <v>21</v>
      </c>
    </row>
    <row r="14" s="1" customFormat="1" ht="38" customHeight="1" spans="1:9">
      <c r="A14" s="34" t="s">
        <v>22</v>
      </c>
      <c r="B14" s="8">
        <v>43016.5833333333</v>
      </c>
      <c r="C14" s="9" t="s">
        <v>23</v>
      </c>
      <c r="D14" s="9" t="s">
        <v>23</v>
      </c>
      <c r="E14" s="10">
        <v>7</v>
      </c>
      <c r="F14" s="33">
        <f>3*40</f>
        <v>120</v>
      </c>
      <c r="G14" s="13">
        <f>3*65.63+61.76</f>
        <v>258.65</v>
      </c>
      <c r="H14" s="13">
        <f t="shared" si="0"/>
        <v>378.65</v>
      </c>
      <c r="I14" s="39" t="s">
        <v>24</v>
      </c>
    </row>
    <row r="15" s="1" customFormat="1" ht="31" customHeight="1" spans="1:9">
      <c r="A15" s="35"/>
      <c r="B15" s="8">
        <v>43020.6736111111</v>
      </c>
      <c r="C15" s="9" t="s">
        <v>25</v>
      </c>
      <c r="D15" s="9" t="s">
        <v>25</v>
      </c>
      <c r="E15" s="10">
        <v>10</v>
      </c>
      <c r="F15" s="33">
        <f>6*40</f>
        <v>240</v>
      </c>
      <c r="G15" s="13">
        <f>61.76*3+65.63</f>
        <v>250.91</v>
      </c>
      <c r="H15" s="13">
        <f t="shared" ref="H14:H24" si="1">F15+G15</f>
        <v>490.91</v>
      </c>
      <c r="I15" s="39" t="s">
        <v>26</v>
      </c>
    </row>
    <row r="16" s="1" customFormat="1" ht="34" customHeight="1" spans="1:9">
      <c r="A16" s="35"/>
      <c r="B16" s="8">
        <v>43022.5902777778</v>
      </c>
      <c r="C16" s="9" t="s">
        <v>25</v>
      </c>
      <c r="D16" s="9" t="s">
        <v>25</v>
      </c>
      <c r="E16" s="10">
        <v>6</v>
      </c>
      <c r="F16" s="33">
        <f>3*40</f>
        <v>120</v>
      </c>
      <c r="G16" s="13">
        <f>65.63+2*61.76</f>
        <v>189.15</v>
      </c>
      <c r="H16" s="13">
        <f t="shared" si="1"/>
        <v>309.15</v>
      </c>
      <c r="I16" s="39" t="s">
        <v>27</v>
      </c>
    </row>
    <row r="17" s="1" customFormat="1" ht="35" customHeight="1" spans="1:9">
      <c r="A17" s="35"/>
      <c r="B17" s="8">
        <v>43027.6736111111</v>
      </c>
      <c r="C17" s="9" t="s">
        <v>25</v>
      </c>
      <c r="D17" s="9" t="s">
        <v>25</v>
      </c>
      <c r="E17" s="10">
        <v>8</v>
      </c>
      <c r="F17" s="33">
        <f>5*40</f>
        <v>200</v>
      </c>
      <c r="G17" s="13">
        <f>65.63+2*61.76</f>
        <v>189.15</v>
      </c>
      <c r="H17" s="13">
        <f t="shared" si="1"/>
        <v>389.15</v>
      </c>
      <c r="I17" s="39" t="s">
        <v>28</v>
      </c>
    </row>
    <row r="18" s="1" customFormat="1" ht="20" customHeight="1" spans="1:9">
      <c r="A18" s="35"/>
      <c r="B18" s="8">
        <v>43029.6736111111</v>
      </c>
      <c r="C18" s="9" t="s">
        <v>25</v>
      </c>
      <c r="D18" s="9" t="s">
        <v>25</v>
      </c>
      <c r="E18" s="10">
        <v>4</v>
      </c>
      <c r="F18" s="33">
        <v>80</v>
      </c>
      <c r="G18" s="13">
        <f>61.76*2</f>
        <v>123.52</v>
      </c>
      <c r="H18" s="13">
        <f t="shared" si="1"/>
        <v>203.52</v>
      </c>
      <c r="I18" s="39" t="s">
        <v>29</v>
      </c>
    </row>
    <row r="19" s="1" customFormat="1" ht="35" customHeight="1" spans="1:9">
      <c r="A19" s="35"/>
      <c r="B19" s="8">
        <v>43030.4375</v>
      </c>
      <c r="C19" s="9" t="s">
        <v>30</v>
      </c>
      <c r="D19" s="9" t="s">
        <v>30</v>
      </c>
      <c r="E19" s="10">
        <v>4</v>
      </c>
      <c r="F19" s="33">
        <v>80</v>
      </c>
      <c r="G19" s="13">
        <f>65.63+63.64</f>
        <v>129.27</v>
      </c>
      <c r="H19" s="13">
        <f t="shared" si="1"/>
        <v>209.27</v>
      </c>
      <c r="I19" s="39" t="s">
        <v>31</v>
      </c>
    </row>
    <row r="20" s="1" customFormat="1" ht="35" customHeight="1" spans="1:9">
      <c r="A20" s="35"/>
      <c r="B20" s="8">
        <v>43030.5833333333</v>
      </c>
      <c r="C20" s="9" t="s">
        <v>23</v>
      </c>
      <c r="D20" s="9" t="s">
        <v>23</v>
      </c>
      <c r="E20" s="10">
        <v>8</v>
      </c>
      <c r="F20" s="33">
        <f>4*40</f>
        <v>160</v>
      </c>
      <c r="G20" s="13">
        <f>65.63*4</f>
        <v>262.52</v>
      </c>
      <c r="H20" s="13">
        <f t="shared" si="1"/>
        <v>422.52</v>
      </c>
      <c r="I20" s="39" t="s">
        <v>32</v>
      </c>
    </row>
    <row r="21" s="1" customFormat="1" ht="35" customHeight="1" spans="1:9">
      <c r="A21" s="35"/>
      <c r="B21" s="8">
        <v>43034.6736111111</v>
      </c>
      <c r="C21" s="9" t="s">
        <v>25</v>
      </c>
      <c r="D21" s="9" t="s">
        <v>25</v>
      </c>
      <c r="E21" s="10">
        <v>8</v>
      </c>
      <c r="F21" s="33">
        <v>160</v>
      </c>
      <c r="G21" s="13">
        <f>250.91</f>
        <v>250.91</v>
      </c>
      <c r="H21" s="13">
        <f t="shared" si="1"/>
        <v>410.91</v>
      </c>
      <c r="I21" s="39" t="s">
        <v>33</v>
      </c>
    </row>
    <row r="22" s="1" customFormat="1" ht="31" customHeight="1" spans="1:9">
      <c r="A22" s="35"/>
      <c r="B22" s="8">
        <v>43036.5833333333</v>
      </c>
      <c r="C22" s="9" t="s">
        <v>34</v>
      </c>
      <c r="D22" s="9" t="s">
        <v>34</v>
      </c>
      <c r="E22" s="10">
        <v>6</v>
      </c>
      <c r="F22" s="33">
        <v>120</v>
      </c>
      <c r="G22" s="13">
        <f>65.63+2*61.76</f>
        <v>189.15</v>
      </c>
      <c r="H22" s="13">
        <f t="shared" si="1"/>
        <v>309.15</v>
      </c>
      <c r="I22" s="39" t="s">
        <v>35</v>
      </c>
    </row>
    <row r="23" s="1" customFormat="1" ht="32" customHeight="1" spans="1:9">
      <c r="A23" s="35"/>
      <c r="B23" s="8">
        <v>43037.4375</v>
      </c>
      <c r="C23" s="9" t="s">
        <v>30</v>
      </c>
      <c r="D23" s="9" t="s">
        <v>30</v>
      </c>
      <c r="E23" s="10">
        <v>3</v>
      </c>
      <c r="F23" s="33">
        <v>40</v>
      </c>
      <c r="G23" s="13">
        <v>129.27</v>
      </c>
      <c r="H23" s="13">
        <f t="shared" si="1"/>
        <v>169.27</v>
      </c>
      <c r="I23" s="39" t="s">
        <v>36</v>
      </c>
    </row>
    <row r="24" s="1" customFormat="1" ht="33" customHeight="1" spans="1:9">
      <c r="A24" s="36"/>
      <c r="B24" s="8">
        <v>43037.5833333333</v>
      </c>
      <c r="C24" s="9" t="s">
        <v>23</v>
      </c>
      <c r="D24" s="9" t="s">
        <v>23</v>
      </c>
      <c r="E24" s="10">
        <v>10</v>
      </c>
      <c r="F24" s="33">
        <f>4*40</f>
        <v>160</v>
      </c>
      <c r="G24" s="13">
        <f>5*65.63+61.76</f>
        <v>389.91</v>
      </c>
      <c r="H24" s="13">
        <f t="shared" si="1"/>
        <v>549.91</v>
      </c>
      <c r="I24" s="39" t="s">
        <v>37</v>
      </c>
    </row>
    <row r="25" s="1" customFormat="1" ht="34" customHeight="1" spans="1:9">
      <c r="A25" s="34" t="s">
        <v>38</v>
      </c>
      <c r="B25" s="8">
        <v>43019.7291666667</v>
      </c>
      <c r="C25" s="9" t="s">
        <v>39</v>
      </c>
      <c r="D25" s="9" t="s">
        <v>39</v>
      </c>
      <c r="E25" s="10">
        <v>6</v>
      </c>
      <c r="F25" s="33">
        <f>3*40</f>
        <v>120</v>
      </c>
      <c r="G25" s="13">
        <f>61.76+2*58.33</f>
        <v>178.42</v>
      </c>
      <c r="H25" s="13">
        <f t="shared" ref="H25:H30" si="2">F25+G25</f>
        <v>298.42</v>
      </c>
      <c r="I25" s="39" t="s">
        <v>40</v>
      </c>
    </row>
    <row r="26" s="1" customFormat="1" ht="33" customHeight="1" spans="1:9">
      <c r="A26" s="35"/>
      <c r="B26" s="8">
        <v>43021.7291666667</v>
      </c>
      <c r="C26" s="9" t="s">
        <v>41</v>
      </c>
      <c r="D26" s="9" t="s">
        <v>41</v>
      </c>
      <c r="E26" s="10">
        <v>9</v>
      </c>
      <c r="F26" s="33">
        <f>40*7</f>
        <v>280</v>
      </c>
      <c r="G26" s="13">
        <f>61.76+58.33</f>
        <v>120.09</v>
      </c>
      <c r="H26" s="13">
        <f t="shared" si="2"/>
        <v>400.09</v>
      </c>
      <c r="I26" s="39" t="s">
        <v>42</v>
      </c>
    </row>
    <row r="27" s="1" customFormat="1" ht="33" customHeight="1" spans="1:9">
      <c r="A27" s="35"/>
      <c r="B27" s="8">
        <v>43026.7291666667</v>
      </c>
      <c r="C27" s="9" t="s">
        <v>39</v>
      </c>
      <c r="D27" s="9" t="s">
        <v>39</v>
      </c>
      <c r="E27" s="10">
        <v>5</v>
      </c>
      <c r="F27" s="33">
        <f>3*40</f>
        <v>120</v>
      </c>
      <c r="G27" s="13">
        <f>61.76+58.33</f>
        <v>120.09</v>
      </c>
      <c r="H27" s="13">
        <f t="shared" si="2"/>
        <v>240.09</v>
      </c>
      <c r="I27" s="39" t="s">
        <v>43</v>
      </c>
    </row>
    <row r="28" s="1" customFormat="1" ht="33" customHeight="1" spans="1:9">
      <c r="A28" s="35"/>
      <c r="B28" s="8">
        <v>43028.7291666667</v>
      </c>
      <c r="C28" s="9" t="s">
        <v>41</v>
      </c>
      <c r="D28" s="9" t="s">
        <v>41</v>
      </c>
      <c r="E28" s="10">
        <v>11</v>
      </c>
      <c r="F28" s="33">
        <f>40*8</f>
        <v>320</v>
      </c>
      <c r="G28" s="13">
        <f>61.76+58.33*2</f>
        <v>178.42</v>
      </c>
      <c r="H28" s="13">
        <f t="shared" si="2"/>
        <v>498.42</v>
      </c>
      <c r="I28" s="39" t="s">
        <v>44</v>
      </c>
    </row>
    <row r="29" s="1" customFormat="1" ht="31" customHeight="1" spans="1:9">
      <c r="A29" s="35"/>
      <c r="B29" s="8">
        <v>43033.7291666667</v>
      </c>
      <c r="C29" s="9" t="s">
        <v>39</v>
      </c>
      <c r="D29" s="9" t="s">
        <v>39</v>
      </c>
      <c r="E29" s="10">
        <v>4</v>
      </c>
      <c r="F29" s="33">
        <v>120</v>
      </c>
      <c r="G29" s="13">
        <f>70+61.76+58.33</f>
        <v>190.09</v>
      </c>
      <c r="H29" s="13">
        <f t="shared" si="2"/>
        <v>310.09</v>
      </c>
      <c r="I29" s="39" t="s">
        <v>45</v>
      </c>
    </row>
    <row r="30" s="1" customFormat="1" ht="33" customHeight="1" spans="1:9">
      <c r="A30" s="35"/>
      <c r="B30" s="8">
        <v>43035.7291666667</v>
      </c>
      <c r="C30" s="9" t="s">
        <v>41</v>
      </c>
      <c r="D30" s="9" t="s">
        <v>41</v>
      </c>
      <c r="E30" s="10">
        <v>8</v>
      </c>
      <c r="F30" s="33">
        <f>6*40</f>
        <v>240</v>
      </c>
      <c r="G30" s="13">
        <v>120.09</v>
      </c>
      <c r="H30" s="13">
        <f t="shared" si="2"/>
        <v>360.09</v>
      </c>
      <c r="I30" s="39" t="s">
        <v>46</v>
      </c>
    </row>
    <row r="31" s="1" customFormat="1" ht="17.25" spans="1:9">
      <c r="A31" s="16" t="s">
        <v>47</v>
      </c>
      <c r="B31" s="17"/>
      <c r="C31" s="17"/>
      <c r="D31" s="17"/>
      <c r="E31" s="17"/>
      <c r="F31" s="17"/>
      <c r="G31" s="18"/>
      <c r="H31" s="19">
        <f>SUM(H3:H30)</f>
        <v>8940.925</v>
      </c>
      <c r="I31" s="40"/>
    </row>
    <row r="33" s="2" customFormat="1" ht="14.25" spans="1:1">
      <c r="A33" s="2" t="s">
        <v>48</v>
      </c>
    </row>
    <row r="34" s="2" customFormat="1" ht="14.25" spans="1:1">
      <c r="A34" s="2" t="s">
        <v>49</v>
      </c>
    </row>
    <row r="35" s="3" customFormat="1" ht="14.25" spans="1:1">
      <c r="A35" s="2" t="s">
        <v>50</v>
      </c>
    </row>
    <row r="36" ht="14.25" spans="1:1">
      <c r="A36" s="2" t="s">
        <v>51</v>
      </c>
    </row>
  </sheetData>
  <mergeCells count="35">
    <mergeCell ref="A1:I1"/>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A31:G31"/>
    <mergeCell ref="A3:A7"/>
    <mergeCell ref="A8:A13"/>
    <mergeCell ref="A14:A24"/>
    <mergeCell ref="A25:A30"/>
  </mergeCells>
  <hyperlinks>
    <hyperlink ref="B7" r:id="rId1" display="43036.34375" tooltip="http://mini.hot-basketball.com/cms/ScheduleDetail.asp?id=9576"/>
    <hyperlink ref="B6" r:id="rId2" display="43029.34375" tooltip="http://mini.hot-basketball.com/cms/ScheduleDetail.asp?id=9517"/>
    <hyperlink ref="B5" r:id="rId3" display="43022.34375" tooltip="http://mini.hot-basketball.com/cms/ScheduleDetail.asp?id=9511"/>
    <hyperlink ref="B4" r:id="rId4" display="43015.34375" tooltip="http://mini.hot-basketball.com/cms/ScheduleDetail.asp?id=9478"/>
    <hyperlink ref="B3" r:id="rId5" display="43009.34375" tooltip="http://mini.hot-basketball.com/cms/ScheduleDetail.asp?id=9472"/>
    <hyperlink ref="B13" r:id="rId6" display="43037.3333333333" tooltip="http://mini.hot-basketball.com/cms/ScheduleDetail.asp?id=9578"/>
    <hyperlink ref="B12" r:id="rId7" display="43035.8333333333" tooltip="http://mini.hot-basketball.com/cms/ScheduleDetail.asp?id=9575"/>
    <hyperlink ref="B11" r:id="rId8" display="43030.3333333333" tooltip="http://mini.hot-basketball.com/cms/ScheduleDetail.asp?id=9534"/>
    <hyperlink ref="B10" r:id="rId9" display="43028.8333333333" tooltip="http://mini.hot-basketball.com/cms/ScheduleDetail.asp?id=9516"/>
    <hyperlink ref="B9" r:id="rId10" display="43021.8333333333" tooltip="http://mini.hot-basketball.com/cms/ScheduleDetail.asp?id=9510"/>
    <hyperlink ref="B8" r:id="rId11" display="43016.3333333333" tooltip="http://mini.hot-basketball.com/cms/ScheduleDetail.asp?id=9484"/>
    <hyperlink ref="B24" r:id="rId12" display="43037.5833333333" tooltip="http://mini.hot-basketball.com/cms/ScheduleDetail.asp?id=9580"/>
    <hyperlink ref="B23" r:id="rId13" display="43037.4375" tooltip="http://mini.hot-basketball.com/cms/ScheduleDetail.asp?id=9579"/>
    <hyperlink ref="B22" r:id="rId14" display="43036.5833333333" tooltip="http://mini.hot-basketball.com/cms/ScheduleDetail.asp?id=9577"/>
    <hyperlink ref="B21" r:id="rId15" display="43034.6736111111" tooltip="http://mini.hot-basketball.com/cms/ScheduleDetail.asp?id=9573"/>
    <hyperlink ref="B20" r:id="rId16" display="43030.5833333333" tooltip="http://mini.hot-basketball.com/cms/ScheduleDetail.asp?id=9536"/>
    <hyperlink ref="B19" r:id="rId17" display="43030.4375" tooltip="http://mini.hot-basketball.com/cms/ScheduleDetail.asp?id=9535"/>
    <hyperlink ref="B18" r:id="rId18" display="43029.6736111111" tooltip="http://mini.hot-basketball.com/cms/ScheduleDetail.asp?id=9533"/>
    <hyperlink ref="B17" r:id="rId19" display="43027.6736111111" tooltip="http://mini.hot-basketball.com/cms/ScheduleDetail.asp?id=9514"/>
    <hyperlink ref="B16" r:id="rId20" display="43022.5902777778" tooltip="http://mini.hot-basketball.com/cms/ScheduleDetail.asp?id=9512"/>
    <hyperlink ref="B15" r:id="rId21" display="43020.6736111111" tooltip="http://mini.hot-basketball.com/cms/ScheduleDetail.asp?id=9495"/>
    <hyperlink ref="B14" r:id="rId22" display="43016.5833333333" tooltip="http://mini.hot-basketball.com/cms/ScheduleDetail.asp?id=9485"/>
    <hyperlink ref="B30" r:id="rId23" display="43035.7291666667" tooltip="http://mini.hot-basketball.com/cms/ScheduleDetail.asp?id=9574"/>
    <hyperlink ref="B29" r:id="rId24" display="43033.7291666667" tooltip="http://mini.hot-basketball.com/cms/ScheduleDetail.asp?id=9572"/>
    <hyperlink ref="B28" r:id="rId25" display="43028.7291666667" tooltip="http://mini.hot-basketball.com/cms/ScheduleDetail.asp?id=9515"/>
    <hyperlink ref="B27" r:id="rId26" display="43026.7291666667" tooltip="http://mini.hot-basketball.com/cms/ScheduleDetail.asp?id=9513"/>
    <hyperlink ref="B26" r:id="rId27" display="43021.7291666667" tooltip="http://mini.hot-basketball.com/cms/ScheduleDetail.asp?id=9518"/>
    <hyperlink ref="B25" r:id="rId28" display="43019.7291666667" tooltip="http://mini.hot-basketball.com/cms/ScheduleDetail.asp?id=9496"/>
  </hyperlink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M30"/>
  <sheetViews>
    <sheetView topLeftCell="A19" workbookViewId="0">
      <selection activeCell="A32" sqref="$A32:$XFD48"/>
    </sheetView>
  </sheetViews>
  <sheetFormatPr defaultColWidth="9" defaultRowHeight="13.5"/>
  <cols>
    <col min="1" max="1" width="14" customWidth="1"/>
    <col min="2" max="2" width="16.625" customWidth="1"/>
    <col min="3" max="3" width="11.75" customWidth="1"/>
    <col min="4" max="4" width="9.75" customWidth="1"/>
    <col min="6" max="6" width="10.375" customWidth="1"/>
    <col min="7" max="7" width="10.625" customWidth="1"/>
    <col min="8" max="9" width="11.625" customWidth="1"/>
    <col min="10" max="10" width="50" customWidth="1"/>
    <col min="11" max="11" width="6.5" customWidth="1"/>
    <col min="12" max="12" width="14.875" customWidth="1"/>
    <col min="13" max="13" width="14.75" customWidth="1"/>
    <col min="16" max="17" width="12" customWidth="1"/>
    <col min="19" max="19" width="14.375" customWidth="1"/>
  </cols>
  <sheetData>
    <row r="1" s="1" customFormat="1" ht="24" customHeight="1" spans="1:10">
      <c r="A1" s="4" t="s">
        <v>93</v>
      </c>
      <c r="B1" s="4"/>
      <c r="C1" s="4"/>
      <c r="D1" s="4"/>
      <c r="E1" s="4"/>
      <c r="F1" s="4"/>
      <c r="G1" s="4"/>
      <c r="H1" s="4"/>
      <c r="I1" s="4"/>
      <c r="J1" s="4"/>
    </row>
    <row r="2" s="1" customFormat="1" ht="16.5" spans="1:10">
      <c r="A2" s="5" t="s">
        <v>1</v>
      </c>
      <c r="B2" s="6" t="s">
        <v>2</v>
      </c>
      <c r="C2" s="6" t="s">
        <v>3</v>
      </c>
      <c r="D2" s="6"/>
      <c r="E2" s="6" t="s">
        <v>4</v>
      </c>
      <c r="F2" s="6" t="s">
        <v>5</v>
      </c>
      <c r="G2" s="6" t="s">
        <v>6</v>
      </c>
      <c r="H2" s="6" t="s">
        <v>7</v>
      </c>
      <c r="I2" s="22" t="s">
        <v>8</v>
      </c>
      <c r="J2" s="23"/>
    </row>
    <row r="3" s="1" customFormat="1" ht="51" customHeight="1" spans="1:10">
      <c r="A3" s="7" t="s">
        <v>9</v>
      </c>
      <c r="B3" s="8">
        <v>43016.3541666667</v>
      </c>
      <c r="C3" s="9" t="s">
        <v>94</v>
      </c>
      <c r="D3" s="9"/>
      <c r="E3" s="10">
        <v>11</v>
      </c>
      <c r="F3" s="10">
        <f>8*40</f>
        <v>320</v>
      </c>
      <c r="G3" s="10">
        <f>61.76*2+65.63</f>
        <v>189.15</v>
      </c>
      <c r="H3" s="10">
        <f>F3+G3-240</f>
        <v>269.15</v>
      </c>
      <c r="I3" s="24" t="s">
        <v>95</v>
      </c>
      <c r="J3" s="25"/>
    </row>
    <row r="4" s="1" customFormat="1" ht="15" customHeight="1" spans="1:10">
      <c r="A4" s="11"/>
      <c r="B4" s="8">
        <v>43022.3333333333</v>
      </c>
      <c r="C4" s="9" t="s">
        <v>96</v>
      </c>
      <c r="D4" s="9"/>
      <c r="E4" s="10">
        <v>12</v>
      </c>
      <c r="F4" s="10" t="s">
        <v>11</v>
      </c>
      <c r="G4" s="10" t="s">
        <v>11</v>
      </c>
      <c r="H4" s="10">
        <f>100+30*12</f>
        <v>460</v>
      </c>
      <c r="I4" s="26" t="s">
        <v>88</v>
      </c>
      <c r="J4" s="27"/>
    </row>
    <row r="5" s="1" customFormat="1" ht="38" customHeight="1" spans="1:10">
      <c r="A5" s="11"/>
      <c r="B5" s="8">
        <v>43022.4166666667</v>
      </c>
      <c r="C5" s="9" t="s">
        <v>97</v>
      </c>
      <c r="D5" s="9"/>
      <c r="E5" s="10">
        <v>8</v>
      </c>
      <c r="F5" s="10">
        <f>5*40</f>
        <v>200</v>
      </c>
      <c r="G5" s="10">
        <f>3*61.76</f>
        <v>185.28</v>
      </c>
      <c r="H5" s="10">
        <f>F5+G5-120</f>
        <v>265.28</v>
      </c>
      <c r="I5" s="24" t="s">
        <v>98</v>
      </c>
      <c r="J5" s="25"/>
    </row>
    <row r="6" s="1" customFormat="1" ht="15" customHeight="1" spans="1:10">
      <c r="A6" s="11"/>
      <c r="B6" s="8">
        <v>43022.7708333333</v>
      </c>
      <c r="C6" s="9" t="s">
        <v>99</v>
      </c>
      <c r="D6" s="9"/>
      <c r="E6" s="10">
        <v>8</v>
      </c>
      <c r="F6" s="10" t="s">
        <v>11</v>
      </c>
      <c r="G6" s="10" t="s">
        <v>11</v>
      </c>
      <c r="H6" s="10">
        <f>100+25*8</f>
        <v>300</v>
      </c>
      <c r="I6" s="26" t="s">
        <v>13</v>
      </c>
      <c r="J6" s="27"/>
    </row>
    <row r="7" s="1" customFormat="1" ht="15" customHeight="1" spans="1:10">
      <c r="A7" s="11"/>
      <c r="B7" s="8">
        <v>43029.3333333333</v>
      </c>
      <c r="C7" s="9" t="s">
        <v>96</v>
      </c>
      <c r="D7" s="9"/>
      <c r="E7" s="10">
        <v>11</v>
      </c>
      <c r="F7" s="10" t="s">
        <v>11</v>
      </c>
      <c r="G7" s="10" t="s">
        <v>11</v>
      </c>
      <c r="H7" s="10">
        <f>100+30*11</f>
        <v>430</v>
      </c>
      <c r="I7" s="26" t="s">
        <v>100</v>
      </c>
      <c r="J7" s="27"/>
    </row>
    <row r="8" s="1" customFormat="1" ht="40" customHeight="1" spans="1:10">
      <c r="A8" s="11"/>
      <c r="B8" s="8">
        <v>43029.4166666667</v>
      </c>
      <c r="C8" s="9" t="s">
        <v>97</v>
      </c>
      <c r="D8" s="9"/>
      <c r="E8" s="10">
        <v>10</v>
      </c>
      <c r="F8" s="10">
        <f>7*40</f>
        <v>280</v>
      </c>
      <c r="G8" s="10">
        <f>3*61.76</f>
        <v>185.28</v>
      </c>
      <c r="H8" s="10">
        <f>F8+G8-240</f>
        <v>225.28</v>
      </c>
      <c r="I8" s="24" t="s">
        <v>101</v>
      </c>
      <c r="J8" s="25"/>
    </row>
    <row r="9" s="1" customFormat="1" ht="15" customHeight="1" spans="1:10">
      <c r="A9" s="11"/>
      <c r="B9" s="8">
        <v>43029.7708333333</v>
      </c>
      <c r="C9" s="9" t="s">
        <v>99</v>
      </c>
      <c r="D9" s="9"/>
      <c r="E9" s="10">
        <v>11</v>
      </c>
      <c r="F9" s="10" t="s">
        <v>11</v>
      </c>
      <c r="G9" s="10" t="s">
        <v>11</v>
      </c>
      <c r="H9" s="10">
        <f>(100+30*11)*0.6</f>
        <v>258</v>
      </c>
      <c r="I9" s="26" t="s">
        <v>102</v>
      </c>
      <c r="J9" s="27"/>
    </row>
    <row r="10" s="1" customFormat="1" ht="15" customHeight="1" spans="1:10">
      <c r="A10" s="11"/>
      <c r="B10" s="8">
        <v>43036.3333333333</v>
      </c>
      <c r="C10" s="9" t="s">
        <v>96</v>
      </c>
      <c r="D10" s="9"/>
      <c r="E10" s="10">
        <v>10</v>
      </c>
      <c r="F10" s="10" t="s">
        <v>11</v>
      </c>
      <c r="G10" s="10" t="s">
        <v>11</v>
      </c>
      <c r="H10" s="10">
        <f>100+25*10</f>
        <v>350</v>
      </c>
      <c r="I10" s="26" t="s">
        <v>85</v>
      </c>
      <c r="J10" s="27"/>
    </row>
    <row r="11" s="1" customFormat="1" ht="36" customHeight="1" spans="1:10">
      <c r="A11" s="11"/>
      <c r="B11" s="8">
        <v>43036.4166666667</v>
      </c>
      <c r="C11" s="9" t="s">
        <v>97</v>
      </c>
      <c r="D11" s="9"/>
      <c r="E11" s="10">
        <v>10</v>
      </c>
      <c r="F11" s="10">
        <f>7*40</f>
        <v>280</v>
      </c>
      <c r="G11" s="10">
        <f>3*61.76</f>
        <v>185.28</v>
      </c>
      <c r="H11" s="10">
        <f>F11+G11-240</f>
        <v>225.28</v>
      </c>
      <c r="I11" s="24" t="s">
        <v>103</v>
      </c>
      <c r="J11" s="25"/>
    </row>
    <row r="12" s="1" customFormat="1" ht="21" customHeight="1" spans="1:10">
      <c r="A12" s="12"/>
      <c r="B12" s="8">
        <v>43036.7708333333</v>
      </c>
      <c r="C12" s="9" t="s">
        <v>99</v>
      </c>
      <c r="D12" s="9"/>
      <c r="E12" s="10">
        <v>7</v>
      </c>
      <c r="F12" s="10" t="s">
        <v>11</v>
      </c>
      <c r="G12" s="10" t="s">
        <v>11</v>
      </c>
      <c r="H12" s="10">
        <f>100+25*7</f>
        <v>275</v>
      </c>
      <c r="I12" s="26" t="s">
        <v>12</v>
      </c>
      <c r="J12" s="27"/>
    </row>
    <row r="13" s="1" customFormat="1" ht="51" customHeight="1" spans="1:10">
      <c r="A13" s="7" t="s">
        <v>104</v>
      </c>
      <c r="B13" s="8">
        <v>43021.6875</v>
      </c>
      <c r="C13" s="9" t="s">
        <v>105</v>
      </c>
      <c r="D13" s="9" t="s">
        <v>105</v>
      </c>
      <c r="E13" s="10">
        <v>11</v>
      </c>
      <c r="F13" s="10">
        <f>5*40*0.7</f>
        <v>140</v>
      </c>
      <c r="G13" s="10">
        <f>(5*65.63+61.76)*0.7</f>
        <v>272.937</v>
      </c>
      <c r="H13" s="13">
        <f t="shared" ref="H13:H22" si="0">F13+G13</f>
        <v>412.937</v>
      </c>
      <c r="I13" s="24" t="s">
        <v>106</v>
      </c>
      <c r="J13" s="25"/>
    </row>
    <row r="14" s="1" customFormat="1" ht="35" customHeight="1" spans="1:10">
      <c r="A14" s="11"/>
      <c r="B14" s="8">
        <v>43028.7986111111</v>
      </c>
      <c r="C14" s="9" t="s">
        <v>105</v>
      </c>
      <c r="D14" s="9" t="s">
        <v>105</v>
      </c>
      <c r="E14" s="10">
        <v>9</v>
      </c>
      <c r="F14" s="10">
        <f>4*40</f>
        <v>160</v>
      </c>
      <c r="G14" s="10">
        <f>4*65.63</f>
        <v>262.52</v>
      </c>
      <c r="H14" s="13">
        <f t="shared" si="0"/>
        <v>422.52</v>
      </c>
      <c r="I14" s="24" t="s">
        <v>107</v>
      </c>
      <c r="J14" s="25"/>
    </row>
    <row r="15" s="1" customFormat="1" ht="49" customHeight="1" spans="1:13">
      <c r="A15" s="12"/>
      <c r="B15" s="8">
        <v>43035.6875</v>
      </c>
      <c r="C15" s="9" t="s">
        <v>105</v>
      </c>
      <c r="D15" s="9"/>
      <c r="E15" s="10">
        <v>10</v>
      </c>
      <c r="F15" s="10">
        <f>5*40*0.7</f>
        <v>140</v>
      </c>
      <c r="G15" s="13">
        <f>(4*65.63+61.76)*0.7</f>
        <v>226.996</v>
      </c>
      <c r="H15" s="13">
        <f t="shared" si="0"/>
        <v>366.996</v>
      </c>
      <c r="I15" s="24" t="s">
        <v>108</v>
      </c>
      <c r="J15" s="25"/>
      <c r="M15" s="28"/>
    </row>
    <row r="16" s="1" customFormat="1" ht="37" customHeight="1" spans="1:13">
      <c r="A16" s="10" t="s">
        <v>109</v>
      </c>
      <c r="B16" s="8">
        <v>43035.6041666667</v>
      </c>
      <c r="C16" s="14" t="s">
        <v>110</v>
      </c>
      <c r="D16" s="15"/>
      <c r="E16" s="10">
        <v>10</v>
      </c>
      <c r="F16" s="10">
        <f>40</f>
        <v>40</v>
      </c>
      <c r="G16" s="13">
        <f>9*65.63</f>
        <v>590.67</v>
      </c>
      <c r="H16" s="13">
        <f t="shared" si="0"/>
        <v>630.67</v>
      </c>
      <c r="I16" s="24" t="s">
        <v>111</v>
      </c>
      <c r="J16" s="25"/>
      <c r="M16" s="28"/>
    </row>
    <row r="17" s="1" customFormat="1" ht="33" customHeight="1" spans="1:13">
      <c r="A17" s="10" t="s">
        <v>112</v>
      </c>
      <c r="B17" s="8">
        <v>43037.6666666667</v>
      </c>
      <c r="C17" s="14" t="s">
        <v>113</v>
      </c>
      <c r="D17" s="15"/>
      <c r="E17" s="10">
        <v>8</v>
      </c>
      <c r="F17" s="10">
        <v>0</v>
      </c>
      <c r="G17" s="13">
        <f>8*70</f>
        <v>560</v>
      </c>
      <c r="H17" s="13">
        <f t="shared" si="0"/>
        <v>560</v>
      </c>
      <c r="I17" s="24" t="s">
        <v>114</v>
      </c>
      <c r="J17" s="25"/>
      <c r="M17" s="28"/>
    </row>
    <row r="18" s="1" customFormat="1" ht="31" customHeight="1" spans="1:10">
      <c r="A18" s="7" t="s">
        <v>115</v>
      </c>
      <c r="B18" s="8">
        <v>43030.3541666667</v>
      </c>
      <c r="C18" s="14" t="s">
        <v>94</v>
      </c>
      <c r="D18" s="15" t="s">
        <v>94</v>
      </c>
      <c r="E18" s="10">
        <v>12</v>
      </c>
      <c r="F18" s="10">
        <f>9*40</f>
        <v>360</v>
      </c>
      <c r="G18" s="10">
        <f>3*61.76</f>
        <v>185.28</v>
      </c>
      <c r="H18" s="13">
        <f t="shared" si="0"/>
        <v>545.28</v>
      </c>
      <c r="I18" s="24" t="s">
        <v>116</v>
      </c>
      <c r="J18" s="25"/>
    </row>
    <row r="19" s="1" customFormat="1" ht="36" customHeight="1" spans="1:10">
      <c r="A19" s="11"/>
      <c r="B19" s="8">
        <v>43037.3541666667</v>
      </c>
      <c r="C19" s="14" t="s">
        <v>94</v>
      </c>
      <c r="D19" s="15" t="s">
        <v>94</v>
      </c>
      <c r="E19" s="10">
        <v>13</v>
      </c>
      <c r="F19" s="10">
        <f>8*40</f>
        <v>320</v>
      </c>
      <c r="G19" s="10">
        <f>5*61.76</f>
        <v>308.8</v>
      </c>
      <c r="H19" s="13">
        <f t="shared" si="0"/>
        <v>628.8</v>
      </c>
      <c r="I19" s="24" t="s">
        <v>117</v>
      </c>
      <c r="J19" s="25"/>
    </row>
    <row r="20" s="1" customFormat="1" ht="15" customHeight="1" spans="1:10">
      <c r="A20" s="7" t="s">
        <v>118</v>
      </c>
      <c r="B20" s="8">
        <v>43022.6666666667</v>
      </c>
      <c r="C20" s="14" t="s">
        <v>119</v>
      </c>
      <c r="D20" s="15" t="s">
        <v>119</v>
      </c>
      <c r="E20" s="10">
        <v>9</v>
      </c>
      <c r="F20" s="10">
        <f>8*40</f>
        <v>320</v>
      </c>
      <c r="G20" s="10">
        <v>61.76</v>
      </c>
      <c r="H20" s="13">
        <f t="shared" si="0"/>
        <v>381.76</v>
      </c>
      <c r="I20" s="24" t="s">
        <v>120</v>
      </c>
      <c r="J20" s="25"/>
    </row>
    <row r="21" s="1" customFormat="1" ht="15" customHeight="1" spans="1:10">
      <c r="A21" s="11"/>
      <c r="B21" s="8">
        <v>43029.6875</v>
      </c>
      <c r="C21" s="14" t="s">
        <v>119</v>
      </c>
      <c r="D21" s="15" t="s">
        <v>119</v>
      </c>
      <c r="E21" s="10">
        <v>7</v>
      </c>
      <c r="F21" s="10">
        <f>6*40</f>
        <v>240</v>
      </c>
      <c r="G21" s="10">
        <v>61.76</v>
      </c>
      <c r="H21" s="13">
        <f t="shared" si="0"/>
        <v>301.76</v>
      </c>
      <c r="I21" s="24" t="s">
        <v>121</v>
      </c>
      <c r="J21" s="25"/>
    </row>
    <row r="22" s="1" customFormat="1" ht="15" customHeight="1" spans="1:10">
      <c r="A22" s="12"/>
      <c r="B22" s="8">
        <v>43036.6666666667</v>
      </c>
      <c r="C22" s="14" t="s">
        <v>119</v>
      </c>
      <c r="D22" s="15" t="s">
        <v>119</v>
      </c>
      <c r="E22" s="10">
        <v>9</v>
      </c>
      <c r="F22" s="10">
        <f>7*40</f>
        <v>280</v>
      </c>
      <c r="G22" s="10">
        <f>2*61.76</f>
        <v>123.52</v>
      </c>
      <c r="H22" s="13">
        <f t="shared" si="0"/>
        <v>403.52</v>
      </c>
      <c r="I22" s="24" t="s">
        <v>122</v>
      </c>
      <c r="J22" s="25"/>
    </row>
    <row r="23" s="1" customFormat="1" ht="17.25" spans="1:11">
      <c r="A23" s="16" t="s">
        <v>47</v>
      </c>
      <c r="B23" s="17"/>
      <c r="C23" s="17"/>
      <c r="D23" s="17"/>
      <c r="E23" s="17"/>
      <c r="F23" s="17"/>
      <c r="G23" s="18"/>
      <c r="H23" s="19">
        <f>SUM(H3:H22)</f>
        <v>7712.233</v>
      </c>
      <c r="I23" s="29"/>
      <c r="J23" s="30"/>
      <c r="K23" s="31"/>
    </row>
    <row r="24" s="1" customFormat="1" ht="17" customHeight="1" spans="1:11">
      <c r="A24" s="20" t="s">
        <v>123</v>
      </c>
      <c r="H24" s="21"/>
      <c r="I24" s="21"/>
      <c r="J24" s="21"/>
      <c r="K24" s="32"/>
    </row>
    <row r="25" s="1" customFormat="1" ht="12" customHeight="1" spans="1:11">
      <c r="A25" s="20" t="s">
        <v>124</v>
      </c>
      <c r="H25" s="21"/>
      <c r="I25" s="21"/>
      <c r="J25" s="21"/>
      <c r="K25" s="32"/>
    </row>
    <row r="26" s="1" customFormat="1" ht="12" customHeight="1" spans="1:11">
      <c r="A26" s="20"/>
      <c r="H26" s="21"/>
      <c r="I26" s="21"/>
      <c r="J26" s="21"/>
      <c r="K26" s="32"/>
    </row>
    <row r="27" s="2" customFormat="1" ht="14.25" spans="1:1">
      <c r="A27" s="2" t="s">
        <v>48</v>
      </c>
    </row>
    <row r="28" s="2" customFormat="1" ht="14.25" spans="1:1">
      <c r="A28" s="2" t="s">
        <v>49</v>
      </c>
    </row>
    <row r="29" s="3" customFormat="1" ht="14.25" spans="1:1">
      <c r="A29" s="2" t="s">
        <v>50</v>
      </c>
    </row>
    <row r="30" customFormat="1" ht="14.25" spans="1:1">
      <c r="A30" s="2" t="s">
        <v>125</v>
      </c>
    </row>
  </sheetData>
  <mergeCells count="49">
    <mergeCell ref="A1:J1"/>
    <mergeCell ref="C2:D2"/>
    <mergeCell ref="I2:J2"/>
    <mergeCell ref="C3:D3"/>
    <mergeCell ref="I3:J3"/>
    <mergeCell ref="C4:D4"/>
    <mergeCell ref="I4:J4"/>
    <mergeCell ref="C5:D5"/>
    <mergeCell ref="I5:J5"/>
    <mergeCell ref="C6:D6"/>
    <mergeCell ref="I6:J6"/>
    <mergeCell ref="C7:D7"/>
    <mergeCell ref="I7:J7"/>
    <mergeCell ref="C8:D8"/>
    <mergeCell ref="I8:J8"/>
    <mergeCell ref="C9:D9"/>
    <mergeCell ref="I9:J9"/>
    <mergeCell ref="C10:D10"/>
    <mergeCell ref="I10:J10"/>
    <mergeCell ref="C11:D11"/>
    <mergeCell ref="I11:J11"/>
    <mergeCell ref="C12:D12"/>
    <mergeCell ref="I12:J12"/>
    <mergeCell ref="C13:D13"/>
    <mergeCell ref="I13:J13"/>
    <mergeCell ref="C14:D14"/>
    <mergeCell ref="I14:J14"/>
    <mergeCell ref="C15:D15"/>
    <mergeCell ref="I15:J15"/>
    <mergeCell ref="C16:D16"/>
    <mergeCell ref="I16:J16"/>
    <mergeCell ref="C17:D17"/>
    <mergeCell ref="I17:J17"/>
    <mergeCell ref="C18:D18"/>
    <mergeCell ref="I18:J18"/>
    <mergeCell ref="C19:D19"/>
    <mergeCell ref="I19:J19"/>
    <mergeCell ref="C20:D20"/>
    <mergeCell ref="I20:J20"/>
    <mergeCell ref="C21:D21"/>
    <mergeCell ref="I21:J21"/>
    <mergeCell ref="C22:D22"/>
    <mergeCell ref="I22:J22"/>
    <mergeCell ref="A23:G23"/>
    <mergeCell ref="I23:J23"/>
    <mergeCell ref="A3:A12"/>
    <mergeCell ref="A13:A15"/>
    <mergeCell ref="A18:A19"/>
    <mergeCell ref="A20:A22"/>
  </mergeCells>
  <hyperlinks>
    <hyperlink ref="B12" r:id="rId1" display="43036.7708333333" tooltip="http://mini.hot-basketball.com/cms/ScheduleDetail.asp?id=9571"/>
    <hyperlink ref="B11" r:id="rId2" display="43036.4166666667" tooltip="http://mini.hot-basketball.com/cms/ScheduleDetail.asp?id=9569"/>
    <hyperlink ref="B10" r:id="rId3" display="43036.3333333333" tooltip="http://mini.hot-basketball.com/cms/ScheduleDetail.asp?id=9568"/>
    <hyperlink ref="B9" r:id="rId4" display="43029.7708333333" tooltip="http://mini.hot-basketball.com/cms/ScheduleDetail.asp?id=9525"/>
    <hyperlink ref="B8" r:id="rId5" display="43029.4166666667" tooltip="http://mini.hot-basketball.com/cms/ScheduleDetail.asp?id=9523"/>
    <hyperlink ref="B7" r:id="rId6" display="43029.3333333333" tooltip="http://mini.hot-basketball.com/cms/ScheduleDetail.asp?id=9522"/>
    <hyperlink ref="B6" r:id="rId7" display="43022.7708333333" tooltip="http://mini.hot-basketball.com/cms/ScheduleDetail.asp?id=9503"/>
    <hyperlink ref="B5" r:id="rId8" display="43022.4166666667" tooltip="http://mini.hot-basketball.com/cms/ScheduleDetail.asp?id=9501"/>
    <hyperlink ref="B4" r:id="rId9" display="43022.3333333333" tooltip="http://mini.hot-basketball.com/cms/ScheduleDetail.asp?id=9500"/>
    <hyperlink ref="B3" r:id="rId10" display="43016.3541666667" tooltip="http://mini.hot-basketball.com/cms/ScheduleDetail.asp?id=9481"/>
    <hyperlink ref="B14" r:id="rId11" display="43028.7986111111" tooltip="http://mini.hot-basketball.com/cms/ScheduleDetail.asp?id=9527"/>
    <hyperlink ref="B13" r:id="rId12" display="43021.6875" tooltip="http://mini.hot-basketball.com/cms/ScheduleDetail.asp?id=9497"/>
    <hyperlink ref="B15" r:id="rId13" display="43035.6875" tooltip="http://mini.hot-basketball.com/cms/ScheduleDetail.asp?id=9567"/>
    <hyperlink ref="B16" r:id="rId14" display="43035.6041666667" tooltip="http://mini.hot-basketball.com/cms/ScheduleDetail.asp?id=9601"/>
    <hyperlink ref="B17" r:id="rId15" display="43037.6666666667" tooltip="http://mini.hot-basketball.com/cms/ScheduleDetail.asp?id=9602"/>
    <hyperlink ref="B19" r:id="rId16" display="43037.3541666667" tooltip="http://mini.hot-basketball.com/cms/ScheduleDetail.asp?id=9600"/>
    <hyperlink ref="B18" r:id="rId17" display="43030.3541666667" tooltip="http://mini.hot-basketball.com/cms/ScheduleDetail.asp?id=9528"/>
    <hyperlink ref="B22" r:id="rId18" display="43036.6666666667" tooltip="http://mini.hot-basketball.com/cms/ScheduleDetail.asp?id=9570"/>
    <hyperlink ref="B21" r:id="rId19" display="43029.6875" tooltip="http://mini.hot-basketball.com/cms/ScheduleDetail.asp?id=9524"/>
    <hyperlink ref="B20" r:id="rId20" display="43022.6666666667" tooltip="http://mini.hot-basketball.com/cms/ScheduleDetail.asp?id=9502"/>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安凯翔 (2)</vt:lpstr>
      <vt:lpstr>林泽铭</vt:lpstr>
      <vt:lpstr>董硕同</vt:lpstr>
      <vt:lpstr>黄万瑞</vt:lpstr>
      <vt:lpstr>安凯翔</vt:lpstr>
      <vt:lpstr>钟声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win10</dc:creator>
  <cp:lastModifiedBy>Yalu</cp:lastModifiedBy>
  <dcterms:created xsi:type="dcterms:W3CDTF">2017-09-30T05:56:00Z</dcterms:created>
  <dcterms:modified xsi:type="dcterms:W3CDTF">2018-08-03T08:09:04Z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2052-10.1.0.7468</vt:lpwstr>
  </property>
</Properties>
</file>