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activeTab="5"/>
  </bookViews>
  <sheets>
    <sheet name="庄贵钦 (28)" sheetId="9" r:id="rId1"/>
    <sheet name="钟声 (28)" sheetId="8" r:id="rId2"/>
    <sheet name="林泽铭" sheetId="2" r:id="rId3"/>
    <sheet name="董硕同" sheetId="3" r:id="rId4"/>
    <sheet name="黄万瑞" sheetId="5" r:id="rId5"/>
    <sheet name="安凯翔" sheetId="7" r:id="rId6"/>
  </sheets>
  <calcPr calcId="144525" concurrentCalc="0"/>
</workbook>
</file>

<file path=xl/sharedStrings.xml><?xml version="1.0" encoding="utf-8"?>
<sst xmlns="http://schemas.openxmlformats.org/spreadsheetml/2006/main" count="133">
  <si>
    <r>
      <rPr>
        <sz val="12"/>
        <color theme="1"/>
        <rFont val="微软雅黑"/>
        <charset val="134"/>
      </rPr>
      <t>教练</t>
    </r>
    <r>
      <rPr>
        <sz val="12"/>
        <color rgb="FFFF0000"/>
        <rFont val="微软雅黑"/>
        <charset val="134"/>
      </rPr>
      <t>庄贵钦</t>
    </r>
    <r>
      <rPr>
        <sz val="12"/>
        <color theme="1"/>
        <rFont val="微软雅黑"/>
        <charset val="134"/>
      </rPr>
      <t>2017年11月结算单</t>
    </r>
  </si>
  <si>
    <t>主教</t>
  </si>
  <si>
    <t>时间</t>
  </si>
  <si>
    <t>班级名称</t>
  </si>
  <si>
    <t>上课人次</t>
  </si>
  <si>
    <t>新课时学员</t>
  </si>
  <si>
    <t>旧课时学员</t>
  </si>
  <si>
    <t>结算金额</t>
  </si>
  <si>
    <t>备注</t>
  </si>
  <si>
    <t>北头球场</t>
  </si>
  <si>
    <t>周六北头前海2年级代表</t>
  </si>
  <si>
    <t>/</t>
  </si>
  <si>
    <t>一主一助</t>
  </si>
  <si>
    <t>周五七点北头低年级</t>
  </si>
  <si>
    <t>鼎太风华</t>
  </si>
  <si>
    <t>鼎太四六班女生团报</t>
  </si>
  <si>
    <t>前海小学</t>
  </si>
  <si>
    <t>周六前海小学一年级八点半</t>
  </si>
  <si>
    <t>新课时莫钧淇1人（15赠1）</t>
  </si>
  <si>
    <t>松坪小学</t>
  </si>
  <si>
    <t>松坪周日上午八点半</t>
  </si>
  <si>
    <t>（谢诺15赠1，朱涛、 张致远、 余永康,、饶宏宇15赠2）</t>
  </si>
  <si>
    <t>小计</t>
  </si>
  <si>
    <r>
      <rPr>
        <sz val="10"/>
        <color rgb="FFFF0000"/>
        <rFont val="微软雅黑"/>
        <charset val="134"/>
      </rPr>
      <t>注：自2017年9月16日起</t>
    </r>
    <r>
      <rPr>
        <b/>
        <sz val="10"/>
        <color rgb="FFFF0000"/>
        <rFont val="微软雅黑"/>
        <charset val="134"/>
      </rPr>
      <t>周六前海小学一年级八点半</t>
    </r>
    <r>
      <rPr>
        <sz val="10"/>
        <color rgb="FFFF0000"/>
        <rFont val="微软雅黑"/>
        <charset val="134"/>
      </rPr>
      <t>此班级转回前海小学上课后即已不属于公司教学点范围</t>
    </r>
  </si>
  <si>
    <t>助教</t>
  </si>
  <si>
    <t>上课人数</t>
  </si>
  <si>
    <t>南头城</t>
  </si>
  <si>
    <t>南头城小学一年级团报</t>
  </si>
  <si>
    <t>（李宗杰, 黄子轩, 曹俸阁, 赵俊轩, 郭鑫烨15赠1，郑楷涛15赠2，赵俊豪无赠课）</t>
  </si>
  <si>
    <t>（李宗杰, 黄子轩, 郭鑫烨15赠1， 郑楷涛15赠2）</t>
  </si>
  <si>
    <t>（李宗杰, 黄子轩, 曹俸阁, 郭鑫烨15赠1，郑楷涛15赠2）</t>
  </si>
  <si>
    <t>北大附小</t>
  </si>
  <si>
    <t>北大附小周三五</t>
  </si>
  <si>
    <t>（皓轩, 周子杰, 姚定希, 邓粤天, 刘一凡, 梁峻玮15赠1）</t>
  </si>
  <si>
    <t>（侯皓轩, 蒋清奕, 周子杰, 姚定希, 邓粤天, 林需睦, 刘一凡, 梁峻玮, 黄子诺15赠1,张腾月无赠课）</t>
  </si>
  <si>
    <r>
      <rPr>
        <sz val="10"/>
        <color rgb="FFFF0000"/>
        <rFont val="微软雅黑"/>
        <charset val="134"/>
      </rPr>
      <t>注：自2017年9月15日起</t>
    </r>
    <r>
      <rPr>
        <b/>
        <sz val="10"/>
        <color rgb="FFFF0000"/>
        <rFont val="微软雅黑"/>
        <charset val="134"/>
      </rPr>
      <t>南头城小学一年级团报</t>
    </r>
    <r>
      <rPr>
        <sz val="10"/>
        <color rgb="FFFF0000"/>
        <rFont val="微软雅黑"/>
        <charset val="134"/>
      </rPr>
      <t>此班级转其他场地上课后即已不属于公司教学点范围</t>
    </r>
  </si>
  <si>
    <t>公司以外教学点新报续报课时：15赠1每节课按照1500/16=93.75为计算基础，则教练每课时结算金额93.75*80%=75</t>
  </si>
  <si>
    <t xml:space="preserve">                                          15赠2每节课按照1500/17=88.24为计算基础，则教练每课时结算金额88.24*80%=70.59</t>
  </si>
  <si>
    <t xml:space="preserve">                                          15赠3每节课按照1500/18=83.33为计算基础，则教练每课时结算金额83.33*80%=66.66</t>
  </si>
  <si>
    <t xml:space="preserve">                                          30赠3每节课按照3000/33=90.91为计算基础，则教练每课时结算金额90.91*80%=72.73</t>
  </si>
  <si>
    <t>旧：底薪3500+提成1315-社保公积金371.81=4443.19</t>
  </si>
  <si>
    <r>
      <rPr>
        <sz val="12"/>
        <color theme="1"/>
        <rFont val="微软雅黑"/>
        <charset val="134"/>
      </rPr>
      <t>教练</t>
    </r>
    <r>
      <rPr>
        <sz val="12"/>
        <color rgb="FFFF0000"/>
        <rFont val="微软雅黑"/>
        <charset val="134"/>
      </rPr>
      <t>钟声</t>
    </r>
    <r>
      <rPr>
        <sz val="12"/>
        <color theme="1"/>
        <rFont val="微软雅黑"/>
        <charset val="134"/>
      </rPr>
      <t>2017年11月结算单</t>
    </r>
  </si>
  <si>
    <t>北头</t>
  </si>
  <si>
    <t>周六北头六点半初中班</t>
  </si>
  <si>
    <t>周六北头前海五年级</t>
  </si>
  <si>
    <t>周六前海十点基础班</t>
  </si>
  <si>
    <t>一主一助（李宗杰, 黄子轩, 曹俸阁, 赵俊轩, 郭鑫烨15赠1，郑楷涛15赠2，赵俊豪无赠课）</t>
  </si>
  <si>
    <t>一主一助（李宗杰, 黄子轩, 郭鑫烨15赠1， 郑楷涛15赠2）</t>
  </si>
  <si>
    <t>一主一助（李宗杰, 黄子轩, 曹俸阁, 郭鑫烨15赠1，郑楷涛15赠2）</t>
  </si>
  <si>
    <t>一主一助（侯皓轩, 周子杰, 姚定希, 邓粤天, 刘一凡, 梁峻玮15赠1）</t>
  </si>
  <si>
    <t>一主一助（侯皓轩, 蒋清奕, 周子杰, 姚定希, 邓粤天, 林需睦, 刘一凡, 梁峻玮，黄子诺15赠1）</t>
  </si>
  <si>
    <t>石厦学校</t>
  </si>
  <si>
    <t>石厦学校篮球队</t>
  </si>
  <si>
    <t>（周宇希, 周浩楠, 方慧妍, 陈昊阳, 张毓楠,  黄浩无赠送课时）</t>
  </si>
  <si>
    <t>前海小学3年级团报班</t>
  </si>
  <si>
    <t>（梁懿、王钰龙、郑肖杰、王奕唐、饶滨、陈高翔15赠2，熊昊鹏30赠2）</t>
  </si>
  <si>
    <t>（邓赖迪, 陈承铭, 李润弘15赠2）</t>
  </si>
  <si>
    <t>（王钰龙、王奕唐、饶滨、陈高翔15赠2，熊昊鹏30赠2）</t>
  </si>
  <si>
    <t>（ 邓赖迪, 陈承铭, 李润弘, 陈润宏15赠2）</t>
  </si>
  <si>
    <t>松坪校内四五年级</t>
  </si>
  <si>
    <t>（李小凡, 李泓15赠2）</t>
  </si>
  <si>
    <t>（李小凡, 李泓，邓俊伟15赠2）</t>
  </si>
  <si>
    <t>（ 李泓，邓俊伟15赠2）</t>
  </si>
  <si>
    <t>注：自2017年9月16日起周六前海十点基础班此班级转回前海小学上课后即已不属于公司教学点范围</t>
  </si>
  <si>
    <t xml:space="preserve">       自2017年9月17日起前海小学3年级团报班此班级转回前海小学上课后即已不属于公司教学点范围</t>
  </si>
  <si>
    <t>教练庄贵钦</t>
  </si>
  <si>
    <t>新：</t>
  </si>
  <si>
    <r>
      <rPr>
        <sz val="16"/>
        <color theme="1"/>
        <rFont val="微软雅黑"/>
        <charset val="134"/>
      </rPr>
      <t>教练</t>
    </r>
    <r>
      <rPr>
        <sz val="16"/>
        <color rgb="FFFF0000"/>
        <rFont val="微软雅黑"/>
        <charset val="134"/>
      </rPr>
      <t>林泽铭</t>
    </r>
    <r>
      <rPr>
        <sz val="16"/>
        <color theme="1"/>
        <rFont val="微软雅黑"/>
        <charset val="134"/>
      </rPr>
      <t>2017年11月结算单</t>
    </r>
  </si>
  <si>
    <t>课程名称</t>
  </si>
  <si>
    <t>数量</t>
  </si>
  <si>
    <t>课程单价</t>
  </si>
  <si>
    <t>课程金额</t>
  </si>
  <si>
    <t>结算金额70%</t>
  </si>
  <si>
    <t>布心小学三四年级女队</t>
  </si>
  <si>
    <t>15节</t>
  </si>
  <si>
    <t>龙岗</t>
  </si>
  <si>
    <t>3节</t>
  </si>
  <si>
    <t>张嘉涵</t>
  </si>
  <si>
    <t>教练董硕同2017年11月结算单</t>
  </si>
  <si>
    <t>周日北头高年级和初中基础</t>
  </si>
  <si>
    <t>鼎太4-6年级春季班</t>
  </si>
  <si>
    <t>周六三点半北头小学班</t>
  </si>
  <si>
    <t>大热室内</t>
  </si>
  <si>
    <t>室内周日低年级十点基础班</t>
  </si>
  <si>
    <t>私教</t>
  </si>
  <si>
    <t>课程数量</t>
  </si>
  <si>
    <t>分成金额70%</t>
  </si>
  <si>
    <t>场地费</t>
  </si>
  <si>
    <t>一对一</t>
  </si>
  <si>
    <t>免场地费</t>
  </si>
  <si>
    <t>一对二</t>
  </si>
  <si>
    <r>
      <rPr>
        <sz val="12"/>
        <color theme="1"/>
        <rFont val="微软雅黑"/>
        <charset val="134"/>
      </rPr>
      <t>教练</t>
    </r>
    <r>
      <rPr>
        <sz val="12"/>
        <color rgb="FFFF0000"/>
        <rFont val="微软雅黑"/>
        <charset val="134"/>
      </rPr>
      <t>黄万瑞</t>
    </r>
    <r>
      <rPr>
        <sz val="12"/>
        <color theme="1"/>
        <rFont val="微软雅黑"/>
        <charset val="134"/>
      </rPr>
      <t>2017年11月结算单</t>
    </r>
  </si>
  <si>
    <t>北头周日早上十点低年级班</t>
  </si>
  <si>
    <t>北头初中周日早</t>
  </si>
  <si>
    <t>周六十点幼儿班</t>
  </si>
  <si>
    <t>鼎太</t>
  </si>
  <si>
    <t>鼎太四期早8点低年级</t>
  </si>
  <si>
    <r>
      <rPr>
        <sz val="12"/>
        <color theme="1"/>
        <rFont val="微软雅黑"/>
        <charset val="134"/>
      </rPr>
      <t>教练</t>
    </r>
    <r>
      <rPr>
        <sz val="12"/>
        <color rgb="FFFF0000"/>
        <rFont val="微软雅黑"/>
        <charset val="134"/>
      </rPr>
      <t>安凯翔</t>
    </r>
    <r>
      <rPr>
        <sz val="12"/>
        <color theme="1"/>
        <rFont val="微软雅黑"/>
        <charset val="134"/>
      </rPr>
      <t>2017年11月结算单</t>
    </r>
  </si>
  <si>
    <t>北头周六8点高年级进阶班</t>
  </si>
  <si>
    <t>丽山</t>
  </si>
  <si>
    <t>丽山五六年级混合班</t>
  </si>
  <si>
    <t>五六年级混合班</t>
  </si>
  <si>
    <t>南科实验小学</t>
  </si>
  <si>
    <t>南科大小学二年级</t>
  </si>
  <si>
    <t>（彭鼎盛15赠1，何锦宸、郑明宇、张梓峰、 吴浩睿、李炬豪15赠2）</t>
  </si>
  <si>
    <t>南科大低年级基础体验班</t>
  </si>
  <si>
    <t>（卢新元, 唐浩益,  张正堃, 余浩锋15赠1，谢振威15赠2）</t>
  </si>
  <si>
    <t>塘朗高年级十点半</t>
  </si>
  <si>
    <t>（ 郑竣隆15赠1，郑竣丰30赠3）</t>
  </si>
  <si>
    <t>南科大实验小学二年级</t>
  </si>
  <si>
    <t>（彭鼎盛15赠1，郑明宇、 吴浩睿、李炬豪15赠2）</t>
  </si>
  <si>
    <t>（蒋家轩、卢新元、 张正堃, 余浩锋15赠1）</t>
  </si>
  <si>
    <t>（彭鼎盛15赠1，郑明宇、李炬豪15赠2）</t>
  </si>
  <si>
    <t>（彭鼎盛15赠1，郑明宇、 吴浩睿、李炬豪、瞿士杰15赠2）</t>
  </si>
  <si>
    <t>（卢新元15赠1）</t>
  </si>
  <si>
    <t>（ 郑竣丰30赠3）</t>
  </si>
  <si>
    <t>（郑明宇、 吴浩睿、李炬豪15赠2）</t>
  </si>
  <si>
    <t>（彭鼎盛15赠1，郑明宇、张梓峰、 吴浩睿、李炬豪15赠2）</t>
  </si>
  <si>
    <t>（蒋家轩、 张正堃, 余浩锋15赠1）</t>
  </si>
  <si>
    <t>（郑明宇、张梓峰、 吴浩睿、李炬豪15赠2）</t>
  </si>
  <si>
    <t>南山外国语学校</t>
  </si>
  <si>
    <t>南外周三五六年级混合班</t>
  </si>
  <si>
    <t>（陈米洛15赠2，谢俊棋、潘思达、李李喆15赠3）</t>
  </si>
  <si>
    <t>周五日南外四二班17点30</t>
  </si>
  <si>
    <t>（陈米洛15赠2，潘思达、李李喆、田家福、蔡硕勋、 游逸朗15赠3）</t>
  </si>
  <si>
    <t>（陈米洛15赠2，谢俊棋、潘思达、刘羽、李李喆、游逸朗15赠3）</t>
  </si>
  <si>
    <t>（陈米洛15赠2，谢俊棋、潘思达、李李喆、游逸朗15赠3）</t>
  </si>
  <si>
    <t>（陈米洛15赠2，潘思达、李李喆、蔡硕勋、游逸朗、田家福15赠3）</t>
  </si>
  <si>
    <t>（陈米洛15赠2，谢俊棋、潘思达、游逸朗15赠3）</t>
  </si>
  <si>
    <t>公司以外教学点新报续报课时：15赠1每节课按照1500/16=93.75为计算基础，则教练每课时结算金额93.75*70%=65.63</t>
  </si>
  <si>
    <t xml:space="preserve">                                          15赠2每节课按照1500/17=88.24为计算基础，则教练每课时结算金额88.24*70%=61.76</t>
  </si>
  <si>
    <t xml:space="preserve">                                          15赠3每节课按照1500/18=83.33为计算基础，则教练每课时结算金额83.33*70%=58.33</t>
  </si>
  <si>
    <t xml:space="preserve">                                          30赠3每节课按照3000/33=90.91为基础计算，则教练每课时结算金额90.91*70%=63.64</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</si>
</sst>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32">
    <font>
      <sz val="11"/>
      <color theme="1"/>
      <name val="宋体"/>
      <charset val="134"/>
      <scheme val="minor"/>
    </font>
    <font>
      <sz val="11"/>
      <color theme="1"/>
      <name val="微软雅黑"/>
      <charset val="134"/>
    </font>
    <font>
      <sz val="9"/>
      <color theme="1"/>
      <name val="微软雅黑"/>
      <charset val="134"/>
    </font>
    <font>
      <sz val="12"/>
      <color theme="1"/>
      <name val="微软雅黑"/>
      <charset val="134"/>
    </font>
    <font>
      <sz val="10.5"/>
      <name val="微软雅黑"/>
      <charset val="134"/>
    </font>
    <font>
      <sz val="16"/>
      <color theme="1"/>
      <name val="微软雅黑"/>
      <charset val="134"/>
    </font>
    <font>
      <sz val="11"/>
      <name val="微软雅黑"/>
      <charset val="134"/>
    </font>
    <font>
      <sz val="10.5"/>
      <color rgb="FF555555"/>
      <name val="Arial"/>
      <charset val="134"/>
    </font>
    <font>
      <sz val="10"/>
      <color rgb="FFFF0000"/>
      <name val="微软雅黑"/>
      <charset val="134"/>
    </font>
    <font>
      <sz val="9"/>
      <color rgb="FFFF0000"/>
      <name val="微软雅黑"/>
      <charset val="134"/>
    </font>
    <font>
      <b/>
      <sz val="11"/>
      <color rgb="FFFFFFFF"/>
      <name val="宋体"/>
      <charset val="0"/>
      <scheme val="minor"/>
    </font>
    <font>
      <sz val="11"/>
      <color rgb="FF3F3F76"/>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b/>
      <sz val="13"/>
      <color theme="3"/>
      <name val="宋体"/>
      <charset val="134"/>
      <scheme val="minor"/>
    </font>
    <font>
      <b/>
      <sz val="15"/>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sz val="11"/>
      <color rgb="FF9C6500"/>
      <name val="宋体"/>
      <charset val="0"/>
      <scheme val="minor"/>
    </font>
    <font>
      <sz val="12"/>
      <color rgb="FFFF0000"/>
      <name val="微软雅黑"/>
      <charset val="134"/>
    </font>
    <font>
      <sz val="16"/>
      <color rgb="FFFF0000"/>
      <name val="微软雅黑"/>
      <charset val="134"/>
    </font>
    <font>
      <b/>
      <sz val="10"/>
      <color rgb="FFFF0000"/>
      <name val="微软雅黑"/>
      <charset val="134"/>
    </font>
  </fonts>
  <fills count="33">
    <fill>
      <patternFill patternType="none"/>
    </fill>
    <fill>
      <patternFill patternType="gray125"/>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9" tint="0.399975585192419"/>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2" borderId="0" applyNumberFormat="0" applyBorder="0" applyAlignment="0" applyProtection="0">
      <alignment vertical="center"/>
    </xf>
    <xf numFmtId="0" fontId="11" fillId="3"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9" borderId="0" applyNumberFormat="0" applyBorder="0" applyAlignment="0" applyProtection="0">
      <alignment vertical="center"/>
    </xf>
    <xf numFmtId="0" fontId="13" fillId="4" borderId="0" applyNumberFormat="0" applyBorder="0" applyAlignment="0" applyProtection="0">
      <alignment vertical="center"/>
    </xf>
    <xf numFmtId="43" fontId="0" fillId="0" borderId="0" applyFont="0" applyFill="0" applyBorder="0" applyAlignment="0" applyProtection="0">
      <alignment vertical="center"/>
    </xf>
    <xf numFmtId="0" fontId="19" fillId="15"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36" applyNumberFormat="0" applyFont="0" applyAlignment="0" applyProtection="0">
      <alignment vertical="center"/>
    </xf>
    <xf numFmtId="0" fontId="19" fillId="14"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35" applyNumberFormat="0" applyFill="0" applyAlignment="0" applyProtection="0">
      <alignment vertical="center"/>
    </xf>
    <xf numFmtId="0" fontId="23" fillId="0" borderId="35" applyNumberFormat="0" applyFill="0" applyAlignment="0" applyProtection="0">
      <alignment vertical="center"/>
    </xf>
    <xf numFmtId="0" fontId="19" fillId="18" borderId="0" applyNumberFormat="0" applyBorder="0" applyAlignment="0" applyProtection="0">
      <alignment vertical="center"/>
    </xf>
    <xf numFmtId="0" fontId="21" fillId="0" borderId="34" applyNumberFormat="0" applyFill="0" applyAlignment="0" applyProtection="0">
      <alignment vertical="center"/>
    </xf>
    <xf numFmtId="0" fontId="19" fillId="11" borderId="0" applyNumberFormat="0" applyBorder="0" applyAlignment="0" applyProtection="0">
      <alignment vertical="center"/>
    </xf>
    <xf numFmtId="0" fontId="26" fillId="6" borderId="38" applyNumberFormat="0" applyAlignment="0" applyProtection="0">
      <alignment vertical="center"/>
    </xf>
    <xf numFmtId="0" fontId="17" fillId="6" borderId="32" applyNumberFormat="0" applyAlignment="0" applyProtection="0">
      <alignment vertical="center"/>
    </xf>
    <xf numFmtId="0" fontId="10" fillId="2" borderId="31" applyNumberFormat="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8" fillId="0" borderId="33" applyNumberFormat="0" applyFill="0" applyAlignment="0" applyProtection="0">
      <alignment vertical="center"/>
    </xf>
    <xf numFmtId="0" fontId="25" fillId="0" borderId="37" applyNumberFormat="0" applyFill="0" applyAlignment="0" applyProtection="0">
      <alignment vertical="center"/>
    </xf>
    <xf numFmtId="0" fontId="16" fillId="5" borderId="0" applyNumberFormat="0" applyBorder="0" applyAlignment="0" applyProtection="0">
      <alignment vertical="center"/>
    </xf>
    <xf numFmtId="0" fontId="28" fillId="24" borderId="0" applyNumberFormat="0" applyBorder="0" applyAlignment="0" applyProtection="0">
      <alignment vertical="center"/>
    </xf>
    <xf numFmtId="0" fontId="20" fillId="20" borderId="0" applyNumberFormat="0" applyBorder="0" applyAlignment="0" applyProtection="0">
      <alignment vertical="center"/>
    </xf>
    <xf numFmtId="0" fontId="19" fillId="27" borderId="0" applyNumberFormat="0" applyBorder="0" applyAlignment="0" applyProtection="0">
      <alignment vertical="center"/>
    </xf>
    <xf numFmtId="0" fontId="20" fillId="23"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0" fillId="19" borderId="0" applyNumberFormat="0" applyBorder="0" applyAlignment="0" applyProtection="0">
      <alignment vertical="center"/>
    </xf>
    <xf numFmtId="0" fontId="19" fillId="31" borderId="0" applyNumberFormat="0" applyBorder="0" applyAlignment="0" applyProtection="0">
      <alignment vertical="center"/>
    </xf>
    <xf numFmtId="0" fontId="19" fillId="13" borderId="0" applyNumberFormat="0" applyBorder="0" applyAlignment="0" applyProtection="0">
      <alignment vertical="center"/>
    </xf>
    <xf numFmtId="0" fontId="20" fillId="26" borderId="0" applyNumberFormat="0" applyBorder="0" applyAlignment="0" applyProtection="0">
      <alignment vertical="center"/>
    </xf>
    <xf numFmtId="0" fontId="20" fillId="8" borderId="0" applyNumberFormat="0" applyBorder="0" applyAlignment="0" applyProtection="0">
      <alignment vertical="center"/>
    </xf>
    <xf numFmtId="0" fontId="19" fillId="30" borderId="0" applyNumberFormat="0" applyBorder="0" applyAlignment="0" applyProtection="0">
      <alignment vertical="center"/>
    </xf>
    <xf numFmtId="0" fontId="20" fillId="10" borderId="0" applyNumberFormat="0" applyBorder="0" applyAlignment="0" applyProtection="0">
      <alignment vertical="center"/>
    </xf>
    <xf numFmtId="0" fontId="19" fillId="7" borderId="0" applyNumberFormat="0" applyBorder="0" applyAlignment="0" applyProtection="0">
      <alignment vertical="center"/>
    </xf>
    <xf numFmtId="0" fontId="19" fillId="25" borderId="0" applyNumberFormat="0" applyBorder="0" applyAlignment="0" applyProtection="0">
      <alignment vertical="center"/>
    </xf>
    <xf numFmtId="0" fontId="20" fillId="17" borderId="0" applyNumberFormat="0" applyBorder="0" applyAlignment="0" applyProtection="0">
      <alignment vertical="center"/>
    </xf>
    <xf numFmtId="0" fontId="19" fillId="32" borderId="0" applyNumberFormat="0" applyBorder="0" applyAlignment="0" applyProtection="0">
      <alignment vertical="center"/>
    </xf>
  </cellStyleXfs>
  <cellXfs count="94">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177" fontId="0" fillId="0" borderId="0" xfId="0" applyNumberFormat="1">
      <alignmen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177" fontId="1" fillId="0" borderId="2" xfId="0"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22" fontId="4" fillId="0" borderId="5" xfId="0" applyNumberFormat="1" applyFont="1" applyFill="1" applyBorder="1" applyAlignment="1">
      <alignment horizontal="center" vertical="center" wrapText="1"/>
    </xf>
    <xf numFmtId="0" fontId="1" fillId="0" borderId="5" xfId="0" applyFont="1" applyBorder="1" applyAlignment="1">
      <alignment horizontal="center" vertical="center"/>
    </xf>
    <xf numFmtId="177" fontId="1" fillId="0" borderId="5" xfId="0" applyNumberFormat="1"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177" fontId="1" fillId="0" borderId="8" xfId="0" applyNumberFormat="1" applyFont="1" applyBorder="1" applyAlignment="1">
      <alignment horizontal="center" vertical="center"/>
    </xf>
    <xf numFmtId="0" fontId="1" fillId="0" borderId="9" xfId="0" applyFont="1" applyBorder="1" applyAlignment="1">
      <alignment horizontal="center" vertical="center"/>
    </xf>
    <xf numFmtId="177" fontId="2" fillId="0" borderId="0" xfId="0" applyNumberFormat="1" applyFont="1" applyAlignment="1">
      <alignment horizontal="left" vertical="center"/>
    </xf>
    <xf numFmtId="177" fontId="2" fillId="0" borderId="0" xfId="0" applyNumberFormat="1"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0" fillId="0" borderId="0" xfId="0" applyFont="1">
      <alignmen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176" fontId="1" fillId="0" borderId="8" xfId="0" applyNumberFormat="1" applyFont="1" applyBorder="1" applyAlignment="1">
      <alignment horizontal="center" vertical="center"/>
    </xf>
    <xf numFmtId="0" fontId="1" fillId="0" borderId="0" xfId="0" applyFont="1">
      <alignment vertical="center"/>
    </xf>
    <xf numFmtId="0" fontId="5" fillId="0" borderId="0" xfId="0" applyFont="1" applyAlignment="1">
      <alignment horizontal="center" vertical="center"/>
    </xf>
    <xf numFmtId="0" fontId="1" fillId="0" borderId="15" xfId="0" applyFont="1" applyBorder="1" applyAlignment="1">
      <alignment horizontal="center" vertical="center"/>
    </xf>
    <xf numFmtId="0" fontId="6" fillId="0" borderId="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22" fontId="7" fillId="0" borderId="0" xfId="0" applyNumberFormat="1" applyFont="1" applyFill="1" applyAlignment="1">
      <alignment horizontal="left" vertical="center" wrapText="1"/>
    </xf>
    <xf numFmtId="0" fontId="0" fillId="0" borderId="0" xfId="0" applyFont="1" applyBorder="1" applyAlignment="1">
      <alignment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5" xfId="0" applyFont="1" applyBorder="1">
      <alignment vertical="center"/>
    </xf>
    <xf numFmtId="177" fontId="1" fillId="0" borderId="0" xfId="0" applyNumberFormat="1" applyFont="1" applyAlignment="1">
      <alignment horizontal="center" vertical="center"/>
    </xf>
    <xf numFmtId="0" fontId="1" fillId="0" borderId="20" xfId="0" applyFont="1" applyBorder="1" applyAlignment="1">
      <alignment horizontal="center" vertical="center" wrapText="1"/>
    </xf>
    <xf numFmtId="176" fontId="1" fillId="0" borderId="22" xfId="0" applyNumberFormat="1" applyFont="1" applyBorder="1" applyAlignment="1">
      <alignment horizontal="center" vertical="center"/>
    </xf>
    <xf numFmtId="0" fontId="8" fillId="0" borderId="0" xfId="0" applyFont="1" applyAlignment="1">
      <alignment horizontal="left" vertical="center"/>
    </xf>
    <xf numFmtId="176" fontId="1" fillId="0" borderId="0" xfId="0" applyNumberFormat="1"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22" fontId="4" fillId="0" borderId="8" xfId="0" applyNumberFormat="1" applyFont="1" applyFill="1" applyBorder="1" applyAlignment="1">
      <alignment horizontal="center" vertical="center" wrapText="1"/>
    </xf>
    <xf numFmtId="0" fontId="2" fillId="0" borderId="8" xfId="0" applyFont="1" applyBorder="1" applyAlignment="1">
      <alignment horizontal="center" vertical="center"/>
    </xf>
    <xf numFmtId="177" fontId="2" fillId="0" borderId="8" xfId="0" applyNumberFormat="1" applyFont="1" applyBorder="1" applyAlignment="1">
      <alignment horizontal="center" vertical="center"/>
    </xf>
    <xf numFmtId="0" fontId="2" fillId="0" borderId="9"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8" xfId="0" applyFont="1" applyBorder="1" applyAlignment="1">
      <alignment horizontal="center" vertical="center"/>
    </xf>
    <xf numFmtId="176" fontId="1" fillId="0" borderId="14" xfId="0" applyNumberFormat="1" applyFont="1" applyBorder="1" applyAlignment="1">
      <alignment horizontal="center" vertical="center"/>
    </xf>
    <xf numFmtId="176" fontId="1" fillId="0" borderId="26" xfId="0" applyNumberFormat="1" applyFont="1" applyBorder="1" applyAlignment="1">
      <alignment horizontal="center" vertical="center"/>
    </xf>
    <xf numFmtId="0" fontId="0" fillId="0" borderId="0" xfId="0" applyFont="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9" fillId="0" borderId="0" xfId="0" applyFont="1" applyAlignment="1">
      <alignment horizontal="center" vertical="center"/>
    </xf>
    <xf numFmtId="0" fontId="2" fillId="0" borderId="15" xfId="0" applyFont="1" applyBorder="1" applyAlignment="1">
      <alignment horizontal="center" vertical="center"/>
    </xf>
    <xf numFmtId="177" fontId="2" fillId="0" borderId="5" xfId="0" applyNumberFormat="1"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177" fontId="2" fillId="0" borderId="0" xfId="0" applyNumberFormat="1" applyFont="1" applyBorder="1" applyAlignment="1">
      <alignment horizontal="center" vertical="center"/>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22" xfId="0" applyFont="1" applyBorder="1" applyAlignment="1">
      <alignment vertical="center"/>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23" xfId="0" applyFont="1" applyBorder="1" applyAlignment="1">
      <alignment vertical="center"/>
    </xf>
    <xf numFmtId="0" fontId="2" fillId="0" borderId="25" xfId="0" applyFont="1" applyBorder="1" applyAlignment="1">
      <alignment vertical="center"/>
    </xf>
    <xf numFmtId="0" fontId="2" fillId="0" borderId="25" xfId="0" applyFont="1" applyBorder="1" applyAlignment="1">
      <alignment vertical="center" wrapText="1"/>
    </xf>
    <xf numFmtId="0" fontId="2" fillId="0" borderId="26"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mini.hot-basketball.com/cms/ScheduleDetail.asp?id=9649" TargetMode="External"/><Relationship Id="rId8" Type="http://schemas.openxmlformats.org/officeDocument/2006/relationships/hyperlink" Target="http://mini.hot-basketball.com/cms/ScheduleDetail.asp?id=9650" TargetMode="External"/><Relationship Id="rId7" Type="http://schemas.openxmlformats.org/officeDocument/2006/relationships/hyperlink" Target="http://mini.hot-basketball.com/cms/ScheduleDetail.asp?id=9651" TargetMode="External"/><Relationship Id="rId6" Type="http://schemas.openxmlformats.org/officeDocument/2006/relationships/hyperlink" Target="http://mini.hot-basketball.com/cms/ScheduleDetail.asp?id=9722" TargetMode="External"/><Relationship Id="rId5" Type="http://schemas.openxmlformats.org/officeDocument/2006/relationships/hyperlink" Target="http://mini.hot-basketball.com/cms/ScheduleDetail.asp?id=9662" TargetMode="External"/><Relationship Id="rId4" Type="http://schemas.openxmlformats.org/officeDocument/2006/relationships/hyperlink" Target="http://mini.hot-basketball.com/cms/ScheduleDetail.asp?id=9663" TargetMode="External"/><Relationship Id="rId3" Type="http://schemas.openxmlformats.org/officeDocument/2006/relationships/hyperlink" Target="http://mini.hot-basketball.com/cms/ScheduleDetail.asp?id=9694" TargetMode="External"/><Relationship Id="rId21" Type="http://schemas.openxmlformats.org/officeDocument/2006/relationships/hyperlink" Target="http://mini.hot-basketball.com/cms/ScheduleDetail.asp?id=9604" TargetMode="External"/><Relationship Id="rId20" Type="http://schemas.openxmlformats.org/officeDocument/2006/relationships/hyperlink" Target="http://mini.hot-basketball.com/cms/ScheduleDetail.asp?id=9612" TargetMode="External"/><Relationship Id="rId2" Type="http://schemas.openxmlformats.org/officeDocument/2006/relationships/hyperlink" Target="http://mini.hot-basketball.com/cms/ScheduleDetail.asp?id=9692" TargetMode="External"/><Relationship Id="rId19" Type="http://schemas.openxmlformats.org/officeDocument/2006/relationships/hyperlink" Target="http://mini.hot-basketball.com/cms/ScheduleDetail.asp?id=9644" TargetMode="External"/><Relationship Id="rId18" Type="http://schemas.openxmlformats.org/officeDocument/2006/relationships/hyperlink" Target="http://mini.hot-basketball.com/cms/ScheduleDetail.asp?id=9664" TargetMode="External"/><Relationship Id="rId17" Type="http://schemas.openxmlformats.org/officeDocument/2006/relationships/hyperlink" Target="http://mini.hot-basketball.com/cms/ScheduleDetail.asp?id=9605" TargetMode="External"/><Relationship Id="rId16" Type="http://schemas.openxmlformats.org/officeDocument/2006/relationships/hyperlink" Target="http://mini.hot-basketball.com/cms/ScheduleDetail.asp?id=9611" TargetMode="External"/><Relationship Id="rId15" Type="http://schemas.openxmlformats.org/officeDocument/2006/relationships/hyperlink" Target="http://mini.hot-basketball.com/cms/ScheduleDetail.asp?id=9698" TargetMode="External"/><Relationship Id="rId14" Type="http://schemas.openxmlformats.org/officeDocument/2006/relationships/hyperlink" Target="http://mini.hot-basketball.com/cms/ScheduleDetail.asp?id=9696" TargetMode="External"/><Relationship Id="rId13" Type="http://schemas.openxmlformats.org/officeDocument/2006/relationships/hyperlink" Target="http://mini.hot-basketball.com/cms/ScheduleDetail.asp?id=9689" TargetMode="External"/><Relationship Id="rId12" Type="http://schemas.openxmlformats.org/officeDocument/2006/relationships/hyperlink" Target="http://mini.hot-basketball.com/cms/ScheduleDetail.asp?id=9687" TargetMode="External"/><Relationship Id="rId11" Type="http://schemas.openxmlformats.org/officeDocument/2006/relationships/hyperlink" Target="http://mini.hot-basketball.com/cms/ScheduleDetail.asp?id=9684" TargetMode="External"/><Relationship Id="rId10" Type="http://schemas.openxmlformats.org/officeDocument/2006/relationships/hyperlink" Target="http://mini.hot-basketball.com/cms/ScheduleDetail.asp?id=9724" TargetMode="External"/><Relationship Id="rId1" Type="http://schemas.openxmlformats.org/officeDocument/2006/relationships/hyperlink" Target="http://mini.hot-basketball.com/cms/ScheduleDetail.asp?id=9681"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mini.hot-basketball.com/cms/ScheduleDetail.asp?id=9667" TargetMode="External"/><Relationship Id="rId8" Type="http://schemas.openxmlformats.org/officeDocument/2006/relationships/hyperlink" Target="http://mini.hot-basketball.com/cms/ScheduleDetail.asp?id=9606" TargetMode="External"/><Relationship Id="rId7" Type="http://schemas.openxmlformats.org/officeDocument/2006/relationships/hyperlink" Target="http://mini.hot-basketball.com/cms/ScheduleDetail.asp?id=9607" TargetMode="External"/><Relationship Id="rId6" Type="http://schemas.openxmlformats.org/officeDocument/2006/relationships/hyperlink" Target="http://mini.hot-basketball.com/cms/ScheduleDetail.asp?id=9608" TargetMode="External"/><Relationship Id="rId5" Type="http://schemas.openxmlformats.org/officeDocument/2006/relationships/hyperlink" Target="http://mini.hot-basketball.com/cms/ScheduleDetail.asp?id=9613" TargetMode="External"/><Relationship Id="rId4" Type="http://schemas.openxmlformats.org/officeDocument/2006/relationships/hyperlink" Target="http://mini.hot-basketball.com/cms/ScheduleDetail.asp?id=9616" TargetMode="External"/><Relationship Id="rId3" Type="http://schemas.openxmlformats.org/officeDocument/2006/relationships/hyperlink" Target="http://mini.hot-basketball.com/cms/ScheduleDetail.asp?id=9645" TargetMode="External"/><Relationship Id="rId28" Type="http://schemas.openxmlformats.org/officeDocument/2006/relationships/hyperlink" Target="http://mini.hot-basketball.com/cms/ScheduleDetail.asp?id=9724" TargetMode="External"/><Relationship Id="rId27" Type="http://schemas.openxmlformats.org/officeDocument/2006/relationships/hyperlink" Target="http://mini.hot-basketball.com/cms/ScheduleDetail.asp?id=9649" TargetMode="External"/><Relationship Id="rId26" Type="http://schemas.openxmlformats.org/officeDocument/2006/relationships/hyperlink" Target="http://mini.hot-basketball.com/cms/ScheduleDetail.asp?id=9650" TargetMode="External"/><Relationship Id="rId25" Type="http://schemas.openxmlformats.org/officeDocument/2006/relationships/hyperlink" Target="http://mini.hot-basketball.com/cms/ScheduleDetail.asp?id=9651" TargetMode="External"/><Relationship Id="rId24" Type="http://schemas.openxmlformats.org/officeDocument/2006/relationships/hyperlink" Target="http://mini.hot-basketball.com/cms/ScheduleDetail.asp?id=9722" TargetMode="External"/><Relationship Id="rId23" Type="http://schemas.openxmlformats.org/officeDocument/2006/relationships/hyperlink" Target="http://mini.hot-basketball.com/cms/ScheduleDetail.asp?id=9610" TargetMode="External"/><Relationship Id="rId22" Type="http://schemas.openxmlformats.org/officeDocument/2006/relationships/hyperlink" Target="http://mini.hot-basketball.com/cms/ScheduleDetail.asp?id=9609" TargetMode="External"/><Relationship Id="rId21" Type="http://schemas.openxmlformats.org/officeDocument/2006/relationships/hyperlink" Target="http://mini.hot-basketball.com/cms/ScheduleDetail.asp?id=9614" TargetMode="External"/><Relationship Id="rId20" Type="http://schemas.openxmlformats.org/officeDocument/2006/relationships/hyperlink" Target="http://mini.hot-basketball.com/cms/ScheduleDetail.asp?id=9604" TargetMode="External"/><Relationship Id="rId2" Type="http://schemas.openxmlformats.org/officeDocument/2006/relationships/hyperlink" Target="http://mini.hot-basketball.com/cms/ScheduleDetail.asp?id=9648" TargetMode="External"/><Relationship Id="rId19" Type="http://schemas.openxmlformats.org/officeDocument/2006/relationships/hyperlink" Target="http://mini.hot-basketball.com/cms/ScheduleDetail.asp?id=9612" TargetMode="External"/><Relationship Id="rId18" Type="http://schemas.openxmlformats.org/officeDocument/2006/relationships/hyperlink" Target="http://mini.hot-basketball.com/cms/ScheduleDetail.asp?id=9644" TargetMode="External"/><Relationship Id="rId17" Type="http://schemas.openxmlformats.org/officeDocument/2006/relationships/hyperlink" Target="http://mini.hot-basketball.com/cms/ScheduleDetail.asp?id=9664" TargetMode="External"/><Relationship Id="rId16" Type="http://schemas.openxmlformats.org/officeDocument/2006/relationships/hyperlink" Target="http://mini.hot-basketball.com/cms/ScheduleDetail.asp?id=9605" TargetMode="External"/><Relationship Id="rId15" Type="http://schemas.openxmlformats.org/officeDocument/2006/relationships/hyperlink" Target="http://mini.hot-basketball.com/cms/ScheduleDetail.asp?id=9611" TargetMode="External"/><Relationship Id="rId14" Type="http://schemas.openxmlformats.org/officeDocument/2006/relationships/hyperlink" Target="http://mini.hot-basketball.com/cms/ScheduleDetail.asp?id=9615" TargetMode="External"/><Relationship Id="rId13" Type="http://schemas.openxmlformats.org/officeDocument/2006/relationships/hyperlink" Target="http://mini.hot-basketball.com/cms/ScheduleDetail.asp?id=9647" TargetMode="External"/><Relationship Id="rId12" Type="http://schemas.openxmlformats.org/officeDocument/2006/relationships/hyperlink" Target="http://mini.hot-basketball.com/cms/ScheduleDetail.asp?id=9665" TargetMode="External"/><Relationship Id="rId11" Type="http://schemas.openxmlformats.org/officeDocument/2006/relationships/hyperlink" Target="http://mini.hot-basketball.com/cms/ScheduleDetail.asp?id=9617" TargetMode="External"/><Relationship Id="rId10" Type="http://schemas.openxmlformats.org/officeDocument/2006/relationships/hyperlink" Target="http://mini.hot-basketball.com/cms/ScheduleDetail.asp?id=9646" TargetMode="External"/><Relationship Id="rId1" Type="http://schemas.openxmlformats.org/officeDocument/2006/relationships/hyperlink" Target="http://mini.hot-basketball.com/cms/ScheduleDetail.asp?id=9668"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mini.hot-basketball.com/cms/ScheduleDetail.asp?id=9641" TargetMode="External"/><Relationship Id="rId8" Type="http://schemas.openxmlformats.org/officeDocument/2006/relationships/hyperlink" Target="http://mini.hot-basketball.com/cms/ScheduleDetail.asp?id=9640" TargetMode="External"/><Relationship Id="rId7" Type="http://schemas.openxmlformats.org/officeDocument/2006/relationships/hyperlink" Target="http://mini.hot-basketball.com/cms/ScheduleDetail.asp?id=9639" TargetMode="External"/><Relationship Id="rId6" Type="http://schemas.openxmlformats.org/officeDocument/2006/relationships/hyperlink" Target="http://mini.hot-basketball.com/cms/ScheduleDetail.asp?id=9677" TargetMode="External"/><Relationship Id="rId5" Type="http://schemas.openxmlformats.org/officeDocument/2006/relationships/hyperlink" Target="http://mini.hot-basketball.com/cms/ScheduleDetail.asp?id=9676" TargetMode="External"/><Relationship Id="rId4" Type="http://schemas.openxmlformats.org/officeDocument/2006/relationships/hyperlink" Target="http://mini.hot-basketball.com/cms/ScheduleDetail.asp?id=9678" TargetMode="External"/><Relationship Id="rId3" Type="http://schemas.openxmlformats.org/officeDocument/2006/relationships/hyperlink" Target="http://mini.hot-basketball.com/cms/ScheduleDetail.asp?id=9671" TargetMode="External"/><Relationship Id="rId2" Type="http://schemas.openxmlformats.org/officeDocument/2006/relationships/hyperlink" Target="http://mini.hot-basketball.com/cms/ScheduleDetail.asp?id=9726" TargetMode="External"/><Relationship Id="rId15" Type="http://schemas.openxmlformats.org/officeDocument/2006/relationships/hyperlink" Target="http://mini.hot-basketball.com/cms/ScheduleDetail.asp?id=9670" TargetMode="External"/><Relationship Id="rId14" Type="http://schemas.openxmlformats.org/officeDocument/2006/relationships/hyperlink" Target="http://mini.hot-basketball.com/cms/ScheduleDetail.asp?id=9638" TargetMode="External"/><Relationship Id="rId13" Type="http://schemas.openxmlformats.org/officeDocument/2006/relationships/hyperlink" Target="http://mini.hot-basketball.com/cms/ScheduleDetail.asp?id=9643" TargetMode="External"/><Relationship Id="rId12" Type="http://schemas.openxmlformats.org/officeDocument/2006/relationships/hyperlink" Target="http://mini.hot-basketball.com/cms/ScheduleDetail.asp?id=9642" TargetMode="External"/><Relationship Id="rId11" Type="http://schemas.openxmlformats.org/officeDocument/2006/relationships/hyperlink" Target="http://mini.hot-basketball.com/cms/ScheduleDetail.asp?id=9636" TargetMode="External"/><Relationship Id="rId10" Type="http://schemas.openxmlformats.org/officeDocument/2006/relationships/hyperlink" Target="http://mini.hot-basketball.com/cms/ScheduleDetail.asp?id=9637" TargetMode="External"/><Relationship Id="rId1" Type="http://schemas.openxmlformats.org/officeDocument/2006/relationships/hyperlink" Target="http://mini.hot-basketball.com/cms/ScheduleDetail.asp?id=9669"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mini.hot-basketball.com/cms/ScheduleDetail.asp?id=9691" TargetMode="External"/><Relationship Id="rId8" Type="http://schemas.openxmlformats.org/officeDocument/2006/relationships/hyperlink" Target="http://mini.hot-basketball.com/cms/ScheduleDetail.asp?id=9690" TargetMode="External"/><Relationship Id="rId7" Type="http://schemas.openxmlformats.org/officeDocument/2006/relationships/hyperlink" Target="http://mini.hot-basketball.com/cms/ScheduleDetail.asp?id=9689" TargetMode="External"/><Relationship Id="rId6" Type="http://schemas.openxmlformats.org/officeDocument/2006/relationships/hyperlink" Target="http://mini.hot-basketball.com/cms/ScheduleDetail.asp?id=9687" TargetMode="External"/><Relationship Id="rId5" Type="http://schemas.openxmlformats.org/officeDocument/2006/relationships/hyperlink" Target="http://mini.hot-basketball.com/cms/ScheduleDetail.asp?id=9725" TargetMode="External"/><Relationship Id="rId4" Type="http://schemas.openxmlformats.org/officeDocument/2006/relationships/hyperlink" Target="http://mini.hot-basketball.com/cms/ScheduleDetail.asp?id=9685" TargetMode="External"/><Relationship Id="rId3" Type="http://schemas.openxmlformats.org/officeDocument/2006/relationships/hyperlink" Target="http://mini.hot-basketball.com/cms/ScheduleDetail.asp?id=9684" TargetMode="External"/><Relationship Id="rId2" Type="http://schemas.openxmlformats.org/officeDocument/2006/relationships/hyperlink" Target="http://mini.hot-basketball.com/cms/ScheduleDetail.asp?id=9679" TargetMode="External"/><Relationship Id="rId19" Type="http://schemas.openxmlformats.org/officeDocument/2006/relationships/hyperlink" Target="http://mini.hot-basketball.com/cms/ScheduleDetail.asp?id=9694" TargetMode="External"/><Relationship Id="rId18" Type="http://schemas.openxmlformats.org/officeDocument/2006/relationships/hyperlink" Target="http://mini.hot-basketball.com/cms/ScheduleDetail.asp?id=9692" TargetMode="External"/><Relationship Id="rId17" Type="http://schemas.openxmlformats.org/officeDocument/2006/relationships/hyperlink" Target="http://mini.hot-basketball.com/cms/ScheduleDetail.asp?id=9688" TargetMode="External"/><Relationship Id="rId16" Type="http://schemas.openxmlformats.org/officeDocument/2006/relationships/hyperlink" Target="http://mini.hot-basketball.com/cms/ScheduleDetail.asp?id=9697" TargetMode="External"/><Relationship Id="rId15" Type="http://schemas.openxmlformats.org/officeDocument/2006/relationships/hyperlink" Target="http://mini.hot-basketball.com/cms/ScheduleDetail.asp?id=9693" TargetMode="External"/><Relationship Id="rId14" Type="http://schemas.openxmlformats.org/officeDocument/2006/relationships/hyperlink" Target="http://mini.hot-basketball.com/cms/ScheduleDetail.asp?id=9686" TargetMode="External"/><Relationship Id="rId13" Type="http://schemas.openxmlformats.org/officeDocument/2006/relationships/hyperlink" Target="http://mini.hot-basketball.com/cms/ScheduleDetail.asp?id=9683" TargetMode="External"/><Relationship Id="rId12" Type="http://schemas.openxmlformats.org/officeDocument/2006/relationships/hyperlink" Target="http://mini.hot-basketball.com/cms/ScheduleDetail.asp?id=9698" TargetMode="External"/><Relationship Id="rId11" Type="http://schemas.openxmlformats.org/officeDocument/2006/relationships/hyperlink" Target="http://mini.hot-basketball.com/cms/ScheduleDetail.asp?id=9696" TargetMode="External"/><Relationship Id="rId10" Type="http://schemas.openxmlformats.org/officeDocument/2006/relationships/hyperlink" Target="http://mini.hot-basketball.com/cms/ScheduleDetail.asp?id=9695" TargetMode="External"/><Relationship Id="rId1" Type="http://schemas.openxmlformats.org/officeDocument/2006/relationships/hyperlink" Target="http://mini.hot-basketball.com/cms/ScheduleDetail.asp?id=9680"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mini.hot-basketball.com/cms/ScheduleDetail.asp?id=9633" TargetMode="External"/><Relationship Id="rId8" Type="http://schemas.openxmlformats.org/officeDocument/2006/relationships/hyperlink" Target="http://mini.hot-basketball.com/cms/ScheduleDetail.asp?id=9656" TargetMode="External"/><Relationship Id="rId7" Type="http://schemas.openxmlformats.org/officeDocument/2006/relationships/hyperlink" Target="http://mini.hot-basketball.com/cms/ScheduleDetail.asp?id=9659" TargetMode="External"/><Relationship Id="rId6" Type="http://schemas.openxmlformats.org/officeDocument/2006/relationships/hyperlink" Target="http://mini.hot-basketball.com/cms/ScheduleDetail.asp?id=9716" TargetMode="External"/><Relationship Id="rId5" Type="http://schemas.openxmlformats.org/officeDocument/2006/relationships/hyperlink" Target="http://mini.hot-basketball.com/cms/ScheduleDetail.asp?id=9719" TargetMode="External"/><Relationship Id="rId4" Type="http://schemas.openxmlformats.org/officeDocument/2006/relationships/hyperlink" Target="http://mini.hot-basketball.com/cms/ScheduleDetail.asp?id=9622" TargetMode="External"/><Relationship Id="rId38" Type="http://schemas.openxmlformats.org/officeDocument/2006/relationships/hyperlink" Target="http://mini.hot-basketball.com/cms/ScheduleDetail.asp?id=9618" TargetMode="External"/><Relationship Id="rId37" Type="http://schemas.openxmlformats.org/officeDocument/2006/relationships/hyperlink" Target="http://mini.hot-basketball.com/cms/ScheduleDetail.asp?id=9620" TargetMode="External"/><Relationship Id="rId36" Type="http://schemas.openxmlformats.org/officeDocument/2006/relationships/hyperlink" Target="http://mini.hot-basketball.com/cms/ScheduleDetail.asp?id=9627" TargetMode="External"/><Relationship Id="rId35" Type="http://schemas.openxmlformats.org/officeDocument/2006/relationships/hyperlink" Target="http://mini.hot-basketball.com/cms/ScheduleDetail.asp?id=9629" TargetMode="External"/><Relationship Id="rId34" Type="http://schemas.openxmlformats.org/officeDocument/2006/relationships/hyperlink" Target="http://mini.hot-basketball.com/cms/ScheduleDetail.asp?id=9653" TargetMode="External"/><Relationship Id="rId33" Type="http://schemas.openxmlformats.org/officeDocument/2006/relationships/hyperlink" Target="http://mini.hot-basketball.com/cms/ScheduleDetail.asp?id=9655" TargetMode="External"/><Relationship Id="rId32" Type="http://schemas.openxmlformats.org/officeDocument/2006/relationships/hyperlink" Target="http://mini.hot-basketball.com/cms/ScheduleDetail.asp?id=9713" TargetMode="External"/><Relationship Id="rId31" Type="http://schemas.openxmlformats.org/officeDocument/2006/relationships/hyperlink" Target="http://mini.hot-basketball.com/cms/ScheduleDetail.asp?id=9715" TargetMode="External"/><Relationship Id="rId30" Type="http://schemas.openxmlformats.org/officeDocument/2006/relationships/hyperlink" Target="http://mini.hot-basketball.com/cms/ScheduleDetail.asp?id=9723" TargetMode="External"/><Relationship Id="rId3" Type="http://schemas.openxmlformats.org/officeDocument/2006/relationships/hyperlink" Target="http://mini.hot-basketball.com/cms/ScheduleDetail.asp?id=9631" TargetMode="External"/><Relationship Id="rId29" Type="http://schemas.openxmlformats.org/officeDocument/2006/relationships/hyperlink" Target="http://mini.hot-basketball.com/cms/ScheduleDetail.asp?id=9619" TargetMode="External"/><Relationship Id="rId28" Type="http://schemas.openxmlformats.org/officeDocument/2006/relationships/hyperlink" Target="http://mini.hot-basketball.com/cms/ScheduleDetail.asp?id=9623" TargetMode="External"/><Relationship Id="rId27" Type="http://schemas.openxmlformats.org/officeDocument/2006/relationships/hyperlink" Target="http://mini.hot-basketball.com/cms/ScheduleDetail.asp?id=9625" TargetMode="External"/><Relationship Id="rId26" Type="http://schemas.openxmlformats.org/officeDocument/2006/relationships/hyperlink" Target="http://mini.hot-basketball.com/cms/ScheduleDetail.asp?id=9626" TargetMode="External"/><Relationship Id="rId25" Type="http://schemas.openxmlformats.org/officeDocument/2006/relationships/hyperlink" Target="http://mini.hot-basketball.com/cms/ScheduleDetail.asp?id=9628" TargetMode="External"/><Relationship Id="rId24" Type="http://schemas.openxmlformats.org/officeDocument/2006/relationships/hyperlink" Target="http://mini.hot-basketball.com/cms/ScheduleDetail.asp?id=9632" TargetMode="External"/><Relationship Id="rId23" Type="http://schemas.openxmlformats.org/officeDocument/2006/relationships/hyperlink" Target="http://mini.hot-basketball.com/cms/ScheduleDetail.asp?id=9634" TargetMode="External"/><Relationship Id="rId22" Type="http://schemas.openxmlformats.org/officeDocument/2006/relationships/hyperlink" Target="http://mini.hot-basketball.com/cms/ScheduleDetail.asp?id=9652" TargetMode="External"/><Relationship Id="rId21" Type="http://schemas.openxmlformats.org/officeDocument/2006/relationships/hyperlink" Target="http://mini.hot-basketball.com/cms/ScheduleDetail.asp?id=9654" TargetMode="External"/><Relationship Id="rId20" Type="http://schemas.openxmlformats.org/officeDocument/2006/relationships/hyperlink" Target="http://mini.hot-basketball.com/cms/ScheduleDetail.asp?id=9658" TargetMode="External"/><Relationship Id="rId2" Type="http://schemas.openxmlformats.org/officeDocument/2006/relationships/hyperlink" Target="http://mini.hot-basketball.com/cms/ScheduleDetail.asp?id=9657" TargetMode="External"/><Relationship Id="rId19" Type="http://schemas.openxmlformats.org/officeDocument/2006/relationships/hyperlink" Target="http://mini.hot-basketball.com/cms/ScheduleDetail.asp?id=9660" TargetMode="External"/><Relationship Id="rId18" Type="http://schemas.openxmlformats.org/officeDocument/2006/relationships/hyperlink" Target="http://mini.hot-basketball.com/cms/ScheduleDetail.asp?id=9661" TargetMode="External"/><Relationship Id="rId17" Type="http://schemas.openxmlformats.org/officeDocument/2006/relationships/hyperlink" Target="http://mini.hot-basketball.com/cms/ScheduleDetail.asp?id=9714" TargetMode="External"/><Relationship Id="rId16" Type="http://schemas.openxmlformats.org/officeDocument/2006/relationships/hyperlink" Target="http://mini.hot-basketball.com/cms/ScheduleDetail.asp?id=9718" TargetMode="External"/><Relationship Id="rId15" Type="http://schemas.openxmlformats.org/officeDocument/2006/relationships/hyperlink" Target="http://mini.hot-basketball.com/cms/ScheduleDetail.asp?id=9728" TargetMode="External"/><Relationship Id="rId14" Type="http://schemas.openxmlformats.org/officeDocument/2006/relationships/hyperlink" Target="http://mini.hot-basketball.com/cms/ScheduleDetail.asp?id=9721" TargetMode="External"/><Relationship Id="rId13" Type="http://schemas.openxmlformats.org/officeDocument/2006/relationships/hyperlink" Target="http://mini.hot-basketball.com/cms/ScheduleDetail.asp?id=9720" TargetMode="External"/><Relationship Id="rId12" Type="http://schemas.openxmlformats.org/officeDocument/2006/relationships/hyperlink" Target="http://mini.hot-basketball.com/cms/ScheduleDetail.asp?id=9621" TargetMode="External"/><Relationship Id="rId11" Type="http://schemas.openxmlformats.org/officeDocument/2006/relationships/hyperlink" Target="http://mini.hot-basketball.com/cms/ScheduleDetail.asp?id=9624" TargetMode="External"/><Relationship Id="rId10" Type="http://schemas.openxmlformats.org/officeDocument/2006/relationships/hyperlink" Target="http://mini.hot-basketball.com/cms/ScheduleDetail.asp?id=9630" TargetMode="External"/><Relationship Id="rId1" Type="http://schemas.openxmlformats.org/officeDocument/2006/relationships/hyperlink" Target="http://mini.hot-basketball.com/cms/ScheduleDetail.asp?id=97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K56"/>
  <sheetViews>
    <sheetView workbookViewId="0">
      <selection activeCell="O17" sqref="O17"/>
    </sheetView>
  </sheetViews>
  <sheetFormatPr defaultColWidth="14.375" defaultRowHeight="14.25"/>
  <cols>
    <col min="1" max="1" width="11" style="3" customWidth="1"/>
    <col min="2" max="2" width="15" style="3" customWidth="1"/>
    <col min="3" max="3" width="14.375" style="3" customWidth="1"/>
    <col min="4" max="4" width="8.875" style="3" customWidth="1"/>
    <col min="5" max="5" width="9.25" style="3" customWidth="1"/>
    <col min="6" max="6" width="9.375" style="3" customWidth="1"/>
    <col min="7" max="7" width="9.625" style="3" customWidth="1"/>
    <col min="8" max="8" width="8.5" style="3" customWidth="1"/>
    <col min="9" max="9" width="34.25" style="3" customWidth="1"/>
    <col min="10" max="10" width="6.375" style="3" customWidth="1"/>
    <col min="11" max="16380" width="14.375" style="3" customWidth="1"/>
    <col min="16381" max="16384" width="14.375" style="3"/>
  </cols>
  <sheetData>
    <row r="1" s="3" customFormat="1" ht="18" spans="1:9">
      <c r="A1" s="5" t="s">
        <v>0</v>
      </c>
      <c r="B1" s="5"/>
      <c r="C1" s="5"/>
      <c r="D1" s="5"/>
      <c r="E1" s="5"/>
      <c r="F1" s="5"/>
      <c r="G1" s="5"/>
      <c r="H1" s="5"/>
      <c r="I1" s="5"/>
    </row>
    <row r="2" s="3" customFormat="1" spans="1:9">
      <c r="A2" s="56" t="s">
        <v>1</v>
      </c>
      <c r="B2" s="57" t="s">
        <v>2</v>
      </c>
      <c r="C2" s="57" t="s">
        <v>3</v>
      </c>
      <c r="D2" s="57"/>
      <c r="E2" s="57" t="s">
        <v>4</v>
      </c>
      <c r="F2" s="57" t="s">
        <v>5</v>
      </c>
      <c r="G2" s="57" t="s">
        <v>6</v>
      </c>
      <c r="H2" s="57" t="s">
        <v>7</v>
      </c>
      <c r="I2" s="58" t="s">
        <v>8</v>
      </c>
    </row>
    <row r="3" s="3" customFormat="1" ht="17.25" spans="1:9">
      <c r="A3" s="77" t="s">
        <v>9</v>
      </c>
      <c r="B3" s="12">
        <v>43064.7083333333</v>
      </c>
      <c r="C3" s="13" t="s">
        <v>10</v>
      </c>
      <c r="D3" s="13" t="s">
        <v>10</v>
      </c>
      <c r="E3" s="60">
        <v>10</v>
      </c>
      <c r="F3" s="60" t="s">
        <v>11</v>
      </c>
      <c r="G3" s="60" t="s">
        <v>11</v>
      </c>
      <c r="H3" s="60">
        <f>E3*25+100</f>
        <v>350</v>
      </c>
      <c r="I3" s="61"/>
    </row>
    <row r="4" s="3" customFormat="1" ht="17.25" spans="1:9">
      <c r="A4" s="59"/>
      <c r="B4" s="12">
        <v>43050.7083333333</v>
      </c>
      <c r="C4" s="13" t="s">
        <v>10</v>
      </c>
      <c r="D4" s="13" t="s">
        <v>10</v>
      </c>
      <c r="E4" s="60">
        <v>13</v>
      </c>
      <c r="F4" s="60" t="s">
        <v>11</v>
      </c>
      <c r="G4" s="60" t="s">
        <v>11</v>
      </c>
      <c r="H4" s="60">
        <v>294</v>
      </c>
      <c r="I4" s="61" t="s">
        <v>12</v>
      </c>
    </row>
    <row r="5" s="3" customFormat="1" ht="18" spans="1:9">
      <c r="A5" s="59"/>
      <c r="B5" s="12">
        <v>43049.7916666667</v>
      </c>
      <c r="C5" s="13" t="s">
        <v>13</v>
      </c>
      <c r="D5" s="13" t="s">
        <v>13</v>
      </c>
      <c r="E5" s="60">
        <v>15</v>
      </c>
      <c r="F5" s="60" t="s">
        <v>11</v>
      </c>
      <c r="G5" s="60" t="s">
        <v>11</v>
      </c>
      <c r="H5" s="60">
        <v>330</v>
      </c>
      <c r="I5" s="61" t="s">
        <v>12</v>
      </c>
    </row>
    <row r="6" s="3" customFormat="1" ht="17.25" spans="1:9">
      <c r="A6" s="60" t="s">
        <v>14</v>
      </c>
      <c r="B6" s="12">
        <v>43060.7083333333</v>
      </c>
      <c r="C6" s="13" t="s">
        <v>15</v>
      </c>
      <c r="D6" s="13" t="s">
        <v>15</v>
      </c>
      <c r="E6" s="60">
        <v>4</v>
      </c>
      <c r="F6" s="60" t="s">
        <v>11</v>
      </c>
      <c r="G6" s="60" t="s">
        <v>11</v>
      </c>
      <c r="H6" s="60">
        <f>100+25*4</f>
        <v>200</v>
      </c>
      <c r="I6" s="61"/>
    </row>
    <row r="7" s="3" customFormat="1" ht="17.25" spans="1:9">
      <c r="A7" s="60"/>
      <c r="B7" s="12">
        <v>43059.7083333333</v>
      </c>
      <c r="C7" s="13" t="s">
        <v>15</v>
      </c>
      <c r="D7" s="13" t="s">
        <v>15</v>
      </c>
      <c r="E7" s="60">
        <v>4</v>
      </c>
      <c r="F7" s="60" t="s">
        <v>11</v>
      </c>
      <c r="G7" s="60" t="s">
        <v>11</v>
      </c>
      <c r="H7" s="60">
        <f>100+25*4</f>
        <v>200</v>
      </c>
      <c r="I7" s="61"/>
    </row>
    <row r="8" s="3" customFormat="1" ht="17.25" spans="1:9">
      <c r="A8" s="59" t="s">
        <v>16</v>
      </c>
      <c r="B8" s="12">
        <v>43064.3541666667</v>
      </c>
      <c r="C8" s="13" t="s">
        <v>17</v>
      </c>
      <c r="D8" s="13"/>
      <c r="E8" s="60">
        <v>6</v>
      </c>
      <c r="F8" s="60">
        <v>75</v>
      </c>
      <c r="G8" s="60">
        <f>5*40</f>
        <v>200</v>
      </c>
      <c r="H8" s="60">
        <f t="shared" ref="H8:H12" si="0">F8+G8</f>
        <v>275</v>
      </c>
      <c r="I8" s="61" t="s">
        <v>18</v>
      </c>
    </row>
    <row r="9" s="3" customFormat="1" ht="18" spans="1:9">
      <c r="A9" s="59"/>
      <c r="B9" s="12">
        <v>43057.3541666667</v>
      </c>
      <c r="C9" s="13" t="s">
        <v>17</v>
      </c>
      <c r="D9" s="13"/>
      <c r="E9" s="60">
        <v>11</v>
      </c>
      <c r="F9" s="60">
        <v>75</v>
      </c>
      <c r="G9" s="60">
        <f>10*40</f>
        <v>400</v>
      </c>
      <c r="H9" s="60">
        <f t="shared" si="0"/>
        <v>475</v>
      </c>
      <c r="I9" s="61" t="s">
        <v>18</v>
      </c>
    </row>
    <row r="10" s="3" customFormat="1" ht="17.25" spans="1:9">
      <c r="A10" s="59"/>
      <c r="B10" s="12">
        <v>43050.3541666667</v>
      </c>
      <c r="C10" s="13" t="s">
        <v>17</v>
      </c>
      <c r="D10" s="13"/>
      <c r="E10" s="60">
        <v>10</v>
      </c>
      <c r="F10" s="60">
        <v>75</v>
      </c>
      <c r="G10" s="60">
        <f>9*40</f>
        <v>360</v>
      </c>
      <c r="H10" s="60">
        <f t="shared" si="0"/>
        <v>435</v>
      </c>
      <c r="I10" s="61" t="s">
        <v>18</v>
      </c>
    </row>
    <row r="11" s="3" customFormat="1" ht="17.25" spans="1:9">
      <c r="A11" s="59"/>
      <c r="B11" s="12">
        <v>43043.3541666667</v>
      </c>
      <c r="C11" s="13" t="s">
        <v>17</v>
      </c>
      <c r="D11" s="13"/>
      <c r="E11" s="60">
        <v>11</v>
      </c>
      <c r="F11" s="60">
        <v>75</v>
      </c>
      <c r="G11" s="60">
        <f>10*40</f>
        <v>400</v>
      </c>
      <c r="H11" s="60">
        <f t="shared" si="0"/>
        <v>475</v>
      </c>
      <c r="I11" s="61" t="s">
        <v>18</v>
      </c>
    </row>
    <row r="12" s="3" customFormat="1" ht="26" customHeight="1" spans="1:9">
      <c r="A12" s="77" t="s">
        <v>19</v>
      </c>
      <c r="B12" s="12">
        <v>43065.3541666667</v>
      </c>
      <c r="C12" s="13" t="s">
        <v>20</v>
      </c>
      <c r="D12" s="13"/>
      <c r="E12" s="60">
        <v>6</v>
      </c>
      <c r="F12" s="60">
        <f>75+70.59*4</f>
        <v>357.36</v>
      </c>
      <c r="G12" s="78">
        <v>40</v>
      </c>
      <c r="H12" s="60">
        <f t="shared" si="0"/>
        <v>397.36</v>
      </c>
      <c r="I12" s="89" t="s">
        <v>21</v>
      </c>
    </row>
    <row r="13" s="3" customFormat="1" ht="15" spans="1:9">
      <c r="A13" s="79" t="s">
        <v>22</v>
      </c>
      <c r="B13" s="80"/>
      <c r="C13" s="80"/>
      <c r="D13" s="80"/>
      <c r="E13" s="80"/>
      <c r="F13" s="80"/>
      <c r="G13" s="81"/>
      <c r="H13" s="65">
        <f>SUM(H3:H12)</f>
        <v>3431.36</v>
      </c>
      <c r="I13" s="66"/>
    </row>
    <row r="14" s="3" customFormat="1" ht="18" customHeight="1" spans="1:9">
      <c r="A14" s="54" t="s">
        <v>23</v>
      </c>
      <c r="G14" s="82"/>
      <c r="H14" s="82"/>
      <c r="I14" s="82"/>
    </row>
    <row r="15" s="3" customFormat="1" spans="1:9">
      <c r="A15" s="56" t="s">
        <v>24</v>
      </c>
      <c r="B15" s="57" t="s">
        <v>2</v>
      </c>
      <c r="C15" s="57" t="s">
        <v>3</v>
      </c>
      <c r="D15" s="57"/>
      <c r="E15" s="57" t="s">
        <v>25</v>
      </c>
      <c r="F15" s="57" t="s">
        <v>5</v>
      </c>
      <c r="G15" s="57" t="s">
        <v>6</v>
      </c>
      <c r="H15" s="57" t="s">
        <v>7</v>
      </c>
      <c r="I15" s="90"/>
    </row>
    <row r="16" s="3" customFormat="1" ht="17.25" spans="1:9">
      <c r="A16" s="77" t="s">
        <v>9</v>
      </c>
      <c r="B16" s="12">
        <v>43063.7916666667</v>
      </c>
      <c r="C16" s="13" t="s">
        <v>13</v>
      </c>
      <c r="D16" s="13" t="s">
        <v>13</v>
      </c>
      <c r="E16" s="60">
        <v>16</v>
      </c>
      <c r="F16" s="60" t="s">
        <v>11</v>
      </c>
      <c r="G16" s="83" t="s">
        <v>11</v>
      </c>
      <c r="H16" s="60">
        <v>232</v>
      </c>
      <c r="I16" s="91"/>
    </row>
    <row r="17" s="3" customFormat="1" ht="17.25" spans="1:9">
      <c r="A17" s="59"/>
      <c r="B17" s="12">
        <v>43057.7083333333</v>
      </c>
      <c r="C17" s="13" t="s">
        <v>10</v>
      </c>
      <c r="D17" s="13" t="s">
        <v>10</v>
      </c>
      <c r="E17" s="60">
        <v>16</v>
      </c>
      <c r="F17" s="60" t="s">
        <v>11</v>
      </c>
      <c r="G17" s="83" t="s">
        <v>11</v>
      </c>
      <c r="H17" s="60">
        <v>232</v>
      </c>
      <c r="I17" s="91"/>
    </row>
    <row r="18" s="3" customFormat="1" ht="17.25" spans="1:9">
      <c r="A18" s="59"/>
      <c r="B18" s="12">
        <v>43056.7916666667</v>
      </c>
      <c r="C18" s="13" t="s">
        <v>13</v>
      </c>
      <c r="D18" s="13" t="s">
        <v>13</v>
      </c>
      <c r="E18" s="60">
        <v>19</v>
      </c>
      <c r="F18" s="60" t="s">
        <v>11</v>
      </c>
      <c r="G18" s="83" t="s">
        <v>11</v>
      </c>
      <c r="H18" s="60">
        <v>268</v>
      </c>
      <c r="I18" s="91"/>
    </row>
    <row r="19" s="3" customFormat="1" ht="17.25" spans="1:9">
      <c r="A19" s="59"/>
      <c r="B19" s="12">
        <v>43043.7083333333</v>
      </c>
      <c r="C19" s="13" t="s">
        <v>10</v>
      </c>
      <c r="D19" s="13" t="s">
        <v>10</v>
      </c>
      <c r="E19" s="60">
        <v>15</v>
      </c>
      <c r="F19" s="60" t="s">
        <v>11</v>
      </c>
      <c r="G19" s="83" t="s">
        <v>11</v>
      </c>
      <c r="H19" s="60">
        <v>220</v>
      </c>
      <c r="I19" s="91"/>
    </row>
    <row r="20" s="3" customFormat="1" ht="17.25" spans="1:9">
      <c r="A20" s="59"/>
      <c r="B20" s="12">
        <v>43042.7916666667</v>
      </c>
      <c r="C20" s="13" t="s">
        <v>13</v>
      </c>
      <c r="D20" s="13" t="s">
        <v>13</v>
      </c>
      <c r="E20" s="60">
        <v>15</v>
      </c>
      <c r="F20" s="60" t="s">
        <v>11</v>
      </c>
      <c r="G20" s="83" t="s">
        <v>11</v>
      </c>
      <c r="H20" s="60">
        <v>220</v>
      </c>
      <c r="I20" s="91"/>
    </row>
    <row r="21" s="3" customFormat="1" ht="30" customHeight="1" spans="1:9">
      <c r="A21" s="60" t="s">
        <v>26</v>
      </c>
      <c r="B21" s="12">
        <v>43063.6875</v>
      </c>
      <c r="C21" s="13" t="s">
        <v>27</v>
      </c>
      <c r="D21" s="13"/>
      <c r="E21" s="60">
        <v>9</v>
      </c>
      <c r="F21" s="78">
        <f>75*5*0.3+70.59*0.3+80*0.3</f>
        <v>157.677</v>
      </c>
      <c r="G21" s="84">
        <f>40*2*0.3</f>
        <v>24</v>
      </c>
      <c r="H21" s="78">
        <f t="shared" ref="H21:H26" si="1">F21+G21</f>
        <v>181.677</v>
      </c>
      <c r="I21" s="92" t="s">
        <v>28</v>
      </c>
    </row>
    <row r="22" s="3" customFormat="1" ht="17.25" spans="1:9">
      <c r="A22" s="60"/>
      <c r="B22" s="12">
        <v>43056.6875</v>
      </c>
      <c r="C22" s="13" t="s">
        <v>27</v>
      </c>
      <c r="D22" s="13"/>
      <c r="E22" s="60">
        <v>6</v>
      </c>
      <c r="F22" s="78">
        <f>75*3*0.3+70.59*0.3</f>
        <v>88.677</v>
      </c>
      <c r="G22" s="84">
        <f t="shared" ref="G21:G23" si="2">40*2*0.3</f>
        <v>24</v>
      </c>
      <c r="H22" s="78">
        <f t="shared" si="1"/>
        <v>112.677</v>
      </c>
      <c r="I22" s="91" t="s">
        <v>29</v>
      </c>
    </row>
    <row r="23" s="3" customFormat="1" ht="29" customHeight="1" spans="1:9">
      <c r="A23" s="60"/>
      <c r="B23" s="12">
        <v>43049.6875</v>
      </c>
      <c r="C23" s="13" t="s">
        <v>27</v>
      </c>
      <c r="D23" s="13"/>
      <c r="E23" s="60">
        <v>7</v>
      </c>
      <c r="F23" s="78">
        <f>75*4*0.3+70.59*0.3</f>
        <v>111.177</v>
      </c>
      <c r="G23" s="84">
        <f t="shared" si="2"/>
        <v>24</v>
      </c>
      <c r="H23" s="78">
        <f t="shared" si="1"/>
        <v>135.177</v>
      </c>
      <c r="I23" s="92" t="s">
        <v>30</v>
      </c>
    </row>
    <row r="24" s="3" customFormat="1" ht="29" customHeight="1" spans="1:9">
      <c r="A24" s="60"/>
      <c r="B24" s="12">
        <v>43042.6909722222</v>
      </c>
      <c r="C24" s="13" t="s">
        <v>27</v>
      </c>
      <c r="D24" s="13"/>
      <c r="E24" s="60">
        <v>10</v>
      </c>
      <c r="F24" s="78">
        <f>(75*5+70.59+80)*0.3</f>
        <v>157.677</v>
      </c>
      <c r="G24" s="84">
        <f>40*3*0.3</f>
        <v>36</v>
      </c>
      <c r="H24" s="78">
        <f t="shared" si="1"/>
        <v>193.677</v>
      </c>
      <c r="I24" s="92" t="s">
        <v>28</v>
      </c>
    </row>
    <row r="25" s="3" customFormat="1" ht="39" customHeight="1" spans="1:9">
      <c r="A25" s="77" t="s">
        <v>31</v>
      </c>
      <c r="B25" s="12">
        <v>43049.6041666667</v>
      </c>
      <c r="C25" s="13" t="s">
        <v>32</v>
      </c>
      <c r="D25" s="13" t="s">
        <v>32</v>
      </c>
      <c r="E25" s="60">
        <v>6</v>
      </c>
      <c r="F25" s="78">
        <f>75*6*0.3</f>
        <v>135</v>
      </c>
      <c r="G25" s="84">
        <v>0</v>
      </c>
      <c r="H25" s="78">
        <f t="shared" si="1"/>
        <v>135</v>
      </c>
      <c r="I25" s="92" t="s">
        <v>33</v>
      </c>
    </row>
    <row r="26" s="3" customFormat="1" ht="42" customHeight="1" spans="1:9">
      <c r="A26" s="85"/>
      <c r="B26" s="12">
        <v>43042.6041666667</v>
      </c>
      <c r="C26" s="13" t="s">
        <v>32</v>
      </c>
      <c r="D26" s="13" t="s">
        <v>32</v>
      </c>
      <c r="E26" s="60">
        <v>10</v>
      </c>
      <c r="F26" s="78">
        <f>75*9*0.3+80*0.3</f>
        <v>226.5</v>
      </c>
      <c r="G26" s="84">
        <v>0</v>
      </c>
      <c r="H26" s="78">
        <f t="shared" si="1"/>
        <v>226.5</v>
      </c>
      <c r="I26" s="92" t="s">
        <v>34</v>
      </c>
    </row>
    <row r="27" s="3" customFormat="1" ht="15" spans="1:9">
      <c r="A27" s="79" t="s">
        <v>22</v>
      </c>
      <c r="B27" s="80"/>
      <c r="C27" s="80"/>
      <c r="D27" s="80"/>
      <c r="E27" s="81"/>
      <c r="F27" s="86"/>
      <c r="G27" s="87"/>
      <c r="H27" s="65">
        <f>SUM(H16:H26)</f>
        <v>2156.708</v>
      </c>
      <c r="I27" s="93"/>
    </row>
    <row r="28" s="76" customFormat="1" ht="18" customHeight="1" spans="1:1">
      <c r="A28" s="54" t="s">
        <v>35</v>
      </c>
    </row>
    <row r="29" ht="12" customHeight="1" spans="11:11">
      <c r="K29" s="23"/>
    </row>
    <row r="30" s="2" customFormat="1" spans="1:1">
      <c r="A30" s="2" t="s">
        <v>36</v>
      </c>
    </row>
    <row r="31" s="2" customFormat="1" spans="1:1">
      <c r="A31" s="2" t="s">
        <v>37</v>
      </c>
    </row>
    <row r="32" s="3" customFormat="1" spans="1:1">
      <c r="A32" s="2" t="s">
        <v>38</v>
      </c>
    </row>
    <row r="33" customFormat="1" spans="1:1">
      <c r="A33" s="2" t="s">
        <v>39</v>
      </c>
    </row>
    <row r="34" s="3" customFormat="1" ht="17" customHeight="1"/>
    <row r="56" spans="2:3">
      <c r="B56" s="88" t="s">
        <v>40</v>
      </c>
      <c r="C56" s="88"/>
    </row>
  </sheetData>
  <mergeCells count="33">
    <mergeCell ref="A1:I1"/>
    <mergeCell ref="C2:D2"/>
    <mergeCell ref="C3:D3"/>
    <mergeCell ref="C4:D4"/>
    <mergeCell ref="C5:D5"/>
    <mergeCell ref="C6:D6"/>
    <mergeCell ref="C7:D7"/>
    <mergeCell ref="C8:D8"/>
    <mergeCell ref="C9:D9"/>
    <mergeCell ref="C10:D10"/>
    <mergeCell ref="C11:D11"/>
    <mergeCell ref="C12:D12"/>
    <mergeCell ref="A13:G13"/>
    <mergeCell ref="C15:D15"/>
    <mergeCell ref="C16:D16"/>
    <mergeCell ref="C17:D17"/>
    <mergeCell ref="C18:D18"/>
    <mergeCell ref="C19:D19"/>
    <mergeCell ref="C20:D20"/>
    <mergeCell ref="C21:D21"/>
    <mergeCell ref="C22:D22"/>
    <mergeCell ref="C23:D23"/>
    <mergeCell ref="C24:D24"/>
    <mergeCell ref="C25:D25"/>
    <mergeCell ref="C26:D26"/>
    <mergeCell ref="A27:E27"/>
    <mergeCell ref="B56:C56"/>
    <mergeCell ref="A3:A5"/>
    <mergeCell ref="A6:A7"/>
    <mergeCell ref="A8:A11"/>
    <mergeCell ref="A16:A20"/>
    <mergeCell ref="A21:A24"/>
    <mergeCell ref="A25:A26"/>
  </mergeCells>
  <hyperlinks>
    <hyperlink ref="B3" r:id="rId1" display="43064.7083333333" tooltip="http://mini.hot-basketball.com/cms/ScheduleDetail.asp?id=9681"/>
    <hyperlink ref="B4" r:id="rId2" display="43050.7083333333" tooltip="http://mini.hot-basketball.com/cms/ScheduleDetail.asp?id=9692"/>
    <hyperlink ref="B5" r:id="rId3" display="43049.7916666667" tooltip="http://mini.hot-basketball.com/cms/ScheduleDetail.asp?id=9694"/>
    <hyperlink ref="C3" r:id="rId1" display="周六北头前海2年级代表" tooltip="http://mini.hot-basketball.com/cms/ScheduleDetail.asp?id=9681"/>
    <hyperlink ref="D3" r:id="rId1" display="周六北头前海2年级代表" tooltip="http://mini.hot-basketball.com/cms/ScheduleDetail.asp?id=9681"/>
    <hyperlink ref="C4" r:id="rId2" display="周六北头前海2年级代表" tooltip="http://mini.hot-basketball.com/cms/ScheduleDetail.asp?id=9692"/>
    <hyperlink ref="D4" r:id="rId2" display="周六北头前海2年级代表" tooltip="http://mini.hot-basketball.com/cms/ScheduleDetail.asp?id=9692"/>
    <hyperlink ref="C5" r:id="rId3" display="周五七点北头低年级" tooltip="http://mini.hot-basketball.com/cms/ScheduleDetail.asp?id=9694"/>
    <hyperlink ref="D5" r:id="rId3" display="周五七点北头低年级" tooltip="http://mini.hot-basketball.com/cms/ScheduleDetail.asp?id=9694"/>
    <hyperlink ref="B6" r:id="rId4" display="43060.7083333333" tooltip="http://mini.hot-basketball.com/cms/ScheduleDetail.asp?id=9663"/>
    <hyperlink ref="B7" r:id="rId5" display="43059.7083333333" tooltip="http://mini.hot-basketball.com/cms/ScheduleDetail.asp?id=9662"/>
    <hyperlink ref="C6" r:id="rId4" display="鼎太四六班女生团报" tooltip="http://mini.hot-basketball.com/cms/ScheduleDetail.asp?id=9663"/>
    <hyperlink ref="D6" r:id="rId4" display="鼎太四六班女生团报" tooltip="http://mini.hot-basketball.com/cms/ScheduleDetail.asp?id=9663"/>
    <hyperlink ref="C7" r:id="rId5" display="鼎太四六班女生团报" tooltip="http://mini.hot-basketball.com/cms/ScheduleDetail.asp?id=9662"/>
    <hyperlink ref="D7" r:id="rId5" display="鼎太四六班女生团报" tooltip="http://mini.hot-basketball.com/cms/ScheduleDetail.asp?id=9662"/>
    <hyperlink ref="B8" r:id="rId6" display="43064.3541666667" tooltip="http://mini.hot-basketball.com/cms/ScheduleDetail.asp?id=9722"/>
    <hyperlink ref="B9" r:id="rId7" display="43057.3541666667" tooltip="http://mini.hot-basketball.com/cms/ScheduleDetail.asp?id=9651"/>
    <hyperlink ref="B10" r:id="rId8" display="43050.3541666667" tooltip="http://mini.hot-basketball.com/cms/ScheduleDetail.asp?id=9650"/>
    <hyperlink ref="B11" r:id="rId9" display="43043.3541666667" tooltip="http://mini.hot-basketball.com/cms/ScheduleDetail.asp?id=9649"/>
    <hyperlink ref="C8" r:id="rId6" display="周六前海小学一年级八点半" tooltip="http://mini.hot-basketball.com/cms/ScheduleDetail.asp?id=9722"/>
    <hyperlink ref="C9" r:id="rId7" display="周六前海小学一年级八点半" tooltip="http://mini.hot-basketball.com/cms/ScheduleDetail.asp?id=9651"/>
    <hyperlink ref="C10" r:id="rId8" display="周六前海小学一年级八点半" tooltip="http://mini.hot-basketball.com/cms/ScheduleDetail.asp?id=9650"/>
    <hyperlink ref="C11" r:id="rId9" display="周六前海小学一年级八点半" tooltip="http://mini.hot-basketball.com/cms/ScheduleDetail.asp?id=9649"/>
    <hyperlink ref="C12" r:id="rId10" display="松坪周日上午八点半" tooltip="http://mini.hot-basketball.com/cms/ScheduleDetail.asp?id=9724"/>
    <hyperlink ref="B12" r:id="rId10" display="43065.3541666667" tooltip="http://mini.hot-basketball.com/cms/ScheduleDetail.asp?id=9724"/>
    <hyperlink ref="B16" r:id="rId11" display="43063.7916666667" tooltip="http://mini.hot-basketball.com/cms/ScheduleDetail.asp?id=9684"/>
    <hyperlink ref="B17" r:id="rId12" display="43057.7083333333" tooltip="http://mini.hot-basketball.com/cms/ScheduleDetail.asp?id=9687"/>
    <hyperlink ref="B18" r:id="rId13" display="43056.7916666667" tooltip="http://mini.hot-basketball.com/cms/ScheduleDetail.asp?id=9689"/>
    <hyperlink ref="B19" r:id="rId14" display="43043.7083333333" tooltip="http://mini.hot-basketball.com/cms/ScheduleDetail.asp?id=9696"/>
    <hyperlink ref="B20" r:id="rId15" display="43042.7916666667" tooltip="http://mini.hot-basketball.com/cms/ScheduleDetail.asp?id=9698"/>
    <hyperlink ref="C16" r:id="rId11" display="周五七点北头低年级" tooltip="http://mini.hot-basketball.com/cms/ScheduleDetail.asp?id=9684"/>
    <hyperlink ref="D16" r:id="rId11" display="周五七点北头低年级" tooltip="http://mini.hot-basketball.com/cms/ScheduleDetail.asp?id=9684"/>
    <hyperlink ref="C17" r:id="rId12" display="周六北头前海2年级代表" tooltip="http://mini.hot-basketball.com/cms/ScheduleDetail.asp?id=9687"/>
    <hyperlink ref="D17" r:id="rId12" display="周六北头前海2年级代表" tooltip="http://mini.hot-basketball.com/cms/ScheduleDetail.asp?id=9687"/>
    <hyperlink ref="C18" r:id="rId13" display="周五七点北头低年级" tooltip="http://mini.hot-basketball.com/cms/ScheduleDetail.asp?id=9689"/>
    <hyperlink ref="D18" r:id="rId13" display="周五七点北头低年级" tooltip="http://mini.hot-basketball.com/cms/ScheduleDetail.asp?id=9689"/>
    <hyperlink ref="C19" r:id="rId14" display="周六北头前海2年级代表" tooltip="http://mini.hot-basketball.com/cms/ScheduleDetail.asp?id=9696"/>
    <hyperlink ref="D19" r:id="rId14" display="周六北头前海2年级代表" tooltip="http://mini.hot-basketball.com/cms/ScheduleDetail.asp?id=9696"/>
    <hyperlink ref="C20" r:id="rId15" display="周五七点北头低年级" tooltip="http://mini.hot-basketball.com/cms/ScheduleDetail.asp?id=9698"/>
    <hyperlink ref="D20" r:id="rId15" display="周五七点北头低年级" tooltip="http://mini.hot-basketball.com/cms/ScheduleDetail.asp?id=9698"/>
    <hyperlink ref="B25" r:id="rId16" display="43049.6041666667" tooltip="http://mini.hot-basketball.com/cms/ScheduleDetail.asp?id=9611"/>
    <hyperlink ref="B26" r:id="rId17" display="43042.6041666667" tooltip="http://mini.hot-basketball.com/cms/ScheduleDetail.asp?id=9605"/>
    <hyperlink ref="C25" r:id="rId16" display="北大附小周三五" tooltip="http://mini.hot-basketball.com/cms/ScheduleDetail.asp?id=9611"/>
    <hyperlink ref="D25" r:id="rId16" display="北大附小周三五" tooltip="http://mini.hot-basketball.com/cms/ScheduleDetail.asp?id=9611"/>
    <hyperlink ref="C26" r:id="rId17" display="北大附小周三五" tooltip="http://mini.hot-basketball.com/cms/ScheduleDetail.asp?id=9605"/>
    <hyperlink ref="D26" r:id="rId17" display="北大附小周三五" tooltip="http://mini.hot-basketball.com/cms/ScheduleDetail.asp?id=9605"/>
    <hyperlink ref="B21" r:id="rId18" display="43063.6875" tooltip="http://mini.hot-basketball.com/cms/ScheduleDetail.asp?id=9664"/>
    <hyperlink ref="B22" r:id="rId19" display="43056.6875" tooltip="http://mini.hot-basketball.com/cms/ScheduleDetail.asp?id=9644"/>
    <hyperlink ref="B23" r:id="rId20" display="43049.6875" tooltip="http://mini.hot-basketball.com/cms/ScheduleDetail.asp?id=9612"/>
    <hyperlink ref="B24" r:id="rId21" display="43042.6909722222" tooltip="http://mini.hot-basketball.com/cms/ScheduleDetail.asp?id=9604"/>
    <hyperlink ref="C21" r:id="rId18" display="南头城小学一年级团报" tooltip="http://mini.hot-basketball.com/cms/ScheduleDetail.asp?id=9664"/>
    <hyperlink ref="C22" r:id="rId19" display="南头城小学一年级团报" tooltip="http://mini.hot-basketball.com/cms/ScheduleDetail.asp?id=9644"/>
    <hyperlink ref="C23" r:id="rId20" display="南头城小学一年级团报" tooltip="http://mini.hot-basketball.com/cms/ScheduleDetail.asp?id=9612"/>
    <hyperlink ref="C24" r:id="rId21" display="南头城小学一年级团报" tooltip="http://mini.hot-basketball.com/cms/ScheduleDetail.asp?id=9604"/>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M42"/>
  <sheetViews>
    <sheetView workbookViewId="0">
      <selection activeCell="J41" sqref="J41"/>
    </sheetView>
  </sheetViews>
  <sheetFormatPr defaultColWidth="9" defaultRowHeight="13.5"/>
  <cols>
    <col min="1" max="1" width="14" customWidth="1"/>
    <col min="2" max="2" width="16.625" customWidth="1"/>
    <col min="3" max="3" width="20.5" customWidth="1"/>
    <col min="5" max="5" width="10.375" customWidth="1"/>
    <col min="6" max="6" width="10.625" customWidth="1"/>
    <col min="7" max="9" width="11.625" customWidth="1"/>
    <col min="10" max="10" width="54" customWidth="1"/>
    <col min="11" max="11" width="57.75" customWidth="1"/>
    <col min="12" max="12" width="14.875" customWidth="1"/>
    <col min="13" max="13" width="14.75" customWidth="1"/>
    <col min="16" max="17" width="12" customWidth="1"/>
    <col min="19" max="19" width="14.375" customWidth="1"/>
  </cols>
  <sheetData>
    <row r="1" s="1" customFormat="1" ht="24" customHeight="1" spans="1:10">
      <c r="A1" s="5" t="s">
        <v>41</v>
      </c>
      <c r="B1" s="5"/>
      <c r="C1" s="5"/>
      <c r="D1" s="5"/>
      <c r="E1" s="5"/>
      <c r="F1" s="5"/>
      <c r="G1" s="5"/>
      <c r="H1" s="5"/>
      <c r="I1" s="5"/>
      <c r="J1" s="5"/>
    </row>
    <row r="2" s="1" customFormat="1" ht="16.5" spans="1:10">
      <c r="A2" s="7" t="s">
        <v>1</v>
      </c>
      <c r="B2" s="8" t="s">
        <v>2</v>
      </c>
      <c r="C2" s="8" t="s">
        <v>3</v>
      </c>
      <c r="D2" s="8" t="s">
        <v>4</v>
      </c>
      <c r="E2" s="8" t="s">
        <v>5</v>
      </c>
      <c r="F2" s="8" t="s">
        <v>6</v>
      </c>
      <c r="G2" s="8" t="s">
        <v>7</v>
      </c>
      <c r="H2" s="39" t="s">
        <v>8</v>
      </c>
      <c r="I2" s="67"/>
      <c r="J2" s="46"/>
    </row>
    <row r="3" s="1" customFormat="1" ht="15" customHeight="1" spans="1:10">
      <c r="A3" s="28" t="s">
        <v>42</v>
      </c>
      <c r="B3" s="12">
        <v>43064.7708333333</v>
      </c>
      <c r="C3" s="13" t="s">
        <v>43</v>
      </c>
      <c r="D3" s="13">
        <v>7</v>
      </c>
      <c r="E3" s="13" t="s">
        <v>11</v>
      </c>
      <c r="F3" s="13" t="s">
        <v>11</v>
      </c>
      <c r="G3" s="13">
        <f t="shared" ref="G3:G10" si="0">100+25*D3</f>
        <v>275</v>
      </c>
      <c r="H3" s="52"/>
      <c r="I3" s="68"/>
      <c r="J3" s="69"/>
    </row>
    <row r="4" s="1" customFormat="1" ht="15" customHeight="1" spans="1:10">
      <c r="A4" s="29"/>
      <c r="B4" s="12">
        <v>43057.7708333333</v>
      </c>
      <c r="C4" s="13" t="s">
        <v>43</v>
      </c>
      <c r="D4" s="13">
        <v>6</v>
      </c>
      <c r="E4" s="13" t="s">
        <v>11</v>
      </c>
      <c r="F4" s="13" t="s">
        <v>11</v>
      </c>
      <c r="G4" s="13">
        <f t="shared" si="0"/>
        <v>250</v>
      </c>
      <c r="H4" s="41"/>
      <c r="I4" s="70"/>
      <c r="J4" s="48"/>
    </row>
    <row r="5" s="1" customFormat="1" ht="15" customHeight="1" spans="1:10">
      <c r="A5" s="29"/>
      <c r="B5" s="12">
        <v>43057.3333333333</v>
      </c>
      <c r="C5" s="13" t="s">
        <v>44</v>
      </c>
      <c r="D5" s="13">
        <v>9</v>
      </c>
      <c r="E5" s="13" t="s">
        <v>11</v>
      </c>
      <c r="F5" s="13" t="s">
        <v>11</v>
      </c>
      <c r="G5" s="13">
        <f t="shared" si="0"/>
        <v>325</v>
      </c>
      <c r="H5" s="52"/>
      <c r="I5" s="68"/>
      <c r="J5" s="69"/>
    </row>
    <row r="6" s="1" customFormat="1" ht="15" customHeight="1" spans="1:10">
      <c r="A6" s="29"/>
      <c r="B6" s="12">
        <v>43050.7708333333</v>
      </c>
      <c r="C6" s="13" t="s">
        <v>43</v>
      </c>
      <c r="D6" s="13">
        <v>7</v>
      </c>
      <c r="E6" s="13" t="s">
        <v>11</v>
      </c>
      <c r="F6" s="13" t="s">
        <v>11</v>
      </c>
      <c r="G6" s="13">
        <f t="shared" si="0"/>
        <v>275</v>
      </c>
      <c r="H6" s="41"/>
      <c r="I6" s="70"/>
      <c r="J6" s="48"/>
    </row>
    <row r="7" s="1" customFormat="1" ht="15" customHeight="1" spans="1:10">
      <c r="A7" s="29"/>
      <c r="B7" s="12">
        <v>43050.3333333333</v>
      </c>
      <c r="C7" s="13" t="s">
        <v>44</v>
      </c>
      <c r="D7" s="13">
        <v>9</v>
      </c>
      <c r="E7" s="13" t="s">
        <v>11</v>
      </c>
      <c r="F7" s="13" t="s">
        <v>11</v>
      </c>
      <c r="G7" s="13">
        <f t="shared" si="0"/>
        <v>325</v>
      </c>
      <c r="H7" s="41"/>
      <c r="I7" s="70"/>
      <c r="J7" s="48"/>
    </row>
    <row r="8" s="1" customFormat="1" ht="15" customHeight="1" spans="1:10">
      <c r="A8" s="29"/>
      <c r="B8" s="12">
        <v>43043.7708333333</v>
      </c>
      <c r="C8" s="13" t="s">
        <v>43</v>
      </c>
      <c r="D8" s="13">
        <v>9</v>
      </c>
      <c r="E8" s="13" t="s">
        <v>11</v>
      </c>
      <c r="F8" s="13" t="s">
        <v>11</v>
      </c>
      <c r="G8" s="13">
        <f t="shared" si="0"/>
        <v>325</v>
      </c>
      <c r="H8" s="52"/>
      <c r="I8" s="68"/>
      <c r="J8" s="69"/>
    </row>
    <row r="9" s="1" customFormat="1" ht="15" customHeight="1" spans="1:10">
      <c r="A9" s="29"/>
      <c r="B9" s="12">
        <v>43043.4166666667</v>
      </c>
      <c r="C9" s="13" t="s">
        <v>45</v>
      </c>
      <c r="D9" s="13">
        <v>9</v>
      </c>
      <c r="E9" s="13" t="s">
        <v>11</v>
      </c>
      <c r="F9" s="13" t="s">
        <v>11</v>
      </c>
      <c r="G9" s="13">
        <f t="shared" si="0"/>
        <v>325</v>
      </c>
      <c r="H9" s="41"/>
      <c r="I9" s="70"/>
      <c r="J9" s="48"/>
    </row>
    <row r="10" s="1" customFormat="1" ht="15" customHeight="1" spans="1:10">
      <c r="A10" s="29"/>
      <c r="B10" s="12">
        <v>43043.3333333333</v>
      </c>
      <c r="C10" s="13" t="s">
        <v>44</v>
      </c>
      <c r="D10" s="13">
        <v>10</v>
      </c>
      <c r="E10" s="13" t="s">
        <v>11</v>
      </c>
      <c r="F10" s="13" t="s">
        <v>11</v>
      </c>
      <c r="G10" s="13">
        <f t="shared" si="0"/>
        <v>350</v>
      </c>
      <c r="H10" s="41"/>
      <c r="I10" s="70"/>
      <c r="J10" s="48"/>
    </row>
    <row r="11" s="1" customFormat="1" ht="15" customHeight="1" spans="1:10">
      <c r="A11" s="28" t="s">
        <v>26</v>
      </c>
      <c r="B11" s="12">
        <v>43063.6875</v>
      </c>
      <c r="C11" s="13" t="s">
        <v>27</v>
      </c>
      <c r="D11" s="13">
        <v>9</v>
      </c>
      <c r="E11" s="14">
        <f>(75*5+70.59+80)*0.7</f>
        <v>367.913</v>
      </c>
      <c r="F11" s="14">
        <f>40*2*0.7</f>
        <v>56</v>
      </c>
      <c r="G11" s="14">
        <f t="shared" ref="G11:G25" si="1">E11+F11</f>
        <v>423.913</v>
      </c>
      <c r="H11" s="52" t="s">
        <v>46</v>
      </c>
      <c r="I11" s="68"/>
      <c r="J11" s="69" t="s">
        <v>28</v>
      </c>
    </row>
    <row r="12" s="1" customFormat="1" ht="15" customHeight="1" spans="1:10">
      <c r="A12" s="29"/>
      <c r="B12" s="12">
        <v>43056.6875</v>
      </c>
      <c r="C12" s="13" t="s">
        <v>27</v>
      </c>
      <c r="D12" s="13">
        <v>6</v>
      </c>
      <c r="E12" s="14">
        <f>(75*3+70.59)*0.7</f>
        <v>206.913</v>
      </c>
      <c r="F12" s="14">
        <f t="shared" ref="F11:F13" si="2">40*2*0.7</f>
        <v>56</v>
      </c>
      <c r="G12" s="14">
        <f t="shared" si="1"/>
        <v>262.913</v>
      </c>
      <c r="H12" s="52" t="s">
        <v>47</v>
      </c>
      <c r="I12" s="68"/>
      <c r="J12" s="69" t="s">
        <v>29</v>
      </c>
    </row>
    <row r="13" s="1" customFormat="1" ht="15" customHeight="1" spans="1:10">
      <c r="A13" s="29"/>
      <c r="B13" s="12">
        <v>43049.6875</v>
      </c>
      <c r="C13" s="13" t="s">
        <v>27</v>
      </c>
      <c r="D13" s="13">
        <v>7</v>
      </c>
      <c r="E13" s="14">
        <f>(75*4+70.59)*0.7</f>
        <v>259.413</v>
      </c>
      <c r="F13" s="14">
        <f t="shared" si="2"/>
        <v>56</v>
      </c>
      <c r="G13" s="14">
        <f t="shared" si="1"/>
        <v>315.413</v>
      </c>
      <c r="H13" s="52" t="s">
        <v>48</v>
      </c>
      <c r="I13" s="68"/>
      <c r="J13" s="69" t="s">
        <v>30</v>
      </c>
    </row>
    <row r="14" s="1" customFormat="1" ht="15" customHeight="1" spans="1:13">
      <c r="A14" s="40"/>
      <c r="B14" s="12">
        <v>43042.6909722222</v>
      </c>
      <c r="C14" s="13" t="s">
        <v>27</v>
      </c>
      <c r="D14" s="13">
        <v>10</v>
      </c>
      <c r="E14" s="14">
        <f>(75*5+70.59+80)*0.7</f>
        <v>367.913</v>
      </c>
      <c r="F14" s="14">
        <f>40*3*0.7</f>
        <v>84</v>
      </c>
      <c r="G14" s="14">
        <f t="shared" si="1"/>
        <v>451.913</v>
      </c>
      <c r="H14" s="52" t="s">
        <v>46</v>
      </c>
      <c r="I14" s="68"/>
      <c r="J14" s="69" t="s">
        <v>28</v>
      </c>
      <c r="M14" s="51"/>
    </row>
    <row r="15" s="1" customFormat="1" ht="15" customHeight="1" spans="1:13">
      <c r="A15" s="28" t="s">
        <v>31</v>
      </c>
      <c r="B15" s="12">
        <v>43049.6041666667</v>
      </c>
      <c r="C15" s="13" t="s">
        <v>32</v>
      </c>
      <c r="D15" s="13">
        <v>6</v>
      </c>
      <c r="E15" s="14">
        <f>75*6*0.7</f>
        <v>315</v>
      </c>
      <c r="F15" s="14">
        <v>0</v>
      </c>
      <c r="G15" s="14">
        <f t="shared" si="1"/>
        <v>315</v>
      </c>
      <c r="H15" s="52" t="s">
        <v>49</v>
      </c>
      <c r="I15" s="68"/>
      <c r="J15" s="69"/>
      <c r="M15" s="51"/>
    </row>
    <row r="16" s="1" customFormat="1" ht="15" customHeight="1" spans="1:13">
      <c r="A16" s="40"/>
      <c r="B16" s="12">
        <v>43042.6041666667</v>
      </c>
      <c r="C16" s="13" t="s">
        <v>32</v>
      </c>
      <c r="D16" s="13">
        <v>10</v>
      </c>
      <c r="E16" s="14">
        <f>(75*9+80)*0.7</f>
        <v>528.5</v>
      </c>
      <c r="F16" s="14">
        <v>0</v>
      </c>
      <c r="G16" s="14">
        <f t="shared" si="1"/>
        <v>528.5</v>
      </c>
      <c r="H16" s="52" t="s">
        <v>50</v>
      </c>
      <c r="I16" s="68"/>
      <c r="J16" s="69"/>
      <c r="M16" s="51"/>
    </row>
    <row r="17" s="1" customFormat="1" ht="15" customHeight="1" spans="1:13">
      <c r="A17" s="13" t="s">
        <v>51</v>
      </c>
      <c r="B17" s="12">
        <v>43044.6666666667</v>
      </c>
      <c r="C17" s="13" t="s">
        <v>52</v>
      </c>
      <c r="D17" s="13">
        <v>6</v>
      </c>
      <c r="E17" s="13">
        <f>6*80</f>
        <v>480</v>
      </c>
      <c r="F17" s="14">
        <v>0</v>
      </c>
      <c r="G17" s="14">
        <f t="shared" si="1"/>
        <v>480</v>
      </c>
      <c r="H17" s="52" t="s">
        <v>53</v>
      </c>
      <c r="I17" s="68"/>
      <c r="J17" s="69"/>
      <c r="M17" s="51"/>
    </row>
    <row r="18" s="1" customFormat="1" ht="15" customHeight="1" spans="1:10">
      <c r="A18" s="28" t="s">
        <v>16</v>
      </c>
      <c r="B18" s="12">
        <v>43065.3541666667</v>
      </c>
      <c r="C18" s="13" t="s">
        <v>54</v>
      </c>
      <c r="D18" s="13">
        <v>17</v>
      </c>
      <c r="E18" s="13">
        <f>70.59*6+75</f>
        <v>498.54</v>
      </c>
      <c r="F18" s="13">
        <f>10*40</f>
        <v>400</v>
      </c>
      <c r="G18" s="14">
        <f t="shared" si="1"/>
        <v>898.54</v>
      </c>
      <c r="H18" s="52" t="s">
        <v>55</v>
      </c>
      <c r="I18" s="68"/>
      <c r="J18" s="69"/>
    </row>
    <row r="19" s="1" customFormat="1" ht="15" customHeight="1" spans="1:10">
      <c r="A19" s="29"/>
      <c r="B19" s="12">
        <v>43057.4375</v>
      </c>
      <c r="C19" s="13" t="s">
        <v>45</v>
      </c>
      <c r="D19" s="13">
        <v>6</v>
      </c>
      <c r="E19" s="13">
        <f>70.59*3</f>
        <v>211.77</v>
      </c>
      <c r="F19" s="13">
        <f t="shared" ref="F19:F24" si="3">40*3</f>
        <v>120</v>
      </c>
      <c r="G19" s="14">
        <f t="shared" si="1"/>
        <v>331.77</v>
      </c>
      <c r="H19" s="52" t="s">
        <v>56</v>
      </c>
      <c r="I19" s="68"/>
      <c r="J19" s="69"/>
    </row>
    <row r="20" s="1" customFormat="1" ht="15" customHeight="1" spans="1:10">
      <c r="A20" s="29"/>
      <c r="B20" s="12">
        <v>43051.3541666667</v>
      </c>
      <c r="C20" s="13" t="s">
        <v>54</v>
      </c>
      <c r="D20" s="13">
        <v>11</v>
      </c>
      <c r="E20" s="13">
        <f>70.59*4+75</f>
        <v>357.36</v>
      </c>
      <c r="F20" s="13">
        <f>40*6</f>
        <v>240</v>
      </c>
      <c r="G20" s="14">
        <f t="shared" si="1"/>
        <v>597.36</v>
      </c>
      <c r="H20" s="52" t="s">
        <v>57</v>
      </c>
      <c r="I20" s="68"/>
      <c r="J20" s="69"/>
    </row>
    <row r="21" s="1" customFormat="1" ht="15" customHeight="1" spans="1:10">
      <c r="A21" s="29"/>
      <c r="B21" s="12">
        <v>43050.4166666667</v>
      </c>
      <c r="C21" s="13" t="s">
        <v>45</v>
      </c>
      <c r="D21" s="13">
        <v>8</v>
      </c>
      <c r="E21" s="13">
        <f>70.59*4</f>
        <v>282.36</v>
      </c>
      <c r="F21" s="13">
        <f>4*40</f>
        <v>160</v>
      </c>
      <c r="G21" s="14">
        <f t="shared" si="1"/>
        <v>442.36</v>
      </c>
      <c r="H21" s="52" t="s">
        <v>58</v>
      </c>
      <c r="I21" s="68"/>
      <c r="J21" s="69"/>
    </row>
    <row r="22" s="1" customFormat="1" ht="15" customHeight="1" spans="1:10">
      <c r="A22" s="29"/>
      <c r="B22" s="12">
        <v>43044.3541666667</v>
      </c>
      <c r="C22" s="13" t="s">
        <v>54</v>
      </c>
      <c r="D22" s="13">
        <v>15</v>
      </c>
      <c r="E22" s="13">
        <f>75+70.59*6</f>
        <v>498.54</v>
      </c>
      <c r="F22" s="13">
        <f>8*40</f>
        <v>320</v>
      </c>
      <c r="G22" s="14">
        <f t="shared" si="1"/>
        <v>818.54</v>
      </c>
      <c r="H22" s="52" t="s">
        <v>55</v>
      </c>
      <c r="I22" s="68"/>
      <c r="J22" s="69"/>
    </row>
    <row r="23" s="1" customFormat="1" ht="15" customHeight="1" spans="1:10">
      <c r="A23" s="28" t="s">
        <v>19</v>
      </c>
      <c r="B23" s="12">
        <v>43064.6666666667</v>
      </c>
      <c r="C23" s="13" t="s">
        <v>59</v>
      </c>
      <c r="D23" s="13">
        <v>5</v>
      </c>
      <c r="E23" s="13">
        <f>70.59*2</f>
        <v>141.18</v>
      </c>
      <c r="F23" s="13">
        <f t="shared" si="3"/>
        <v>120</v>
      </c>
      <c r="G23" s="14">
        <f t="shared" si="1"/>
        <v>261.18</v>
      </c>
      <c r="H23" s="52" t="s">
        <v>60</v>
      </c>
      <c r="I23" s="68"/>
      <c r="J23" s="69"/>
    </row>
    <row r="24" s="1" customFormat="1" ht="15" customHeight="1" spans="1:10">
      <c r="A24" s="29"/>
      <c r="B24" s="12">
        <v>43057.6666666667</v>
      </c>
      <c r="C24" s="13" t="s">
        <v>59</v>
      </c>
      <c r="D24" s="13">
        <v>6</v>
      </c>
      <c r="E24" s="13">
        <f>70.59*3</f>
        <v>211.77</v>
      </c>
      <c r="F24" s="13">
        <f t="shared" si="3"/>
        <v>120</v>
      </c>
      <c r="G24" s="14">
        <f t="shared" si="1"/>
        <v>331.77</v>
      </c>
      <c r="H24" s="52" t="s">
        <v>61</v>
      </c>
      <c r="I24" s="68"/>
      <c r="J24" s="69"/>
    </row>
    <row r="25" s="1" customFormat="1" ht="15" customHeight="1" spans="1:10">
      <c r="A25" s="40"/>
      <c r="B25" s="12">
        <v>43050.6666666667</v>
      </c>
      <c r="C25" s="13" t="s">
        <v>59</v>
      </c>
      <c r="D25" s="13">
        <v>9</v>
      </c>
      <c r="E25" s="13">
        <f>70.59*2</f>
        <v>141.18</v>
      </c>
      <c r="F25" s="13">
        <f>40*7</f>
        <v>280</v>
      </c>
      <c r="G25" s="14">
        <f t="shared" si="1"/>
        <v>421.18</v>
      </c>
      <c r="H25" s="52" t="s">
        <v>62</v>
      </c>
      <c r="I25" s="68"/>
      <c r="J25" s="69"/>
    </row>
    <row r="26" s="1" customFormat="1" ht="17.25" spans="1:11">
      <c r="A26" s="30" t="s">
        <v>22</v>
      </c>
      <c r="B26" s="31"/>
      <c r="C26" s="31"/>
      <c r="D26" s="31"/>
      <c r="E26" s="31"/>
      <c r="F26" s="38"/>
      <c r="G26" s="20">
        <f>SUM(G3:G25)</f>
        <v>9330.352</v>
      </c>
      <c r="H26" s="53"/>
      <c r="I26" s="71"/>
      <c r="J26" s="72"/>
      <c r="K26" s="45"/>
    </row>
    <row r="27" s="1" customFormat="1" ht="17" customHeight="1" spans="1:11">
      <c r="A27" s="54" t="s">
        <v>63</v>
      </c>
      <c r="G27" s="55"/>
      <c r="H27" s="55"/>
      <c r="I27" s="55"/>
      <c r="J27" s="55"/>
      <c r="K27" s="73"/>
    </row>
    <row r="28" s="1" customFormat="1" ht="12" customHeight="1" spans="1:11">
      <c r="A28" s="54" t="s">
        <v>64</v>
      </c>
      <c r="G28" s="55"/>
      <c r="H28" s="55"/>
      <c r="I28" s="55"/>
      <c r="J28" s="55"/>
      <c r="K28" s="73"/>
    </row>
    <row r="29" s="1" customFormat="1" ht="12" customHeight="1" spans="1:11">
      <c r="A29" s="54"/>
      <c r="G29" s="55"/>
      <c r="H29" s="55"/>
      <c r="I29" s="55"/>
      <c r="J29" s="55"/>
      <c r="K29" s="73"/>
    </row>
    <row r="30" s="2" customFormat="1" ht="14.25" spans="1:1">
      <c r="A30" s="2" t="s">
        <v>36</v>
      </c>
    </row>
    <row r="31" s="2" customFormat="1" ht="14.25" spans="1:1">
      <c r="A31" s="2" t="s">
        <v>37</v>
      </c>
    </row>
    <row r="32" s="3" customFormat="1" ht="14.25" spans="1:1">
      <c r="A32" s="2" t="s">
        <v>38</v>
      </c>
    </row>
    <row r="33" customFormat="1" ht="14.25" spans="1:1">
      <c r="A33" s="2" t="s">
        <v>39</v>
      </c>
    </row>
    <row r="36" spans="1:1">
      <c r="A36" t="s">
        <v>65</v>
      </c>
    </row>
    <row r="37" ht="14.25" spans="1:9">
      <c r="A37" s="56" t="s">
        <v>1</v>
      </c>
      <c r="B37" s="57" t="s">
        <v>2</v>
      </c>
      <c r="C37" s="57" t="s">
        <v>3</v>
      </c>
      <c r="D37" s="57"/>
      <c r="E37" s="57" t="s">
        <v>4</v>
      </c>
      <c r="F37" s="57" t="s">
        <v>5</v>
      </c>
      <c r="G37" s="57" t="s">
        <v>6</v>
      </c>
      <c r="H37" s="58" t="s">
        <v>7</v>
      </c>
      <c r="I37" s="74"/>
    </row>
    <row r="38" ht="17.25" spans="1:9">
      <c r="A38" s="59" t="s">
        <v>16</v>
      </c>
      <c r="B38" s="12">
        <v>43064.3541666667</v>
      </c>
      <c r="C38" s="13" t="s">
        <v>17</v>
      </c>
      <c r="D38" s="13"/>
      <c r="E38" s="60">
        <v>6</v>
      </c>
      <c r="F38" s="60">
        <v>65.63</v>
      </c>
      <c r="G38" s="60">
        <f>5*40</f>
        <v>200</v>
      </c>
      <c r="H38" s="61">
        <f t="shared" ref="H38:H42" si="4">F38+G38</f>
        <v>265.63</v>
      </c>
      <c r="I38" s="74"/>
    </row>
    <row r="39" ht="17.25" spans="1:9">
      <c r="A39" s="59"/>
      <c r="B39" s="12">
        <v>43057.3541666667</v>
      </c>
      <c r="C39" s="13" t="s">
        <v>17</v>
      </c>
      <c r="D39" s="13"/>
      <c r="E39" s="60">
        <v>11</v>
      </c>
      <c r="F39" s="60">
        <v>65.63</v>
      </c>
      <c r="G39" s="60">
        <f>10*40</f>
        <v>400</v>
      </c>
      <c r="H39" s="61">
        <f t="shared" si="4"/>
        <v>465.63</v>
      </c>
      <c r="I39" s="74"/>
    </row>
    <row r="40" ht="17.25" spans="1:9">
      <c r="A40" s="59"/>
      <c r="B40" s="12">
        <v>43050.3541666667</v>
      </c>
      <c r="C40" s="13" t="s">
        <v>17</v>
      </c>
      <c r="D40" s="13"/>
      <c r="E40" s="60">
        <v>10</v>
      </c>
      <c r="F40" s="60">
        <v>65.63</v>
      </c>
      <c r="G40" s="60">
        <f>9*40</f>
        <v>360</v>
      </c>
      <c r="H40" s="61">
        <f t="shared" si="4"/>
        <v>425.63</v>
      </c>
      <c r="I40" s="74"/>
    </row>
    <row r="41" ht="17.25" spans="1:9">
      <c r="A41" s="59"/>
      <c r="B41" s="12">
        <v>43043.3541666667</v>
      </c>
      <c r="C41" s="13" t="s">
        <v>17</v>
      </c>
      <c r="D41" s="13"/>
      <c r="E41" s="60">
        <v>11</v>
      </c>
      <c r="F41" s="60">
        <v>65.63</v>
      </c>
      <c r="G41" s="60">
        <f>10*40</f>
        <v>400</v>
      </c>
      <c r="H41" s="61">
        <f t="shared" si="4"/>
        <v>465.63</v>
      </c>
      <c r="I41" s="74"/>
    </row>
    <row r="42" ht="18" spans="1:9">
      <c r="A42" s="62" t="s">
        <v>19</v>
      </c>
      <c r="B42" s="63">
        <v>43065.3541666667</v>
      </c>
      <c r="C42" s="19" t="s">
        <v>20</v>
      </c>
      <c r="D42" s="19"/>
      <c r="E42" s="64">
        <v>6</v>
      </c>
      <c r="F42" s="64">
        <f>65.63+61.76*4</f>
        <v>312.67</v>
      </c>
      <c r="G42" s="65">
        <v>40</v>
      </c>
      <c r="H42" s="66">
        <f t="shared" si="4"/>
        <v>352.67</v>
      </c>
      <c r="I42" s="75"/>
    </row>
  </sheetData>
  <mergeCells count="39">
    <mergeCell ref="A1:J1"/>
    <mergeCell ref="H2:J2"/>
    <mergeCell ref="H3:J3"/>
    <mergeCell ref="H4:J4"/>
    <mergeCell ref="H5:J5"/>
    <mergeCell ref="H6:J6"/>
    <mergeCell ref="H7:J7"/>
    <mergeCell ref="H8:J8"/>
    <mergeCell ref="H9:J9"/>
    <mergeCell ref="H10:J10"/>
    <mergeCell ref="H11:J11"/>
    <mergeCell ref="H12:J12"/>
    <mergeCell ref="H13:J13"/>
    <mergeCell ref="H14:J14"/>
    <mergeCell ref="H15:J15"/>
    <mergeCell ref="H16:J16"/>
    <mergeCell ref="H17:J17"/>
    <mergeCell ref="H18:J18"/>
    <mergeCell ref="H19:J19"/>
    <mergeCell ref="H20:J20"/>
    <mergeCell ref="H21:J21"/>
    <mergeCell ref="H22:J22"/>
    <mergeCell ref="H23:J23"/>
    <mergeCell ref="H24:J24"/>
    <mergeCell ref="H25:J25"/>
    <mergeCell ref="A26:F26"/>
    <mergeCell ref="H26:J26"/>
    <mergeCell ref="C37:D37"/>
    <mergeCell ref="C38:D38"/>
    <mergeCell ref="C39:D39"/>
    <mergeCell ref="C40:D40"/>
    <mergeCell ref="C41:D41"/>
    <mergeCell ref="C42:D42"/>
    <mergeCell ref="A3:A10"/>
    <mergeCell ref="A11:A14"/>
    <mergeCell ref="A15:A16"/>
    <mergeCell ref="A18:A22"/>
    <mergeCell ref="A23:A25"/>
    <mergeCell ref="A38:A41"/>
  </mergeCells>
  <hyperlinks>
    <hyperlink ref="C3" r:id="rId1" display="周六北头六点半初中班" tooltip="http://mini.hot-basketball.com/cms/ScheduleDetail.asp?id=9668"/>
    <hyperlink ref="B3" r:id="rId1" display="43064.7708333333" tooltip="http://mini.hot-basketball.com/cms/ScheduleDetail.asp?id=9668"/>
    <hyperlink ref="B4" r:id="rId2" display="43057.7708333333" tooltip="http://mini.hot-basketball.com/cms/ScheduleDetail.asp?id=9648"/>
    <hyperlink ref="C4" r:id="rId2" display="周六北头六点半初中班" tooltip="http://mini.hot-basketball.com/cms/ScheduleDetail.asp?id=9648"/>
    <hyperlink ref="B5" r:id="rId3" display="43057.3333333333" tooltip="http://mini.hot-basketball.com/cms/ScheduleDetail.asp?id=9645"/>
    <hyperlink ref="C5" r:id="rId3" display="周六北头前海五年级" tooltip="http://mini.hot-basketball.com/cms/ScheduleDetail.asp?id=9645"/>
    <hyperlink ref="B6" r:id="rId4" display="43050.7708333333" tooltip="http://mini.hot-basketball.com/cms/ScheduleDetail.asp?id=9616"/>
    <hyperlink ref="C6" r:id="rId4" display="周六北头六点半初中班" tooltip="http://mini.hot-basketball.com/cms/ScheduleDetail.asp?id=9616"/>
    <hyperlink ref="B7" r:id="rId5" display="43050.3333333333" tooltip="http://mini.hot-basketball.com/cms/ScheduleDetail.asp?id=9613"/>
    <hyperlink ref="C7" r:id="rId5" display="周六北头前海五年级" tooltip="http://mini.hot-basketball.com/cms/ScheduleDetail.asp?id=9613"/>
    <hyperlink ref="B8" r:id="rId6" display="43043.7708333333" tooltip="http://mini.hot-basketball.com/cms/ScheduleDetail.asp?id=9608"/>
    <hyperlink ref="C8" r:id="rId6" display="周六北头六点半初中班" tooltip="http://mini.hot-basketball.com/cms/ScheduleDetail.asp?id=9608"/>
    <hyperlink ref="B9" r:id="rId7" display="43043.4166666667" tooltip="http://mini.hot-basketball.com/cms/ScheduleDetail.asp?id=9607"/>
    <hyperlink ref="C9" r:id="rId7" display="周六前海十点基础班" tooltip="http://mini.hot-basketball.com/cms/ScheduleDetail.asp?id=9607"/>
    <hyperlink ref="B10" r:id="rId8" display="43043.3333333333" tooltip="http://mini.hot-basketball.com/cms/ScheduleDetail.asp?id=9606"/>
    <hyperlink ref="C10" r:id="rId8" display="周六北头前海五年级" tooltip="http://mini.hot-basketball.com/cms/ScheduleDetail.asp?id=9606"/>
    <hyperlink ref="B18" r:id="rId9" display="43065.3541666667" tooltip="http://mini.hot-basketball.com/cms/ScheduleDetail.asp?id=9667"/>
    <hyperlink ref="B19" r:id="rId10" display="43057.4375" tooltip="http://mini.hot-basketball.com/cms/ScheduleDetail.asp?id=9646"/>
    <hyperlink ref="B20" r:id="rId11" display="43051.3541666667" tooltip="http://mini.hot-basketball.com/cms/ScheduleDetail.asp?id=9617"/>
    <hyperlink ref="C23" r:id="rId12" display="松坪校内四五年级" tooltip="http://mini.hot-basketball.com/cms/ScheduleDetail.asp?id=9665"/>
    <hyperlink ref="B23" r:id="rId12" display="43064.6666666667" tooltip="http://mini.hot-basketball.com/cms/ScheduleDetail.asp?id=9665"/>
    <hyperlink ref="B24" r:id="rId13" display="43057.6666666667" tooltip="http://mini.hot-basketball.com/cms/ScheduleDetail.asp?id=9647"/>
    <hyperlink ref="C24" r:id="rId13" display="松坪校内四五年级" tooltip="http://mini.hot-basketball.com/cms/ScheduleDetail.asp?id=9647"/>
    <hyperlink ref="B25" r:id="rId14" display="43050.6666666667" tooltip="http://mini.hot-basketball.com/cms/ScheduleDetail.asp?id=9615"/>
    <hyperlink ref="C25" r:id="rId14" display="松坪校内四五年级" tooltip="http://mini.hot-basketball.com/cms/ScheduleDetail.asp?id=9615"/>
    <hyperlink ref="B15" r:id="rId15" display="43049.6041666667" tooltip="http://mini.hot-basketball.com/cms/ScheduleDetail.asp?id=9611"/>
    <hyperlink ref="C15" r:id="rId15" display="北大附小周三五" tooltip="http://mini.hot-basketball.com/cms/ScheduleDetail.asp?id=9611"/>
    <hyperlink ref="B16" r:id="rId16" display="43042.6041666667" tooltip="http://mini.hot-basketball.com/cms/ScheduleDetail.asp?id=9605"/>
    <hyperlink ref="C16" r:id="rId16" display="北大附小周三五" tooltip="http://mini.hot-basketball.com/cms/ScheduleDetail.asp?id=9605"/>
    <hyperlink ref="B11" r:id="rId17" display="43063.6875" tooltip="http://mini.hot-basketball.com/cms/ScheduleDetail.asp?id=9664"/>
    <hyperlink ref="C11" r:id="rId17" display="南头城小学一年级团报" tooltip="http://mini.hot-basketball.com/cms/ScheduleDetail.asp?id=9664"/>
    <hyperlink ref="B12" r:id="rId18" display="43056.6875" tooltip="http://mini.hot-basketball.com/cms/ScheduleDetail.asp?id=9644"/>
    <hyperlink ref="C12" r:id="rId18" display="南头城小学一年级团报" tooltip="http://mini.hot-basketball.com/cms/ScheduleDetail.asp?id=9644"/>
    <hyperlink ref="B13" r:id="rId19" display="43049.6875" tooltip="http://mini.hot-basketball.com/cms/ScheduleDetail.asp?id=9612"/>
    <hyperlink ref="C13" r:id="rId19" display="南头城小学一年级团报" tooltip="http://mini.hot-basketball.com/cms/ScheduleDetail.asp?id=9612"/>
    <hyperlink ref="B14" r:id="rId20" display="43042.6909722222" tooltip="http://mini.hot-basketball.com/cms/ScheduleDetail.asp?id=9604"/>
    <hyperlink ref="C14" r:id="rId20" display="南头城小学一年级团报" tooltip="http://mini.hot-basketball.com/cms/ScheduleDetail.asp?id=9604"/>
    <hyperlink ref="B21" r:id="rId21" display="43050.4166666667" tooltip="http://mini.hot-basketball.com/cms/ScheduleDetail.asp?id=9614"/>
    <hyperlink ref="B22" r:id="rId22" display="43044.3541666667" tooltip="http://mini.hot-basketball.com/cms/ScheduleDetail.asp?id=9609"/>
    <hyperlink ref="B17" r:id="rId23" display="43044.6666666667" tooltip="http://mini.hot-basketball.com/cms/ScheduleDetail.asp?id=9610"/>
    <hyperlink ref="C17" r:id="rId23" display="石厦学校篮球队" tooltip="http://mini.hot-basketball.com/cms/ScheduleDetail.asp?id=9610"/>
    <hyperlink ref="B38" r:id="rId24" display="43064.3541666667" tooltip="http://mini.hot-basketball.com/cms/ScheduleDetail.asp?id=9722"/>
    <hyperlink ref="B39" r:id="rId25" display="43057.3541666667" tooltip="http://mini.hot-basketball.com/cms/ScheduleDetail.asp?id=9651"/>
    <hyperlink ref="B40" r:id="rId26" display="43050.3541666667" tooltip="http://mini.hot-basketball.com/cms/ScheduleDetail.asp?id=9650"/>
    <hyperlink ref="B41" r:id="rId27" display="43043.3541666667" tooltip="http://mini.hot-basketball.com/cms/ScheduleDetail.asp?id=9649"/>
    <hyperlink ref="C38" r:id="rId24" display="周六前海小学一年级八点半" tooltip="http://mini.hot-basketball.com/cms/ScheduleDetail.asp?id=9722"/>
    <hyperlink ref="C39" r:id="rId25" display="周六前海小学一年级八点半" tooltip="http://mini.hot-basketball.com/cms/ScheduleDetail.asp?id=9651"/>
    <hyperlink ref="C40" r:id="rId26" display="周六前海小学一年级八点半" tooltip="http://mini.hot-basketball.com/cms/ScheduleDetail.asp?id=9650"/>
    <hyperlink ref="C41" r:id="rId27" display="周六前海小学一年级八点半" tooltip="http://mini.hot-basketball.com/cms/ScheduleDetail.asp?id=9649"/>
    <hyperlink ref="C42" r:id="rId28" display="松坪周日上午八点半" tooltip="http://mini.hot-basketball.com/cms/ScheduleDetail.asp?id=9724"/>
    <hyperlink ref="B42" r:id="rId28" display="43065.3541666667" tooltip="http://mini.hot-basketball.com/cms/ScheduleDetail.asp?id=9724"/>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0"/>
  <sheetViews>
    <sheetView workbookViewId="0">
      <selection activeCell="E27" sqref="E27"/>
    </sheetView>
  </sheetViews>
  <sheetFormatPr defaultColWidth="9" defaultRowHeight="16.5" outlineLevelCol="5"/>
  <cols>
    <col min="1" max="1" width="20.375" style="33" customWidth="1"/>
    <col min="2" max="3" width="9" style="33"/>
    <col min="4" max="4" width="9.125" style="33"/>
    <col min="5" max="5" width="13.875" style="33" customWidth="1"/>
    <col min="6" max="6" width="14.25" style="33" customWidth="1"/>
    <col min="7" max="8" width="9.25" style="33"/>
    <col min="9" max="16384" width="9" style="33"/>
  </cols>
  <sheetData>
    <row r="1" spans="1:1">
      <c r="A1" s="33" t="s">
        <v>66</v>
      </c>
    </row>
    <row r="2" ht="39" customHeight="1" spans="1:6">
      <c r="A2" s="34" t="s">
        <v>67</v>
      </c>
      <c r="B2" s="34"/>
      <c r="C2" s="34"/>
      <c r="D2" s="34"/>
      <c r="E2" s="34"/>
      <c r="F2" s="34"/>
    </row>
    <row r="3" ht="18" customHeight="1" spans="1:6">
      <c r="A3" s="13" t="s">
        <v>68</v>
      </c>
      <c r="B3" s="13" t="s">
        <v>69</v>
      </c>
      <c r="C3" s="13" t="s">
        <v>70</v>
      </c>
      <c r="D3" s="13" t="s">
        <v>71</v>
      </c>
      <c r="E3" s="13" t="s">
        <v>72</v>
      </c>
      <c r="F3" s="13" t="s">
        <v>8</v>
      </c>
    </row>
    <row r="4" ht="18" customHeight="1" spans="1:6">
      <c r="A4" s="13" t="s">
        <v>73</v>
      </c>
      <c r="B4" s="13" t="s">
        <v>74</v>
      </c>
      <c r="C4" s="14">
        <v>250</v>
      </c>
      <c r="D4" s="14">
        <f>15*250</f>
        <v>3750</v>
      </c>
      <c r="E4" s="14">
        <f>D4*0.7</f>
        <v>2625</v>
      </c>
      <c r="F4" s="50"/>
    </row>
    <row r="5" ht="14" customHeight="1" spans="1:5">
      <c r="A5" s="1"/>
      <c r="B5" s="1"/>
      <c r="C5" s="51"/>
      <c r="D5" s="51"/>
      <c r="E5" s="51"/>
    </row>
    <row r="6" ht="18" customHeight="1" spans="1:6">
      <c r="A6" s="13" t="s">
        <v>68</v>
      </c>
      <c r="B6" s="13" t="s">
        <v>69</v>
      </c>
      <c r="C6" s="14" t="s">
        <v>70</v>
      </c>
      <c r="D6" s="14" t="s">
        <v>7</v>
      </c>
      <c r="E6" s="14" t="s">
        <v>8</v>
      </c>
      <c r="F6" s="14"/>
    </row>
    <row r="7" ht="18" customHeight="1" spans="1:6">
      <c r="A7" s="13" t="s">
        <v>75</v>
      </c>
      <c r="B7" s="13" t="s">
        <v>76</v>
      </c>
      <c r="C7" s="14">
        <v>300</v>
      </c>
      <c r="D7" s="14">
        <f>300*3</f>
        <v>900</v>
      </c>
      <c r="E7" s="14"/>
      <c r="F7" s="14"/>
    </row>
    <row r="18" spans="1:1">
      <c r="A18" s="33" t="s">
        <v>77</v>
      </c>
    </row>
    <row r="19" spans="1:6">
      <c r="A19" s="13" t="s">
        <v>68</v>
      </c>
      <c r="B19" s="13" t="s">
        <v>69</v>
      </c>
      <c r="C19" s="14" t="s">
        <v>70</v>
      </c>
      <c r="D19" s="14" t="s">
        <v>7</v>
      </c>
      <c r="E19" s="14" t="s">
        <v>8</v>
      </c>
      <c r="F19" s="14"/>
    </row>
    <row r="20" spans="1:6">
      <c r="A20" s="13" t="s">
        <v>75</v>
      </c>
      <c r="B20" s="13" t="s">
        <v>76</v>
      </c>
      <c r="C20" s="14">
        <v>300</v>
      </c>
      <c r="D20" s="14">
        <f>3*300</f>
        <v>900</v>
      </c>
      <c r="E20" s="14"/>
      <c r="F20" s="14"/>
    </row>
  </sheetData>
  <mergeCells count="5">
    <mergeCell ref="A2:F2"/>
    <mergeCell ref="E6:F6"/>
    <mergeCell ref="E7:F7"/>
    <mergeCell ref="E19:F19"/>
    <mergeCell ref="E20:F20"/>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L27"/>
  <sheetViews>
    <sheetView workbookViewId="0">
      <selection activeCell="H35" sqref="H35"/>
    </sheetView>
  </sheetViews>
  <sheetFormatPr defaultColWidth="9" defaultRowHeight="16.5"/>
  <cols>
    <col min="1" max="1" width="12.375" style="1" customWidth="1"/>
    <col min="2" max="2" width="15.25" style="1" customWidth="1"/>
    <col min="3" max="3" width="11.25" style="1" customWidth="1"/>
    <col min="4" max="4" width="13.375" style="1" customWidth="1"/>
    <col min="5" max="5" width="13" style="1" customWidth="1"/>
    <col min="6" max="6" width="10.375" style="33" customWidth="1"/>
    <col min="7" max="7" width="9.375" style="33" customWidth="1"/>
    <col min="8" max="8" width="9.125" style="33"/>
    <col min="9" max="9" width="14" style="33" customWidth="1"/>
    <col min="10" max="10" width="13.375" style="33" customWidth="1"/>
    <col min="11" max="16384" width="9" style="33"/>
  </cols>
  <sheetData>
    <row r="1" ht="23.25" spans="1:9">
      <c r="A1" s="34" t="s">
        <v>78</v>
      </c>
      <c r="B1" s="34"/>
      <c r="C1" s="34"/>
      <c r="D1" s="34"/>
      <c r="E1" s="34"/>
      <c r="F1" s="34"/>
      <c r="G1" s="34"/>
      <c r="H1" s="34"/>
      <c r="I1" s="34"/>
    </row>
    <row r="2" s="1" customFormat="1" spans="1:11">
      <c r="A2" s="7" t="s">
        <v>1</v>
      </c>
      <c r="B2" s="8" t="s">
        <v>2</v>
      </c>
      <c r="C2" s="8" t="s">
        <v>3</v>
      </c>
      <c r="D2" s="8"/>
      <c r="E2" s="8" t="s">
        <v>4</v>
      </c>
      <c r="F2" s="8" t="s">
        <v>6</v>
      </c>
      <c r="G2" s="8" t="s">
        <v>5</v>
      </c>
      <c r="H2" s="8" t="s">
        <v>7</v>
      </c>
      <c r="I2" s="10" t="s">
        <v>8</v>
      </c>
      <c r="K2" s="24"/>
    </row>
    <row r="3" s="1" customFormat="1" ht="14.25" customHeight="1" spans="1:11">
      <c r="A3" s="35" t="s">
        <v>42</v>
      </c>
      <c r="B3" s="12">
        <v>43065.7083333333</v>
      </c>
      <c r="C3" s="36" t="s">
        <v>79</v>
      </c>
      <c r="D3" s="36"/>
      <c r="E3" s="13">
        <v>10</v>
      </c>
      <c r="F3" s="13" t="s">
        <v>11</v>
      </c>
      <c r="G3" s="13" t="s">
        <v>11</v>
      </c>
      <c r="H3" s="13">
        <f>100+25*E3</f>
        <v>350</v>
      </c>
      <c r="I3" s="15"/>
      <c r="K3" s="24"/>
    </row>
    <row r="4" s="1" customFormat="1" ht="14.25" customHeight="1" spans="1:11">
      <c r="A4" s="37"/>
      <c r="B4" s="12">
        <v>43065.3333333333</v>
      </c>
      <c r="C4" s="36" t="s">
        <v>80</v>
      </c>
      <c r="D4" s="36"/>
      <c r="E4" s="13">
        <v>4</v>
      </c>
      <c r="F4" s="13" t="s">
        <v>11</v>
      </c>
      <c r="G4" s="13" t="s">
        <v>11</v>
      </c>
      <c r="H4" s="13">
        <f>100+25*E4</f>
        <v>200</v>
      </c>
      <c r="I4" s="15"/>
      <c r="K4" s="24"/>
    </row>
    <row r="5" s="1" customFormat="1" ht="14.25" customHeight="1" spans="1:11">
      <c r="A5" s="37"/>
      <c r="B5" s="12">
        <v>43064.6458333333</v>
      </c>
      <c r="C5" s="36" t="s">
        <v>81</v>
      </c>
      <c r="D5" s="36"/>
      <c r="E5" s="13">
        <v>7</v>
      </c>
      <c r="F5" s="13" t="s">
        <v>11</v>
      </c>
      <c r="G5" s="13" t="s">
        <v>11</v>
      </c>
      <c r="H5" s="13">
        <f t="shared" ref="H4:H18" si="0">100+25*E5</f>
        <v>275</v>
      </c>
      <c r="I5" s="15"/>
      <c r="K5" s="24"/>
    </row>
    <row r="6" s="1" customFormat="1" ht="14.25" customHeight="1" spans="1:11">
      <c r="A6" s="37"/>
      <c r="B6" s="12">
        <v>43058.7083333333</v>
      </c>
      <c r="C6" s="36" t="s">
        <v>79</v>
      </c>
      <c r="D6" s="36"/>
      <c r="E6" s="13">
        <v>9</v>
      </c>
      <c r="F6" s="13" t="s">
        <v>11</v>
      </c>
      <c r="G6" s="13" t="s">
        <v>11</v>
      </c>
      <c r="H6" s="13">
        <f t="shared" si="0"/>
        <v>325</v>
      </c>
      <c r="I6" s="15"/>
      <c r="K6" s="24"/>
    </row>
    <row r="7" s="1" customFormat="1" ht="14.25" customHeight="1" spans="1:11">
      <c r="A7" s="37"/>
      <c r="B7" s="12">
        <v>43058.3333333333</v>
      </c>
      <c r="C7" s="36" t="s">
        <v>80</v>
      </c>
      <c r="D7" s="36"/>
      <c r="E7" s="13">
        <v>4</v>
      </c>
      <c r="F7" s="13" t="s">
        <v>11</v>
      </c>
      <c r="G7" s="13" t="s">
        <v>11</v>
      </c>
      <c r="H7" s="13">
        <f t="shared" si="0"/>
        <v>200</v>
      </c>
      <c r="I7" s="15"/>
      <c r="K7" s="24"/>
    </row>
    <row r="8" s="1" customFormat="1" ht="14.25" customHeight="1" spans="1:11">
      <c r="A8" s="37"/>
      <c r="B8" s="12">
        <v>43057.6458333333</v>
      </c>
      <c r="C8" s="36" t="s">
        <v>81</v>
      </c>
      <c r="D8" s="36"/>
      <c r="E8" s="13">
        <v>6</v>
      </c>
      <c r="F8" s="13" t="s">
        <v>11</v>
      </c>
      <c r="G8" s="13" t="s">
        <v>11</v>
      </c>
      <c r="H8" s="13">
        <f t="shared" si="0"/>
        <v>250</v>
      </c>
      <c r="I8" s="15"/>
      <c r="K8" s="24"/>
    </row>
    <row r="9" s="1" customFormat="1" ht="14.25" customHeight="1" spans="1:11">
      <c r="A9" s="37"/>
      <c r="B9" s="12">
        <v>43051.3333333333</v>
      </c>
      <c r="C9" s="36" t="s">
        <v>80</v>
      </c>
      <c r="D9" s="36"/>
      <c r="E9" s="13">
        <v>4</v>
      </c>
      <c r="F9" s="13" t="s">
        <v>11</v>
      </c>
      <c r="G9" s="13" t="s">
        <v>11</v>
      </c>
      <c r="H9" s="13">
        <f t="shared" si="0"/>
        <v>200</v>
      </c>
      <c r="I9" s="15"/>
      <c r="K9" s="24"/>
    </row>
    <row r="10" s="1" customFormat="1" ht="14.25" customHeight="1" spans="1:11">
      <c r="A10" s="37"/>
      <c r="B10" s="12">
        <v>43050.6458333333</v>
      </c>
      <c r="C10" s="36" t="s">
        <v>81</v>
      </c>
      <c r="D10" s="36"/>
      <c r="E10" s="13">
        <v>7</v>
      </c>
      <c r="F10" s="13" t="s">
        <v>11</v>
      </c>
      <c r="G10" s="13" t="s">
        <v>11</v>
      </c>
      <c r="H10" s="13">
        <f t="shared" si="0"/>
        <v>275</v>
      </c>
      <c r="I10" s="15"/>
      <c r="K10" s="24"/>
    </row>
    <row r="11" s="1" customFormat="1" ht="14.25" customHeight="1" spans="1:11">
      <c r="A11" s="37"/>
      <c r="B11" s="12">
        <v>43044.7083333333</v>
      </c>
      <c r="C11" s="36" t="s">
        <v>79</v>
      </c>
      <c r="D11" s="36"/>
      <c r="E11" s="13">
        <v>8</v>
      </c>
      <c r="F11" s="13" t="s">
        <v>11</v>
      </c>
      <c r="G11" s="13" t="s">
        <v>11</v>
      </c>
      <c r="H11" s="13">
        <f t="shared" si="0"/>
        <v>300</v>
      </c>
      <c r="I11" s="15"/>
      <c r="K11" s="24"/>
    </row>
    <row r="12" s="1" customFormat="1" ht="14.25" customHeight="1" spans="1:11">
      <c r="A12" s="37"/>
      <c r="B12" s="12">
        <v>43044.3333333333</v>
      </c>
      <c r="C12" s="36" t="s">
        <v>80</v>
      </c>
      <c r="D12" s="36"/>
      <c r="E12" s="13">
        <v>4</v>
      </c>
      <c r="F12" s="13" t="s">
        <v>11</v>
      </c>
      <c r="G12" s="13" t="s">
        <v>11</v>
      </c>
      <c r="H12" s="13">
        <f t="shared" si="0"/>
        <v>200</v>
      </c>
      <c r="I12" s="15"/>
      <c r="K12" s="24"/>
    </row>
    <row r="13" s="1" customFormat="1" ht="14.25" customHeight="1" spans="1:11">
      <c r="A13" s="37"/>
      <c r="B13" s="12">
        <v>43043.6458333333</v>
      </c>
      <c r="C13" s="36" t="s">
        <v>81</v>
      </c>
      <c r="D13" s="36"/>
      <c r="E13" s="13">
        <v>5</v>
      </c>
      <c r="F13" s="13" t="s">
        <v>11</v>
      </c>
      <c r="G13" s="13" t="s">
        <v>11</v>
      </c>
      <c r="H13" s="13">
        <f t="shared" si="0"/>
        <v>225</v>
      </c>
      <c r="I13" s="15"/>
      <c r="K13" s="24"/>
    </row>
    <row r="14" s="1" customFormat="1" ht="14.25" customHeight="1" spans="1:11">
      <c r="A14" s="11" t="s">
        <v>82</v>
      </c>
      <c r="B14" s="12">
        <v>43065.4166666667</v>
      </c>
      <c r="C14" s="36" t="s">
        <v>83</v>
      </c>
      <c r="D14" s="36"/>
      <c r="E14" s="13">
        <v>5</v>
      </c>
      <c r="F14" s="13" t="s">
        <v>11</v>
      </c>
      <c r="G14" s="13" t="s">
        <v>11</v>
      </c>
      <c r="H14" s="13">
        <f t="shared" si="0"/>
        <v>225</v>
      </c>
      <c r="I14" s="15"/>
      <c r="K14" s="24"/>
    </row>
    <row r="15" s="1" customFormat="1" ht="14.25" customHeight="1" spans="1:11">
      <c r="A15" s="11"/>
      <c r="B15" s="12">
        <v>43051.4166666667</v>
      </c>
      <c r="C15" s="36" t="s">
        <v>83</v>
      </c>
      <c r="D15" s="36" t="s">
        <v>83</v>
      </c>
      <c r="E15" s="13">
        <v>5</v>
      </c>
      <c r="F15" s="13" t="s">
        <v>11</v>
      </c>
      <c r="G15" s="13" t="s">
        <v>11</v>
      </c>
      <c r="H15" s="13">
        <f t="shared" si="0"/>
        <v>225</v>
      </c>
      <c r="I15" s="15"/>
      <c r="K15" s="24"/>
    </row>
    <row r="16" s="1" customFormat="1" ht="14.25" customHeight="1" spans="1:9">
      <c r="A16" s="11"/>
      <c r="B16" s="12">
        <v>43044.4201388889</v>
      </c>
      <c r="C16" s="36" t="s">
        <v>83</v>
      </c>
      <c r="D16" s="36" t="s">
        <v>83</v>
      </c>
      <c r="E16" s="13">
        <v>1</v>
      </c>
      <c r="F16" s="13" t="s">
        <v>11</v>
      </c>
      <c r="G16" s="13" t="s">
        <v>11</v>
      </c>
      <c r="H16" s="13">
        <f t="shared" si="0"/>
        <v>125</v>
      </c>
      <c r="I16" s="15"/>
    </row>
    <row r="17" s="1" customFormat="1" ht="14.25" customHeight="1" spans="1:9">
      <c r="A17" s="11"/>
      <c r="B17" s="12">
        <v>43044.4166666667</v>
      </c>
      <c r="C17" s="36" t="s">
        <v>83</v>
      </c>
      <c r="D17" s="36" t="s">
        <v>83</v>
      </c>
      <c r="E17" s="13">
        <v>6</v>
      </c>
      <c r="F17" s="13" t="s">
        <v>11</v>
      </c>
      <c r="G17" s="13" t="s">
        <v>11</v>
      </c>
      <c r="H17" s="13">
        <f t="shared" si="0"/>
        <v>250</v>
      </c>
      <c r="I17" s="15"/>
    </row>
    <row r="18" s="1" customFormat="1" ht="17.25" spans="1:12">
      <c r="A18" s="30" t="s">
        <v>22</v>
      </c>
      <c r="B18" s="31"/>
      <c r="C18" s="31"/>
      <c r="D18" s="31"/>
      <c r="E18" s="31"/>
      <c r="F18" s="31"/>
      <c r="G18" s="38"/>
      <c r="H18" s="20">
        <f>SUM(H3:H17)</f>
        <v>3625</v>
      </c>
      <c r="I18" s="21"/>
      <c r="L18" s="45"/>
    </row>
    <row r="19" customFormat="1" ht="17.25" spans="1:5">
      <c r="A19" s="24"/>
      <c r="B19" s="24"/>
      <c r="C19" s="24"/>
      <c r="D19" s="24"/>
      <c r="E19" s="24"/>
    </row>
    <row r="20" s="1" customFormat="1" spans="1:9">
      <c r="A20" s="7" t="s">
        <v>84</v>
      </c>
      <c r="B20" s="8" t="s">
        <v>85</v>
      </c>
      <c r="C20" s="8" t="s">
        <v>70</v>
      </c>
      <c r="D20" s="8" t="s">
        <v>71</v>
      </c>
      <c r="E20" s="8" t="s">
        <v>86</v>
      </c>
      <c r="F20" s="8" t="s">
        <v>87</v>
      </c>
      <c r="G20" s="39" t="s">
        <v>7</v>
      </c>
      <c r="H20" s="39" t="s">
        <v>8</v>
      </c>
      <c r="I20" s="46"/>
    </row>
    <row r="21" s="1" customFormat="1" spans="1:9">
      <c r="A21" s="11" t="s">
        <v>88</v>
      </c>
      <c r="B21" s="40">
        <v>1</v>
      </c>
      <c r="C21" s="13">
        <v>240</v>
      </c>
      <c r="D21" s="13">
        <f>B21*C21</f>
        <v>240</v>
      </c>
      <c r="E21" s="13">
        <f>D21*0.7</f>
        <v>168</v>
      </c>
      <c r="F21" s="13">
        <v>0</v>
      </c>
      <c r="G21" s="41">
        <f>E21-F21</f>
        <v>168</v>
      </c>
      <c r="H21" s="42" t="s">
        <v>89</v>
      </c>
      <c r="I21" s="47"/>
    </row>
    <row r="22" s="1" customFormat="1" spans="1:9">
      <c r="A22" s="11" t="s">
        <v>88</v>
      </c>
      <c r="B22" s="13">
        <v>2</v>
      </c>
      <c r="C22" s="13">
        <v>240</v>
      </c>
      <c r="D22" s="13">
        <f>B22*C22</f>
        <v>480</v>
      </c>
      <c r="E22" s="13">
        <f>D22*0.7</f>
        <v>336</v>
      </c>
      <c r="F22" s="13">
        <f>75*B22</f>
        <v>150</v>
      </c>
      <c r="G22" s="41">
        <f>E22-F22</f>
        <v>186</v>
      </c>
      <c r="H22" s="41"/>
      <c r="I22" s="48"/>
    </row>
    <row r="23" s="1" customFormat="1" spans="1:9">
      <c r="A23" s="11" t="s">
        <v>90</v>
      </c>
      <c r="B23" s="13">
        <v>2</v>
      </c>
      <c r="C23" s="13">
        <f>180*2</f>
        <v>360</v>
      </c>
      <c r="D23" s="13">
        <f>C23*B23</f>
        <v>720</v>
      </c>
      <c r="E23" s="13">
        <f>D23*0.7</f>
        <v>504</v>
      </c>
      <c r="F23" s="13">
        <f>75*B23</f>
        <v>150</v>
      </c>
      <c r="G23" s="41">
        <f>E23-F23</f>
        <v>354</v>
      </c>
      <c r="H23" s="41"/>
      <c r="I23" s="48"/>
    </row>
    <row r="24" s="1" customFormat="1" ht="17.25" spans="1:9">
      <c r="A24" s="18" t="s">
        <v>22</v>
      </c>
      <c r="B24" s="19"/>
      <c r="C24" s="19"/>
      <c r="D24" s="19"/>
      <c r="E24" s="19"/>
      <c r="F24" s="19"/>
      <c r="G24" s="43">
        <f>SUM(G21:G23)</f>
        <v>708</v>
      </c>
      <c r="H24" s="43"/>
      <c r="I24" s="49"/>
    </row>
    <row r="26" spans="9:9">
      <c r="I26" s="44"/>
    </row>
    <row r="27" spans="8:8">
      <c r="H27" s="44"/>
    </row>
  </sheetData>
  <mergeCells count="26">
    <mergeCell ref="A1:I1"/>
    <mergeCell ref="C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A18:G18"/>
    <mergeCell ref="H20:I20"/>
    <mergeCell ref="H21:I21"/>
    <mergeCell ref="H22:I22"/>
    <mergeCell ref="H23:I23"/>
    <mergeCell ref="A24:F24"/>
    <mergeCell ref="H24:I24"/>
    <mergeCell ref="A3:A13"/>
    <mergeCell ref="A14:A17"/>
  </mergeCells>
  <hyperlinks>
    <hyperlink ref="B4" r:id="rId1" display="43065.3333333333" tooltip="http://mini.hot-basketball.com/cms/ScheduleDetail.asp?id=9669"/>
    <hyperlink ref="B3" r:id="rId2" display="43065.7083333333" tooltip="http://mini.hot-basketball.com/cms/ScheduleDetail.asp?id=9726"/>
    <hyperlink ref="B5" r:id="rId3" display="43064.6458333333" tooltip="http://mini.hot-basketball.com/cms/ScheduleDetail.asp?id=9671"/>
    <hyperlink ref="B6" r:id="rId4" display="43058.7083333333" tooltip="http://mini.hot-basketball.com/cms/ScheduleDetail.asp?id=9678"/>
    <hyperlink ref="B7" r:id="rId5" display="43058.3333333333" tooltip="http://mini.hot-basketball.com/cms/ScheduleDetail.asp?id=9676"/>
    <hyperlink ref="B8" r:id="rId6" display="43057.6458333333" tooltip="http://mini.hot-basketball.com/cms/ScheduleDetail.asp?id=9677"/>
    <hyperlink ref="B9" r:id="rId7" display="43051.3333333333" tooltip="http://mini.hot-basketball.com/cms/ScheduleDetail.asp?id=9639"/>
    <hyperlink ref="B10" r:id="rId8" display="43050.6458333333" tooltip="http://mini.hot-basketball.com/cms/ScheduleDetail.asp?id=9640"/>
    <hyperlink ref="B11" r:id="rId9" display="43044.7083333333" tooltip="http://mini.hot-basketball.com/cms/ScheduleDetail.asp?id=9641"/>
    <hyperlink ref="B12" r:id="rId10" display="43044.3333333333" tooltip="http://mini.hot-basketball.com/cms/ScheduleDetail.asp?id=9637"/>
    <hyperlink ref="B13" r:id="rId11" display="43043.6458333333" tooltip="http://mini.hot-basketball.com/cms/ScheduleDetail.asp?id=9636"/>
    <hyperlink ref="C4" r:id="rId2" display="鼎太4-6年级春季班" tooltip="http://mini.hot-basketball.com/cms/ScheduleDetail.asp?id=9726"/>
    <hyperlink ref="D4" r:id="rId2" tooltip="http://mini.hot-basketball.com/cms/ScheduleDetail.asp?id=9726"/>
    <hyperlink ref="C3" r:id="rId2" display="周日北头高年级和初中基础" tooltip="http://mini.hot-basketball.com/cms/ScheduleDetail.asp?id=9726"/>
    <hyperlink ref="D3" r:id="rId2" tooltip="http://mini.hot-basketball.com/cms/ScheduleDetail.asp?id=9726"/>
    <hyperlink ref="C5" r:id="rId2" display="周六三点半北头小学班" tooltip="http://mini.hot-basketball.com/cms/ScheduleDetail.asp?id=9726"/>
    <hyperlink ref="D5" r:id="rId2" tooltip="http://mini.hot-basketball.com/cms/ScheduleDetail.asp?id=9726"/>
    <hyperlink ref="C6" r:id="rId2" display="周日北头高年级和初中基础" tooltip="http://mini.hot-basketball.com/cms/ScheduleDetail.asp?id=9726"/>
    <hyperlink ref="D6" r:id="rId2" tooltip="http://mini.hot-basketball.com/cms/ScheduleDetail.asp?id=9726"/>
    <hyperlink ref="C7" r:id="rId2" display="鼎太4-6年级春季班" tooltip="http://mini.hot-basketball.com/cms/ScheduleDetail.asp?id=9726"/>
    <hyperlink ref="D7" r:id="rId2" tooltip="http://mini.hot-basketball.com/cms/ScheduleDetail.asp?id=9726"/>
    <hyperlink ref="C8" r:id="rId2" display="周六三点半北头小学班" tooltip="http://mini.hot-basketball.com/cms/ScheduleDetail.asp?id=9726"/>
    <hyperlink ref="D8" r:id="rId2" tooltip="http://mini.hot-basketball.com/cms/ScheduleDetail.asp?id=9726"/>
    <hyperlink ref="C9" r:id="rId2" display="鼎太4-6年级春季班" tooltip="http://mini.hot-basketball.com/cms/ScheduleDetail.asp?id=9726"/>
    <hyperlink ref="D9" r:id="rId2" tooltip="http://mini.hot-basketball.com/cms/ScheduleDetail.asp?id=9726"/>
    <hyperlink ref="C10" r:id="rId2" display="周六三点半北头小学班" tooltip="http://mini.hot-basketball.com/cms/ScheduleDetail.asp?id=9726"/>
    <hyperlink ref="D10" r:id="rId2" tooltip="http://mini.hot-basketball.com/cms/ScheduleDetail.asp?id=9726"/>
    <hyperlink ref="C11" r:id="rId2" display="周日北头高年级和初中基础" tooltip="http://mini.hot-basketball.com/cms/ScheduleDetail.asp?id=9726"/>
    <hyperlink ref="D11" r:id="rId2" tooltip="http://mini.hot-basketball.com/cms/ScheduleDetail.asp?id=9726"/>
    <hyperlink ref="C12" r:id="rId2" display="鼎太4-6年级春季班" tooltip="http://mini.hot-basketball.com/cms/ScheduleDetail.asp?id=9726"/>
    <hyperlink ref="D12" r:id="rId2" tooltip="http://mini.hot-basketball.com/cms/ScheduleDetail.asp?id=9726"/>
    <hyperlink ref="C13" r:id="rId2" display="周六三点半北头小学班" tooltip="http://mini.hot-basketball.com/cms/ScheduleDetail.asp?id=9726"/>
    <hyperlink ref="D13" r:id="rId2" tooltip="http://mini.hot-basketball.com/cms/ScheduleDetail.asp?id=9726"/>
    <hyperlink ref="B15" r:id="rId12" display="43051.4166666667" tooltip="http://mini.hot-basketball.com/cms/ScheduleDetail.asp?id=9642"/>
    <hyperlink ref="B16" r:id="rId13" display="43044.4201388889" tooltip="http://mini.hot-basketball.com/cms/ScheduleDetail.asp?id=9643"/>
    <hyperlink ref="B17" r:id="rId14" display="43044.4166666667" tooltip="http://mini.hot-basketball.com/cms/ScheduleDetail.asp?id=9638"/>
    <hyperlink ref="C15" r:id="rId12" display="室内周日低年级十点基础班" tooltip="http://mini.hot-basketball.com/cms/ScheduleDetail.asp?id=9642"/>
    <hyperlink ref="D15" r:id="rId12" display="室内周日低年级十点基础班" tooltip="http://mini.hot-basketball.com/cms/ScheduleDetail.asp?id=9642"/>
    <hyperlink ref="C16" r:id="rId13" display="室内周日低年级十点基础班" tooltip="http://mini.hot-basketball.com/cms/ScheduleDetail.asp?id=9643"/>
    <hyperlink ref="D16" r:id="rId13" display="室内周日低年级十点基础班" tooltip="http://mini.hot-basketball.com/cms/ScheduleDetail.asp?id=9643"/>
    <hyperlink ref="C17" r:id="rId14" display="室内周日低年级十点基础班" tooltip="http://mini.hot-basketball.com/cms/ScheduleDetail.asp?id=9638"/>
    <hyperlink ref="D17" r:id="rId14" display="室内周日低年级十点基础班" tooltip="http://mini.hot-basketball.com/cms/ScheduleDetail.asp?id=9638"/>
    <hyperlink ref="C14" r:id="rId12" display="室内周日低年级十点基础班" tooltip="http://mini.hot-basketball.com/cms/ScheduleDetail.asp?id=9642"/>
    <hyperlink ref="D14" r:id="rId12" tooltip="http://mini.hot-basketball.com/cms/ScheduleDetail.asp?id=9642"/>
    <hyperlink ref="B14" r:id="rId15" display="43065.4166666667" tooltip="http://mini.hot-basketball.com/cms/ScheduleDetail.asp?id=9670"/>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25"/>
  <sheetViews>
    <sheetView workbookViewId="0">
      <selection activeCell="P18" sqref="P18"/>
    </sheetView>
  </sheetViews>
  <sheetFormatPr defaultColWidth="9" defaultRowHeight="13.5" outlineLevelCol="6"/>
  <cols>
    <col min="1" max="1" width="9" style="26"/>
    <col min="2" max="2" width="19.25" style="26" customWidth="1"/>
    <col min="3" max="3" width="9" style="26"/>
    <col min="4" max="4" width="15.25" style="26" customWidth="1"/>
    <col min="5" max="6" width="9" style="26"/>
    <col min="7" max="7" width="18" style="26" customWidth="1"/>
    <col min="8" max="8" width="9" style="26"/>
    <col min="9" max="9" width="9.625" style="26"/>
    <col min="10" max="10" width="18.5" style="26" customWidth="1"/>
    <col min="11" max="16384" width="9" style="26"/>
  </cols>
  <sheetData>
    <row r="1" s="1" customFormat="1" ht="24" customHeight="1" spans="1:7">
      <c r="A1" s="5" t="s">
        <v>91</v>
      </c>
      <c r="B1" s="5"/>
      <c r="C1" s="5"/>
      <c r="D1" s="5"/>
      <c r="E1" s="5"/>
      <c r="F1" s="5"/>
      <c r="G1" s="5"/>
    </row>
    <row r="2" s="1" customFormat="1" ht="16.5" spans="1:7">
      <c r="A2" s="7" t="s">
        <v>1</v>
      </c>
      <c r="B2" s="8" t="s">
        <v>2</v>
      </c>
      <c r="C2" s="8" t="s">
        <v>3</v>
      </c>
      <c r="D2" s="8"/>
      <c r="E2" s="8" t="s">
        <v>4</v>
      </c>
      <c r="F2" s="8" t="s">
        <v>7</v>
      </c>
      <c r="G2" s="10" t="s">
        <v>8</v>
      </c>
    </row>
    <row r="3" s="1" customFormat="1" ht="15" customHeight="1" spans="1:7">
      <c r="A3" s="27" t="s">
        <v>42</v>
      </c>
      <c r="B3" s="12">
        <v>43065.4166666667</v>
      </c>
      <c r="C3" s="13" t="s">
        <v>92</v>
      </c>
      <c r="D3" s="13" t="s">
        <v>92</v>
      </c>
      <c r="E3" s="13">
        <v>7</v>
      </c>
      <c r="F3" s="13">
        <f>100+25*E3</f>
        <v>275</v>
      </c>
      <c r="G3" s="15"/>
    </row>
    <row r="4" s="1" customFormat="1" ht="15" customHeight="1" spans="1:7">
      <c r="A4" s="27"/>
      <c r="B4" s="12">
        <v>43065.3333333333</v>
      </c>
      <c r="C4" s="13" t="s">
        <v>93</v>
      </c>
      <c r="D4" s="13" t="s">
        <v>93</v>
      </c>
      <c r="E4" s="13">
        <v>3</v>
      </c>
      <c r="F4" s="13">
        <f>100+25*E4</f>
        <v>175</v>
      </c>
      <c r="G4" s="15"/>
    </row>
    <row r="5" s="1" customFormat="1" ht="15" customHeight="1" spans="1:7">
      <c r="A5" s="27"/>
      <c r="B5" s="12">
        <v>43063.7916666667</v>
      </c>
      <c r="C5" s="13" t="s">
        <v>13</v>
      </c>
      <c r="D5" s="13" t="s">
        <v>13</v>
      </c>
      <c r="E5" s="13">
        <v>16</v>
      </c>
      <c r="F5" s="13">
        <f>(100+30*E5)*0.6</f>
        <v>348</v>
      </c>
      <c r="G5" s="15" t="s">
        <v>12</v>
      </c>
    </row>
    <row r="6" s="1" customFormat="1" ht="15" customHeight="1" spans="1:7">
      <c r="A6" s="27"/>
      <c r="B6" s="12">
        <v>43058.4166666667</v>
      </c>
      <c r="C6" s="13" t="s">
        <v>92</v>
      </c>
      <c r="D6" s="13" t="s">
        <v>92</v>
      </c>
      <c r="E6" s="13">
        <v>11</v>
      </c>
      <c r="F6" s="13">
        <f>100+30*E6</f>
        <v>430</v>
      </c>
      <c r="G6" s="15"/>
    </row>
    <row r="7" s="1" customFormat="1" ht="15" customHeight="1" spans="1:7">
      <c r="A7" s="27"/>
      <c r="B7" s="12">
        <v>43058.3333333333</v>
      </c>
      <c r="C7" s="13" t="s">
        <v>93</v>
      </c>
      <c r="D7" s="13" t="s">
        <v>93</v>
      </c>
      <c r="E7" s="13">
        <v>3</v>
      </c>
      <c r="F7" s="13">
        <f t="shared" ref="F6:F13" si="0">100+25*E7</f>
        <v>175</v>
      </c>
      <c r="G7" s="15"/>
    </row>
    <row r="8" s="1" customFormat="1" ht="15" customHeight="1" spans="1:7">
      <c r="A8" s="27"/>
      <c r="B8" s="12">
        <v>43057.7083333333</v>
      </c>
      <c r="C8" s="13" t="s">
        <v>10</v>
      </c>
      <c r="D8" s="13" t="s">
        <v>10</v>
      </c>
      <c r="E8" s="13">
        <v>16</v>
      </c>
      <c r="F8" s="13">
        <f>(100+30*E8)*0.6</f>
        <v>348</v>
      </c>
      <c r="G8" s="15" t="s">
        <v>12</v>
      </c>
    </row>
    <row r="9" s="1" customFormat="1" ht="15" customHeight="1" spans="1:7">
      <c r="A9" s="27"/>
      <c r="B9" s="12">
        <v>43056.7916666667</v>
      </c>
      <c r="C9" s="13" t="s">
        <v>13</v>
      </c>
      <c r="D9" s="13" t="s">
        <v>13</v>
      </c>
      <c r="E9" s="13">
        <v>19</v>
      </c>
      <c r="F9" s="13">
        <f>(100+30*E9)*0.6</f>
        <v>402</v>
      </c>
      <c r="G9" s="15" t="s">
        <v>12</v>
      </c>
    </row>
    <row r="10" s="1" customFormat="1" ht="15" customHeight="1" spans="1:7">
      <c r="A10" s="27"/>
      <c r="B10" s="12">
        <v>43051.4166666667</v>
      </c>
      <c r="C10" s="13" t="s">
        <v>92</v>
      </c>
      <c r="D10" s="13" t="s">
        <v>92</v>
      </c>
      <c r="E10" s="13">
        <v>9</v>
      </c>
      <c r="F10" s="13">
        <f t="shared" si="0"/>
        <v>325</v>
      </c>
      <c r="G10" s="15"/>
    </row>
    <row r="11" s="1" customFormat="1" ht="15" customHeight="1" spans="1:7">
      <c r="A11" s="27"/>
      <c r="B11" s="12">
        <v>43051.3333333333</v>
      </c>
      <c r="C11" s="13" t="s">
        <v>93</v>
      </c>
      <c r="D11" s="13" t="s">
        <v>93</v>
      </c>
      <c r="E11" s="13">
        <v>3</v>
      </c>
      <c r="F11" s="13">
        <f t="shared" si="0"/>
        <v>175</v>
      </c>
      <c r="G11" s="15"/>
    </row>
    <row r="12" s="1" customFormat="1" ht="15" customHeight="1" spans="1:7">
      <c r="A12" s="27"/>
      <c r="B12" s="12">
        <v>43044.4166666667</v>
      </c>
      <c r="C12" s="13" t="s">
        <v>92</v>
      </c>
      <c r="D12" s="13" t="s">
        <v>92</v>
      </c>
      <c r="E12" s="13">
        <v>9</v>
      </c>
      <c r="F12" s="13">
        <f t="shared" si="0"/>
        <v>325</v>
      </c>
      <c r="G12" s="15"/>
    </row>
    <row r="13" s="1" customFormat="1" ht="15" customHeight="1" spans="1:7">
      <c r="A13" s="27"/>
      <c r="B13" s="12">
        <v>43043.7083333333</v>
      </c>
      <c r="C13" s="13" t="s">
        <v>10</v>
      </c>
      <c r="D13" s="13" t="s">
        <v>10</v>
      </c>
      <c r="E13" s="13">
        <v>15</v>
      </c>
      <c r="F13" s="13">
        <f>(100+30*E13)*0.6</f>
        <v>330</v>
      </c>
      <c r="G13" s="15" t="s">
        <v>12</v>
      </c>
    </row>
    <row r="14" s="1" customFormat="1" ht="15" customHeight="1" spans="1:7">
      <c r="A14" s="27"/>
      <c r="B14" s="12">
        <v>43042.7916666667</v>
      </c>
      <c r="C14" s="13" t="s">
        <v>13</v>
      </c>
      <c r="D14" s="13" t="s">
        <v>13</v>
      </c>
      <c r="E14" s="13">
        <v>15</v>
      </c>
      <c r="F14" s="13">
        <f>(100+30*E14)*0.6</f>
        <v>330</v>
      </c>
      <c r="G14" s="15" t="s">
        <v>12</v>
      </c>
    </row>
    <row r="15" s="1" customFormat="1" ht="15" customHeight="1" spans="1:7">
      <c r="A15" s="28" t="s">
        <v>82</v>
      </c>
      <c r="B15" s="12">
        <v>43064.4375</v>
      </c>
      <c r="C15" s="13" t="s">
        <v>94</v>
      </c>
      <c r="D15" s="13" t="s">
        <v>94</v>
      </c>
      <c r="E15" s="13">
        <v>6</v>
      </c>
      <c r="F15" s="13">
        <f>100+25*E15</f>
        <v>250</v>
      </c>
      <c r="G15" s="16"/>
    </row>
    <row r="16" s="1" customFormat="1" ht="15" customHeight="1" spans="1:7">
      <c r="A16" s="29"/>
      <c r="B16" s="12">
        <v>43057.4375</v>
      </c>
      <c r="C16" s="13" t="s">
        <v>94</v>
      </c>
      <c r="D16" s="13" t="s">
        <v>94</v>
      </c>
      <c r="E16" s="13">
        <v>6</v>
      </c>
      <c r="F16" s="13">
        <f>100+25*E16</f>
        <v>250</v>
      </c>
      <c r="G16" s="16"/>
    </row>
    <row r="17" s="1" customFormat="1" ht="15" customHeight="1" spans="1:7">
      <c r="A17" s="29"/>
      <c r="B17" s="12">
        <v>43050.4375</v>
      </c>
      <c r="C17" s="13" t="s">
        <v>94</v>
      </c>
      <c r="D17" s="13" t="s">
        <v>94</v>
      </c>
      <c r="E17" s="13">
        <v>4</v>
      </c>
      <c r="F17" s="13">
        <f>100+25*E17</f>
        <v>200</v>
      </c>
      <c r="G17" s="16"/>
    </row>
    <row r="18" s="1" customFormat="1" ht="15" customHeight="1" spans="1:7">
      <c r="A18" s="29"/>
      <c r="B18" s="12">
        <v>43043.4375</v>
      </c>
      <c r="C18" s="13" t="s">
        <v>94</v>
      </c>
      <c r="D18" s="13" t="s">
        <v>94</v>
      </c>
      <c r="E18" s="13">
        <v>6</v>
      </c>
      <c r="F18" s="13">
        <f>100+25*E18</f>
        <v>250</v>
      </c>
      <c r="G18" s="16"/>
    </row>
    <row r="19" s="1" customFormat="1" ht="15" customHeight="1" spans="1:7">
      <c r="A19" s="28" t="s">
        <v>95</v>
      </c>
      <c r="B19" s="12">
        <v>43057.3541666667</v>
      </c>
      <c r="C19" s="13" t="s">
        <v>96</v>
      </c>
      <c r="D19" s="13" t="s">
        <v>96</v>
      </c>
      <c r="E19" s="13">
        <v>3</v>
      </c>
      <c r="F19" s="13">
        <f>100+25*E19</f>
        <v>175</v>
      </c>
      <c r="G19" s="16"/>
    </row>
    <row r="20" s="1" customFormat="1" ht="17.25" spans="1:7">
      <c r="A20" s="30" t="s">
        <v>22</v>
      </c>
      <c r="B20" s="31"/>
      <c r="C20" s="31"/>
      <c r="D20" s="31"/>
      <c r="E20" s="31"/>
      <c r="F20" s="32">
        <f>SUM(F3:F19)</f>
        <v>4763</v>
      </c>
      <c r="G20" s="21"/>
    </row>
    <row r="21" ht="14.25"/>
    <row r="22" ht="16.5" spans="1:7">
      <c r="A22" s="7" t="s">
        <v>24</v>
      </c>
      <c r="B22" s="8" t="s">
        <v>2</v>
      </c>
      <c r="C22" s="8" t="s">
        <v>3</v>
      </c>
      <c r="D22" s="8"/>
      <c r="E22" s="8" t="s">
        <v>4</v>
      </c>
      <c r="F22" s="8" t="s">
        <v>7</v>
      </c>
      <c r="G22" s="10" t="s">
        <v>8</v>
      </c>
    </row>
    <row r="23" ht="18" spans="1:7">
      <c r="A23" s="27" t="s">
        <v>42</v>
      </c>
      <c r="B23" s="12">
        <v>43050.7083333333</v>
      </c>
      <c r="C23" s="13" t="s">
        <v>10</v>
      </c>
      <c r="D23" s="13" t="s">
        <v>10</v>
      </c>
      <c r="E23" s="13">
        <v>13</v>
      </c>
      <c r="F23" s="13">
        <f>(100+30*E23)*0.4</f>
        <v>196</v>
      </c>
      <c r="G23" s="15"/>
    </row>
    <row r="24" ht="17.25" spans="1:7">
      <c r="A24" s="27"/>
      <c r="B24" s="12">
        <v>43049.7916666667</v>
      </c>
      <c r="C24" s="13" t="s">
        <v>13</v>
      </c>
      <c r="D24" s="13" t="s">
        <v>13</v>
      </c>
      <c r="E24" s="13">
        <v>15</v>
      </c>
      <c r="F24" s="13">
        <f>(100+30*E24)*0.4</f>
        <v>220</v>
      </c>
      <c r="G24" s="15"/>
    </row>
    <row r="25" ht="17.25" spans="1:7">
      <c r="A25" s="30" t="s">
        <v>22</v>
      </c>
      <c r="B25" s="31"/>
      <c r="C25" s="31"/>
      <c r="D25" s="31"/>
      <c r="E25" s="31"/>
      <c r="F25" s="32">
        <f>SUM(F23:F24)</f>
        <v>416</v>
      </c>
      <c r="G25" s="21"/>
    </row>
  </sheetData>
  <mergeCells count="27">
    <mergeCell ref="A1:G1"/>
    <mergeCell ref="C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A20:E20"/>
    <mergeCell ref="C22:D22"/>
    <mergeCell ref="C23:D23"/>
    <mergeCell ref="C24:D24"/>
    <mergeCell ref="A25:E25"/>
    <mergeCell ref="A3:A14"/>
    <mergeCell ref="A15:A18"/>
    <mergeCell ref="A23:A24"/>
  </mergeCells>
  <hyperlinks>
    <hyperlink ref="B4" r:id="rId1" display="43065.3333333333" tooltip="http://mini.hot-basketball.com/cms/ScheduleDetail.asp?id=9680"/>
    <hyperlink ref="B3" r:id="rId2" display="43065.4166666667" tooltip="http://mini.hot-basketball.com/cms/ScheduleDetail.asp?id=9679"/>
    <hyperlink ref="B5" r:id="rId3" display="43063.7916666667" tooltip="http://mini.hot-basketball.com/cms/ScheduleDetail.asp?id=9684"/>
    <hyperlink ref="B6" r:id="rId4" display="43058.4166666667" tooltip="http://mini.hot-basketball.com/cms/ScheduleDetail.asp?id=9685"/>
    <hyperlink ref="B7" r:id="rId5" display="43058.3333333333" tooltip="http://mini.hot-basketball.com/cms/ScheduleDetail.asp?id=9725"/>
    <hyperlink ref="B8" r:id="rId6" display="43057.7083333333" tooltip="http://mini.hot-basketball.com/cms/ScheduleDetail.asp?id=9687"/>
    <hyperlink ref="B9" r:id="rId7" display="43056.7916666667" tooltip="http://mini.hot-basketball.com/cms/ScheduleDetail.asp?id=9689"/>
    <hyperlink ref="B10" r:id="rId8" display="43051.4166666667" tooltip="http://mini.hot-basketball.com/cms/ScheduleDetail.asp?id=9690"/>
    <hyperlink ref="B11" r:id="rId9" display="43051.3333333333" tooltip="http://mini.hot-basketball.com/cms/ScheduleDetail.asp?id=9691"/>
    <hyperlink ref="B12" r:id="rId10" display="43044.4166666667" tooltip="http://mini.hot-basketball.com/cms/ScheduleDetail.asp?id=9695"/>
    <hyperlink ref="B13" r:id="rId11" display="43043.7083333333" tooltip="http://mini.hot-basketball.com/cms/ScheduleDetail.asp?id=9696"/>
    <hyperlink ref="B14" r:id="rId12" display="43042.7916666667" tooltip="http://mini.hot-basketball.com/cms/ScheduleDetail.asp?id=9698"/>
    <hyperlink ref="B15" r:id="rId13" display="43064.4375" tooltip="http://mini.hot-basketball.com/cms/ScheduleDetail.asp?id=9683"/>
    <hyperlink ref="B16" r:id="rId14" display="43057.4375" tooltip="http://mini.hot-basketball.com/cms/ScheduleDetail.asp?id=9686"/>
    <hyperlink ref="B17" r:id="rId15" display="43050.4375" tooltip="http://mini.hot-basketball.com/cms/ScheduleDetail.asp?id=9693"/>
    <hyperlink ref="B18" r:id="rId16" display="43043.4375" tooltip="http://mini.hot-basketball.com/cms/ScheduleDetail.asp?id=9697"/>
    <hyperlink ref="B19" r:id="rId17" display="43057.3541666667" tooltip="http://mini.hot-basketball.com/cms/ScheduleDetail.asp?id=9688"/>
    <hyperlink ref="B23" r:id="rId18" display="43050.7083333333" tooltip="http://mini.hot-basketball.com/cms/ScheduleDetail.asp?id=9692"/>
    <hyperlink ref="B24" r:id="rId19" display="43049.7916666667" tooltip="http://mini.hot-basketball.com/cms/ScheduleDetail.asp?id=9694"/>
    <hyperlink ref="C23" r:id="rId18" display="周六北头前海2年级代表" tooltip="http://mini.hot-basketball.com/cms/ScheduleDetail.asp?id=9692"/>
    <hyperlink ref="D23" r:id="rId18" display="周六北头前海2年级代表" tooltip="http://mini.hot-basketball.com/cms/ScheduleDetail.asp?id=9692"/>
    <hyperlink ref="C24" r:id="rId19" display="周五七点北头低年级" tooltip="http://mini.hot-basketball.com/cms/ScheduleDetail.asp?id=9694"/>
    <hyperlink ref="D24" r:id="rId19" display="周五七点北头低年级" tooltip="http://mini.hot-basketball.com/cms/ScheduleDetail.asp?id=9694"/>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5"/>
  <sheetViews>
    <sheetView tabSelected="1" workbookViewId="0">
      <selection activeCell="H33" sqref="H33"/>
    </sheetView>
  </sheetViews>
  <sheetFormatPr defaultColWidth="9" defaultRowHeight="13.5"/>
  <cols>
    <col min="2" max="2" width="16.25" customWidth="1"/>
    <col min="3" max="3" width="26.5" customWidth="1"/>
    <col min="5" max="5" width="9.875" style="4" customWidth="1"/>
    <col min="6" max="6" width="10.25" customWidth="1"/>
    <col min="7" max="7" width="10.25"/>
    <col min="8" max="8" width="58.375" customWidth="1"/>
    <col min="9" max="9" width="10.625" customWidth="1"/>
  </cols>
  <sheetData>
    <row r="1" s="1" customFormat="1" ht="24" customHeight="1" spans="1:8">
      <c r="A1" s="5" t="s">
        <v>97</v>
      </c>
      <c r="B1" s="5"/>
      <c r="C1" s="5"/>
      <c r="D1" s="5"/>
      <c r="E1" s="6"/>
      <c r="F1" s="5"/>
      <c r="G1" s="5"/>
      <c r="H1" s="5"/>
    </row>
    <row r="2" s="1" customFormat="1" ht="16.5" spans="1:8">
      <c r="A2" s="7" t="s">
        <v>1</v>
      </c>
      <c r="B2" s="8" t="s">
        <v>2</v>
      </c>
      <c r="C2" s="8" t="s">
        <v>3</v>
      </c>
      <c r="D2" s="8" t="s">
        <v>4</v>
      </c>
      <c r="E2" s="9" t="s">
        <v>5</v>
      </c>
      <c r="F2" s="8" t="s">
        <v>6</v>
      </c>
      <c r="G2" s="8" t="s">
        <v>7</v>
      </c>
      <c r="H2" s="10" t="s">
        <v>8</v>
      </c>
    </row>
    <row r="3" s="1" customFormat="1" ht="15" customHeight="1" spans="1:8">
      <c r="A3" s="11" t="s">
        <v>42</v>
      </c>
      <c r="B3" s="12">
        <v>43064.3333333333</v>
      </c>
      <c r="C3" s="13" t="s">
        <v>98</v>
      </c>
      <c r="D3" s="13">
        <v>8</v>
      </c>
      <c r="E3" s="14" t="s">
        <v>11</v>
      </c>
      <c r="F3" s="13" t="s">
        <v>11</v>
      </c>
      <c r="G3" s="13">
        <f>100+25*D3</f>
        <v>300</v>
      </c>
      <c r="H3" s="15"/>
    </row>
    <row r="4" s="1" customFormat="1" ht="15" customHeight="1" spans="1:8">
      <c r="A4" s="11"/>
      <c r="B4" s="12">
        <v>43057.34375</v>
      </c>
      <c r="C4" s="13" t="s">
        <v>98</v>
      </c>
      <c r="D4" s="13">
        <v>6</v>
      </c>
      <c r="E4" s="14" t="s">
        <v>11</v>
      </c>
      <c r="F4" s="13" t="s">
        <v>11</v>
      </c>
      <c r="G4" s="13">
        <f>100+25*D4</f>
        <v>250</v>
      </c>
      <c r="H4" s="15"/>
    </row>
    <row r="5" s="1" customFormat="1" ht="15" customHeight="1" spans="1:8">
      <c r="A5" s="11"/>
      <c r="B5" s="12">
        <v>43050.34375</v>
      </c>
      <c r="C5" s="13" t="s">
        <v>98</v>
      </c>
      <c r="D5" s="13">
        <v>9</v>
      </c>
      <c r="E5" s="14" t="s">
        <v>11</v>
      </c>
      <c r="F5" s="13" t="s">
        <v>11</v>
      </c>
      <c r="G5" s="13">
        <f>100+25*D5</f>
        <v>325</v>
      </c>
      <c r="H5" s="15"/>
    </row>
    <row r="6" s="1" customFormat="1" ht="15" customHeight="1" spans="1:8">
      <c r="A6" s="11"/>
      <c r="B6" s="12">
        <v>43043.34375</v>
      </c>
      <c r="C6" s="13" t="s">
        <v>98</v>
      </c>
      <c r="D6" s="13">
        <v>8</v>
      </c>
      <c r="E6" s="14" t="s">
        <v>11</v>
      </c>
      <c r="F6" s="13" t="s">
        <v>11</v>
      </c>
      <c r="G6" s="13">
        <f>100+25*D6</f>
        <v>300</v>
      </c>
      <c r="H6" s="15"/>
    </row>
    <row r="7" s="1" customFormat="1" ht="15" customHeight="1" spans="1:8">
      <c r="A7" s="11" t="s">
        <v>99</v>
      </c>
      <c r="B7" s="12">
        <v>43065.3333333333</v>
      </c>
      <c r="C7" s="13" t="s">
        <v>100</v>
      </c>
      <c r="D7" s="13">
        <v>4</v>
      </c>
      <c r="E7" s="14" t="s">
        <v>11</v>
      </c>
      <c r="F7" s="13" t="s">
        <v>11</v>
      </c>
      <c r="G7" s="13">
        <f t="shared" ref="G7:G14" si="0">100+25*D7</f>
        <v>200</v>
      </c>
      <c r="H7" s="15"/>
    </row>
    <row r="8" s="1" customFormat="1" ht="15" customHeight="1" spans="1:8">
      <c r="A8" s="11"/>
      <c r="B8" s="12">
        <v>43063.8333333333</v>
      </c>
      <c r="C8" s="13" t="s">
        <v>101</v>
      </c>
      <c r="D8" s="13">
        <v>3</v>
      </c>
      <c r="E8" s="14" t="s">
        <v>11</v>
      </c>
      <c r="F8" s="13" t="s">
        <v>11</v>
      </c>
      <c r="G8" s="13">
        <f t="shared" si="0"/>
        <v>175</v>
      </c>
      <c r="H8" s="16"/>
    </row>
    <row r="9" s="1" customFormat="1" ht="15" customHeight="1" spans="1:8">
      <c r="A9" s="11"/>
      <c r="B9" s="12">
        <v>43058.3333333333</v>
      </c>
      <c r="C9" s="13" t="s">
        <v>100</v>
      </c>
      <c r="D9" s="13">
        <v>4</v>
      </c>
      <c r="E9" s="14" t="s">
        <v>11</v>
      </c>
      <c r="F9" s="13" t="s">
        <v>11</v>
      </c>
      <c r="G9" s="13">
        <f t="shared" si="0"/>
        <v>200</v>
      </c>
      <c r="H9" s="16"/>
    </row>
    <row r="10" s="1" customFormat="1" ht="15" customHeight="1" spans="1:8">
      <c r="A10" s="11"/>
      <c r="B10" s="12">
        <v>43056.8333333333</v>
      </c>
      <c r="C10" s="13" t="s">
        <v>101</v>
      </c>
      <c r="D10" s="13">
        <v>4</v>
      </c>
      <c r="E10" s="14" t="s">
        <v>11</v>
      </c>
      <c r="F10" s="13" t="s">
        <v>11</v>
      </c>
      <c r="G10" s="13">
        <f t="shared" si="0"/>
        <v>200</v>
      </c>
      <c r="H10" s="16"/>
    </row>
    <row r="11" s="1" customFormat="1" ht="15" customHeight="1" spans="1:8">
      <c r="A11" s="11"/>
      <c r="B11" s="12">
        <v>43051.3333333333</v>
      </c>
      <c r="C11" s="13" t="s">
        <v>100</v>
      </c>
      <c r="D11" s="13">
        <v>4</v>
      </c>
      <c r="E11" s="14" t="s">
        <v>11</v>
      </c>
      <c r="F11" s="13" t="s">
        <v>11</v>
      </c>
      <c r="G11" s="13">
        <f t="shared" si="0"/>
        <v>200</v>
      </c>
      <c r="H11" s="16"/>
    </row>
    <row r="12" s="1" customFormat="1" ht="15" customHeight="1" spans="1:9">
      <c r="A12" s="11"/>
      <c r="B12" s="12">
        <v>43049.8333333333</v>
      </c>
      <c r="C12" s="13" t="s">
        <v>101</v>
      </c>
      <c r="D12" s="13">
        <v>6</v>
      </c>
      <c r="E12" s="14" t="s">
        <v>11</v>
      </c>
      <c r="F12" s="13" t="s">
        <v>11</v>
      </c>
      <c r="G12" s="13">
        <f t="shared" si="0"/>
        <v>250</v>
      </c>
      <c r="H12" s="15"/>
      <c r="I12" s="24"/>
    </row>
    <row r="13" s="1" customFormat="1" ht="15" customHeight="1" spans="1:9">
      <c r="A13" s="11"/>
      <c r="B13" s="12">
        <v>43044.3333333333</v>
      </c>
      <c r="C13" s="13" t="s">
        <v>100</v>
      </c>
      <c r="D13" s="13">
        <v>4</v>
      </c>
      <c r="E13" s="14" t="s">
        <v>11</v>
      </c>
      <c r="F13" s="13" t="s">
        <v>11</v>
      </c>
      <c r="G13" s="13">
        <f t="shared" si="0"/>
        <v>200</v>
      </c>
      <c r="H13" s="16"/>
      <c r="I13" s="24"/>
    </row>
    <row r="14" s="1" customFormat="1" ht="15" customHeight="1" spans="1:9">
      <c r="A14" s="11"/>
      <c r="B14" s="12">
        <v>43042.8333333333</v>
      </c>
      <c r="C14" s="13" t="s">
        <v>101</v>
      </c>
      <c r="D14" s="13">
        <v>5</v>
      </c>
      <c r="E14" s="14" t="s">
        <v>11</v>
      </c>
      <c r="F14" s="13" t="s">
        <v>11</v>
      </c>
      <c r="G14" s="13">
        <f t="shared" si="0"/>
        <v>225</v>
      </c>
      <c r="H14" s="15"/>
      <c r="I14" s="24"/>
    </row>
    <row r="15" s="1" customFormat="1" ht="15" customHeight="1" spans="1:9">
      <c r="A15" s="17" t="s">
        <v>102</v>
      </c>
      <c r="B15" s="12">
        <v>43069.6875</v>
      </c>
      <c r="C15" s="13" t="s">
        <v>103</v>
      </c>
      <c r="D15" s="13">
        <v>9</v>
      </c>
      <c r="E15" s="14">
        <f>65.63+61.76*5+70</f>
        <v>444.43</v>
      </c>
      <c r="F15" s="14">
        <f>40*2</f>
        <v>80</v>
      </c>
      <c r="G15" s="14">
        <f>E15+F15</f>
        <v>524.43</v>
      </c>
      <c r="H15" s="16" t="s">
        <v>104</v>
      </c>
      <c r="I15" s="24"/>
    </row>
    <row r="16" s="1" customFormat="1" ht="15" customHeight="1" spans="1:8">
      <c r="A16" s="17"/>
      <c r="B16" s="12">
        <v>43065.5833333333</v>
      </c>
      <c r="C16" s="13" t="s">
        <v>105</v>
      </c>
      <c r="D16" s="13">
        <v>8</v>
      </c>
      <c r="E16" s="14">
        <f>65.63*4+61.76</f>
        <v>324.28</v>
      </c>
      <c r="F16" s="14">
        <f>40*3</f>
        <v>120</v>
      </c>
      <c r="G16" s="14">
        <f>E16+F16</f>
        <v>444.28</v>
      </c>
      <c r="H16" s="16" t="s">
        <v>106</v>
      </c>
    </row>
    <row r="17" s="1" customFormat="1" ht="15" customHeight="1" spans="1:8">
      <c r="A17" s="17"/>
      <c r="B17" s="12">
        <v>43065.4375</v>
      </c>
      <c r="C17" s="13" t="s">
        <v>107</v>
      </c>
      <c r="D17" s="13">
        <v>3</v>
      </c>
      <c r="E17" s="14">
        <f>65.63+63.64</f>
        <v>129.27</v>
      </c>
      <c r="F17" s="14">
        <v>40</v>
      </c>
      <c r="G17" s="14">
        <f t="shared" ref="G16:G21" si="1">E17+F17</f>
        <v>169.27</v>
      </c>
      <c r="H17" s="16" t="s">
        <v>108</v>
      </c>
    </row>
    <row r="18" s="1" customFormat="1" ht="15" customHeight="1" spans="1:8">
      <c r="A18" s="17"/>
      <c r="B18" s="12">
        <v>43064.6319444444</v>
      </c>
      <c r="C18" s="13" t="s">
        <v>109</v>
      </c>
      <c r="D18" s="13">
        <v>7</v>
      </c>
      <c r="E18" s="14">
        <f>70+65.63+61.76*3+70</f>
        <v>390.91</v>
      </c>
      <c r="F18" s="14">
        <v>40</v>
      </c>
      <c r="G18" s="14">
        <f t="shared" si="1"/>
        <v>430.91</v>
      </c>
      <c r="H18" s="16" t="s">
        <v>110</v>
      </c>
    </row>
    <row r="19" s="1" customFormat="1" ht="15" customHeight="1" spans="1:8">
      <c r="A19" s="17"/>
      <c r="B19" s="12">
        <v>43062.6875</v>
      </c>
      <c r="C19" s="13" t="s">
        <v>103</v>
      </c>
      <c r="D19" s="13">
        <v>9</v>
      </c>
      <c r="E19" s="14">
        <f>70+65.63+61.76*3+70</f>
        <v>390.91</v>
      </c>
      <c r="F19" s="14">
        <f>40*3</f>
        <v>120</v>
      </c>
      <c r="G19" s="14">
        <f t="shared" si="1"/>
        <v>510.91</v>
      </c>
      <c r="H19" s="16" t="s">
        <v>110</v>
      </c>
    </row>
    <row r="20" s="1" customFormat="1" ht="15" customHeight="1" spans="1:8">
      <c r="A20" s="17"/>
      <c r="B20" s="12">
        <v>43058.5833333333</v>
      </c>
      <c r="C20" s="13" t="s">
        <v>105</v>
      </c>
      <c r="D20" s="13">
        <v>7</v>
      </c>
      <c r="E20" s="14">
        <f>65.63*4</f>
        <v>262.52</v>
      </c>
      <c r="F20" s="14">
        <f>40*3</f>
        <v>120</v>
      </c>
      <c r="G20" s="14">
        <f t="shared" si="1"/>
        <v>382.52</v>
      </c>
      <c r="H20" s="16" t="s">
        <v>111</v>
      </c>
    </row>
    <row r="21" s="1" customFormat="1" ht="15" customHeight="1" spans="1:8">
      <c r="A21" s="17"/>
      <c r="B21" s="12">
        <v>43058.4375</v>
      </c>
      <c r="C21" s="13" t="s">
        <v>107</v>
      </c>
      <c r="D21" s="13">
        <v>3</v>
      </c>
      <c r="E21" s="14">
        <f>65.63+63.64</f>
        <v>129.27</v>
      </c>
      <c r="F21" s="14">
        <v>40</v>
      </c>
      <c r="G21" s="14">
        <f t="shared" si="1"/>
        <v>169.27</v>
      </c>
      <c r="H21" s="16" t="s">
        <v>108</v>
      </c>
    </row>
    <row r="22" s="1" customFormat="1" ht="15" customHeight="1" spans="1:8">
      <c r="A22" s="17"/>
      <c r="B22" s="12">
        <v>43057.625</v>
      </c>
      <c r="C22" s="13" t="s">
        <v>109</v>
      </c>
      <c r="D22" s="13">
        <v>5</v>
      </c>
      <c r="E22" s="14">
        <f>70+65.63+61.76*2+70</f>
        <v>329.15</v>
      </c>
      <c r="F22" s="14">
        <v>0</v>
      </c>
      <c r="G22" s="14">
        <f t="shared" ref="G22:G40" si="2">E22+F22</f>
        <v>329.15</v>
      </c>
      <c r="H22" s="16" t="s">
        <v>112</v>
      </c>
    </row>
    <row r="23" s="1" customFormat="1" ht="15" customHeight="1" spans="1:9">
      <c r="A23" s="17"/>
      <c r="B23" s="12">
        <v>43055.6736111111</v>
      </c>
      <c r="C23" s="13" t="s">
        <v>103</v>
      </c>
      <c r="D23" s="13">
        <v>8</v>
      </c>
      <c r="E23" s="14">
        <f>70+65.63+61.76*4</f>
        <v>382.67</v>
      </c>
      <c r="F23" s="14">
        <v>80</v>
      </c>
      <c r="G23" s="14">
        <f t="shared" si="2"/>
        <v>462.67</v>
      </c>
      <c r="H23" s="16" t="s">
        <v>113</v>
      </c>
      <c r="I23" s="25"/>
    </row>
    <row r="24" s="1" customFormat="1" ht="15" customHeight="1" spans="1:9">
      <c r="A24" s="17"/>
      <c r="B24" s="12">
        <v>43053.6666666667</v>
      </c>
      <c r="C24" s="13" t="s">
        <v>105</v>
      </c>
      <c r="D24" s="13">
        <v>3</v>
      </c>
      <c r="E24" s="14">
        <v>65.63</v>
      </c>
      <c r="F24" s="14">
        <v>80</v>
      </c>
      <c r="G24" s="14">
        <f t="shared" si="2"/>
        <v>145.63</v>
      </c>
      <c r="H24" s="16" t="s">
        <v>114</v>
      </c>
      <c r="I24" s="25"/>
    </row>
    <row r="25" s="1" customFormat="1" ht="20" customHeight="1" spans="1:9">
      <c r="A25" s="17"/>
      <c r="B25" s="12">
        <v>43051.4375</v>
      </c>
      <c r="C25" s="13" t="s">
        <v>107</v>
      </c>
      <c r="D25" s="13">
        <v>2</v>
      </c>
      <c r="E25" s="14">
        <v>63.64</v>
      </c>
      <c r="F25" s="14">
        <v>40</v>
      </c>
      <c r="G25" s="14">
        <f t="shared" si="2"/>
        <v>103.64</v>
      </c>
      <c r="H25" s="16" t="s">
        <v>115</v>
      </c>
      <c r="I25" s="25"/>
    </row>
    <row r="26" s="1" customFormat="1" ht="15" customHeight="1" spans="1:8">
      <c r="A26" s="17"/>
      <c r="B26" s="12">
        <v>43050.5833333333</v>
      </c>
      <c r="C26" s="13" t="s">
        <v>109</v>
      </c>
      <c r="D26" s="13">
        <v>4</v>
      </c>
      <c r="E26" s="14">
        <f>70+61.76*2</f>
        <v>193.52</v>
      </c>
      <c r="F26" s="14">
        <v>0</v>
      </c>
      <c r="G26" s="14">
        <f t="shared" si="2"/>
        <v>193.52</v>
      </c>
      <c r="H26" s="16" t="s">
        <v>116</v>
      </c>
    </row>
    <row r="27" s="1" customFormat="1" ht="15" customHeight="1" spans="1:8">
      <c r="A27" s="17"/>
      <c r="B27" s="12">
        <v>43048.6736111111</v>
      </c>
      <c r="C27" s="13" t="s">
        <v>103</v>
      </c>
      <c r="D27" s="13">
        <v>10</v>
      </c>
      <c r="E27" s="14">
        <f>65.63+61.76*4+70</f>
        <v>382.67</v>
      </c>
      <c r="F27" s="14">
        <f>4*40</f>
        <v>160</v>
      </c>
      <c r="G27" s="14">
        <f t="shared" si="2"/>
        <v>542.67</v>
      </c>
      <c r="H27" s="16" t="s">
        <v>117</v>
      </c>
    </row>
    <row r="28" s="1" customFormat="1" ht="15" customHeight="1" spans="1:8">
      <c r="A28" s="17"/>
      <c r="B28" s="12">
        <v>43044.5833333333</v>
      </c>
      <c r="C28" s="13" t="s">
        <v>105</v>
      </c>
      <c r="D28" s="13">
        <v>5</v>
      </c>
      <c r="E28" s="14">
        <f>65.63*3</f>
        <v>196.89</v>
      </c>
      <c r="F28" s="14">
        <v>80</v>
      </c>
      <c r="G28" s="14">
        <f t="shared" si="2"/>
        <v>276.89</v>
      </c>
      <c r="H28" s="16" t="s">
        <v>118</v>
      </c>
    </row>
    <row r="29" s="1" customFormat="1" ht="15" customHeight="1" spans="1:8">
      <c r="A29" s="17"/>
      <c r="B29" s="12">
        <v>43044.4375</v>
      </c>
      <c r="C29" s="13" t="s">
        <v>107</v>
      </c>
      <c r="D29" s="13">
        <v>3</v>
      </c>
      <c r="E29" s="14">
        <f>65.63+63.64</f>
        <v>129.27</v>
      </c>
      <c r="F29" s="14">
        <v>40</v>
      </c>
      <c r="G29" s="14">
        <f t="shared" si="2"/>
        <v>169.27</v>
      </c>
      <c r="H29" s="16" t="s">
        <v>108</v>
      </c>
    </row>
    <row r="30" s="1" customFormat="1" ht="15" customHeight="1" spans="1:8">
      <c r="A30" s="17"/>
      <c r="B30" s="12">
        <v>43043.5833333333</v>
      </c>
      <c r="C30" s="13" t="s">
        <v>109</v>
      </c>
      <c r="D30" s="13">
        <v>4</v>
      </c>
      <c r="E30" s="14">
        <f>65.63+61.76*2</f>
        <v>189.15</v>
      </c>
      <c r="F30" s="14">
        <v>40</v>
      </c>
      <c r="G30" s="14">
        <f t="shared" si="2"/>
        <v>229.15</v>
      </c>
      <c r="H30" s="16" t="s">
        <v>112</v>
      </c>
    </row>
    <row r="31" s="1" customFormat="1" ht="15" customHeight="1" spans="1:8">
      <c r="A31" s="17"/>
      <c r="B31" s="12">
        <v>43041.6736111111</v>
      </c>
      <c r="C31" s="13" t="s">
        <v>103</v>
      </c>
      <c r="D31" s="13">
        <v>7</v>
      </c>
      <c r="E31" s="14">
        <f>61.76*4</f>
        <v>247.04</v>
      </c>
      <c r="F31" s="14">
        <f>40*3</f>
        <v>120</v>
      </c>
      <c r="G31" s="14">
        <f t="shared" si="2"/>
        <v>367.04</v>
      </c>
      <c r="H31" s="16" t="s">
        <v>119</v>
      </c>
    </row>
    <row r="32" s="1" customFormat="1" ht="15" customHeight="1" spans="1:8">
      <c r="A32" s="17" t="s">
        <v>120</v>
      </c>
      <c r="B32" s="12">
        <v>43068.7083333333</v>
      </c>
      <c r="C32" s="13" t="s">
        <v>121</v>
      </c>
      <c r="D32" s="13">
        <v>5</v>
      </c>
      <c r="E32" s="14">
        <f>70+61.76+58.33*3</f>
        <v>306.75</v>
      </c>
      <c r="F32" s="14">
        <v>0</v>
      </c>
      <c r="G32" s="14">
        <f t="shared" si="2"/>
        <v>306.75</v>
      </c>
      <c r="H32" s="15" t="s">
        <v>122</v>
      </c>
    </row>
    <row r="33" s="1" customFormat="1" ht="15" customHeight="1" spans="1:8">
      <c r="A33" s="17"/>
      <c r="B33" s="12">
        <v>43063.7083333333</v>
      </c>
      <c r="C33" s="13" t="s">
        <v>123</v>
      </c>
      <c r="D33" s="13">
        <v>11</v>
      </c>
      <c r="E33" s="14">
        <f>70*2+61.76+58.33*5</f>
        <v>493.41</v>
      </c>
      <c r="F33" s="14">
        <f>40*3</f>
        <v>120</v>
      </c>
      <c r="G33" s="14">
        <f t="shared" si="2"/>
        <v>613.41</v>
      </c>
      <c r="H33" s="15" t="s">
        <v>124</v>
      </c>
    </row>
    <row r="34" s="1" customFormat="1" ht="15" customHeight="1" spans="1:8">
      <c r="A34" s="17"/>
      <c r="B34" s="12">
        <v>43061.7083333333</v>
      </c>
      <c r="C34" s="13" t="s">
        <v>121</v>
      </c>
      <c r="D34" s="13">
        <v>6</v>
      </c>
      <c r="E34" s="14">
        <f>61.76+58.33*5</f>
        <v>353.41</v>
      </c>
      <c r="F34" s="14">
        <v>0</v>
      </c>
      <c r="G34" s="14">
        <f t="shared" si="2"/>
        <v>353.41</v>
      </c>
      <c r="H34" s="15" t="s">
        <v>125</v>
      </c>
    </row>
    <row r="35" s="1" customFormat="1" ht="15" customHeight="1" spans="1:8">
      <c r="A35" s="17"/>
      <c r="B35" s="12">
        <v>43056.7291666667</v>
      </c>
      <c r="C35" s="13" t="s">
        <v>123</v>
      </c>
      <c r="D35" s="13">
        <v>11</v>
      </c>
      <c r="E35" s="14">
        <f>70*2+61.76+58.33*5</f>
        <v>493.41</v>
      </c>
      <c r="F35" s="14">
        <f>40*3</f>
        <v>120</v>
      </c>
      <c r="G35" s="14">
        <f t="shared" si="2"/>
        <v>613.41</v>
      </c>
      <c r="H35" s="15" t="s">
        <v>124</v>
      </c>
    </row>
    <row r="36" s="1" customFormat="1" ht="15" customHeight="1" spans="1:8">
      <c r="A36" s="17"/>
      <c r="B36" s="12">
        <v>43054.7291666667</v>
      </c>
      <c r="C36" s="13" t="s">
        <v>121</v>
      </c>
      <c r="D36" s="13">
        <v>7</v>
      </c>
      <c r="E36" s="14">
        <f>61.76+58.33*4</f>
        <v>295.08</v>
      </c>
      <c r="F36" s="14">
        <f>40*2</f>
        <v>80</v>
      </c>
      <c r="G36" s="14">
        <f t="shared" si="2"/>
        <v>375.08</v>
      </c>
      <c r="H36" s="15" t="s">
        <v>126</v>
      </c>
    </row>
    <row r="37" s="1" customFormat="1" ht="15" customHeight="1" spans="1:8">
      <c r="A37" s="17"/>
      <c r="B37" s="12">
        <v>43049.7291666667</v>
      </c>
      <c r="C37" s="13" t="s">
        <v>123</v>
      </c>
      <c r="D37" s="13">
        <v>11</v>
      </c>
      <c r="E37" s="14">
        <f>70+61.76+58.33*5</f>
        <v>423.41</v>
      </c>
      <c r="F37" s="14">
        <f>4*40</f>
        <v>160</v>
      </c>
      <c r="G37" s="14">
        <f t="shared" si="2"/>
        <v>583.41</v>
      </c>
      <c r="H37" s="15" t="s">
        <v>127</v>
      </c>
    </row>
    <row r="38" s="1" customFormat="1" ht="15" customHeight="1" spans="1:8">
      <c r="A38" s="17"/>
      <c r="B38" s="12">
        <v>43047.7291666667</v>
      </c>
      <c r="C38" s="13" t="s">
        <v>121</v>
      </c>
      <c r="D38" s="13">
        <v>5</v>
      </c>
      <c r="E38" s="14">
        <f>61.76+58.33*3</f>
        <v>236.75</v>
      </c>
      <c r="F38" s="14">
        <v>40</v>
      </c>
      <c r="G38" s="14">
        <f t="shared" si="2"/>
        <v>276.75</v>
      </c>
      <c r="H38" s="15" t="s">
        <v>122</v>
      </c>
    </row>
    <row r="39" s="1" customFormat="1" ht="15" customHeight="1" spans="1:8">
      <c r="A39" s="17"/>
      <c r="B39" s="12">
        <v>43042.7291666667</v>
      </c>
      <c r="C39" s="13" t="s">
        <v>123</v>
      </c>
      <c r="D39" s="13">
        <v>11</v>
      </c>
      <c r="E39" s="14">
        <f>70+61.76+58.33*5</f>
        <v>423.41</v>
      </c>
      <c r="F39" s="14">
        <f>4*40</f>
        <v>160</v>
      </c>
      <c r="G39" s="14">
        <f t="shared" si="2"/>
        <v>583.41</v>
      </c>
      <c r="H39" s="15" t="s">
        <v>127</v>
      </c>
    </row>
    <row r="40" s="1" customFormat="1" ht="15" customHeight="1" spans="1:8">
      <c r="A40" s="17"/>
      <c r="B40" s="12">
        <v>43040.7291666667</v>
      </c>
      <c r="C40" s="13" t="s">
        <v>121</v>
      </c>
      <c r="D40" s="13">
        <v>4</v>
      </c>
      <c r="E40" s="14">
        <f>61.76+58.33*3</f>
        <v>236.75</v>
      </c>
      <c r="F40" s="14">
        <v>0</v>
      </c>
      <c r="G40" s="14">
        <f t="shared" si="2"/>
        <v>236.75</v>
      </c>
      <c r="H40" s="15" t="s">
        <v>128</v>
      </c>
    </row>
    <row r="41" s="1" customFormat="1" ht="17.25" spans="1:8">
      <c r="A41" s="18" t="s">
        <v>22</v>
      </c>
      <c r="B41" s="19"/>
      <c r="C41" s="19"/>
      <c r="D41" s="19"/>
      <c r="E41" s="20"/>
      <c r="F41" s="19"/>
      <c r="G41" s="20">
        <f>SUM(G3:G40)</f>
        <v>12218.6</v>
      </c>
      <c r="H41" s="21"/>
    </row>
    <row r="42" s="2" customFormat="1" ht="14.25" spans="1:5">
      <c r="A42" s="2" t="s">
        <v>129</v>
      </c>
      <c r="E42" s="22"/>
    </row>
    <row r="43" s="2" customFormat="1" ht="14.25" spans="1:5">
      <c r="A43" s="2" t="s">
        <v>130</v>
      </c>
      <c r="E43" s="22"/>
    </row>
    <row r="44" s="3" customFormat="1" ht="14.25" spans="1:5">
      <c r="A44" s="2" t="s">
        <v>131</v>
      </c>
      <c r="E44" s="23"/>
    </row>
    <row r="45" ht="14.25" spans="1:1">
      <c r="A45" s="2" t="s">
        <v>132</v>
      </c>
    </row>
  </sheetData>
  <mergeCells count="7">
    <mergeCell ref="A1:H1"/>
    <mergeCell ref="A41:F41"/>
    <mergeCell ref="A3:A6"/>
    <mergeCell ref="A7:A14"/>
    <mergeCell ref="A15:A31"/>
    <mergeCell ref="A32:A40"/>
    <mergeCell ref="I23:I24"/>
  </mergeCells>
  <hyperlinks>
    <hyperlink ref="B3" r:id="rId1" display="43064.3333333333" tooltip="http://mini.hot-basketball.com/cms/ScheduleDetail.asp?id=9717"/>
    <hyperlink ref="B4" r:id="rId2" display="43057.34375" tooltip="http://mini.hot-basketball.com/cms/ScheduleDetail.asp?id=9657"/>
    <hyperlink ref="B5" r:id="rId3" display="43050.34375" tooltip="http://mini.hot-basketball.com/cms/ScheduleDetail.asp?id=9631"/>
    <hyperlink ref="B6" r:id="rId4" display="43043.34375" tooltip="http://mini.hot-basketball.com/cms/ScheduleDetail.asp?id=9622"/>
    <hyperlink ref="C3" r:id="rId1" display="北头周六8点高年级进阶班" tooltip="http://mini.hot-basketball.com/cms/ScheduleDetail.asp?id=9717"/>
    <hyperlink ref="C4" r:id="rId2" display="北头周六8点高年级进阶班" tooltip="http://mini.hot-basketball.com/cms/ScheduleDetail.asp?id=9657"/>
    <hyperlink ref="C5" r:id="rId3" display="北头周六8点高年级进阶班" tooltip="http://mini.hot-basketball.com/cms/ScheduleDetail.asp?id=9631"/>
    <hyperlink ref="C6" r:id="rId4" display="北头周六8点高年级进阶班" tooltip="http://mini.hot-basketball.com/cms/ScheduleDetail.asp?id=9622"/>
    <hyperlink ref="B7" r:id="rId5" display="43065.3333333333" tooltip="http://mini.hot-basketball.com/cms/ScheduleDetail.asp?id=9719"/>
    <hyperlink ref="B8" r:id="rId6" display="43063.8333333333" tooltip="http://mini.hot-basketball.com/cms/ScheduleDetail.asp?id=9716"/>
    <hyperlink ref="B9" r:id="rId7" display="43058.3333333333" tooltip="http://mini.hot-basketball.com/cms/ScheduleDetail.asp?id=9659"/>
    <hyperlink ref="B10" r:id="rId8" display="43056.8333333333" tooltip="http://mini.hot-basketball.com/cms/ScheduleDetail.asp?id=9656"/>
    <hyperlink ref="B11" r:id="rId9" display="43051.3333333333" tooltip="http://mini.hot-basketball.com/cms/ScheduleDetail.asp?id=9633"/>
    <hyperlink ref="B12" r:id="rId10" display="43049.8333333333" tooltip="http://mini.hot-basketball.com/cms/ScheduleDetail.asp?id=9630"/>
    <hyperlink ref="B13" r:id="rId11" display="43044.3333333333" tooltip="http://mini.hot-basketball.com/cms/ScheduleDetail.asp?id=9624"/>
    <hyperlink ref="B14" r:id="rId12" display="43042.8333333333" tooltip="http://mini.hot-basketball.com/cms/ScheduleDetail.asp?id=9621"/>
    <hyperlink ref="C7" r:id="rId5" display="丽山五六年级混合班" tooltip="http://mini.hot-basketball.com/cms/ScheduleDetail.asp?id=9719"/>
    <hyperlink ref="C8" r:id="rId6" display="五六年级混合班" tooltip="http://mini.hot-basketball.com/cms/ScheduleDetail.asp?id=9716"/>
    <hyperlink ref="C9" r:id="rId7" display="丽山五六年级混合班" tooltip="http://mini.hot-basketball.com/cms/ScheduleDetail.asp?id=9659"/>
    <hyperlink ref="C10" r:id="rId8" display="五六年级混合班" tooltip="http://mini.hot-basketball.com/cms/ScheduleDetail.asp?id=9656"/>
    <hyperlink ref="C11" r:id="rId9" display="丽山五六年级混合班" tooltip="http://mini.hot-basketball.com/cms/ScheduleDetail.asp?id=9633"/>
    <hyperlink ref="C12" r:id="rId10" display="五六年级混合班" tooltip="http://mini.hot-basketball.com/cms/ScheduleDetail.asp?id=9630"/>
    <hyperlink ref="C13" r:id="rId11" display="丽山五六年级混合班" tooltip="http://mini.hot-basketball.com/cms/ScheduleDetail.asp?id=9624"/>
    <hyperlink ref="C14" r:id="rId12" display="五六年级混合班" tooltip="http://mini.hot-basketball.com/cms/ScheduleDetail.asp?id=9621"/>
    <hyperlink ref="B17" r:id="rId13" display="43065.4375" tooltip="http://mini.hot-basketball.com/cms/ScheduleDetail.asp?id=9720"/>
    <hyperlink ref="B16" r:id="rId14" display="43065.5833333333" tooltip="http://mini.hot-basketball.com/cms/ScheduleDetail.asp?id=9721"/>
    <hyperlink ref="B15" r:id="rId15" display="43069.6875" tooltip="http://mini.hot-basketball.com/cms/ScheduleDetail.asp?id=9728"/>
    <hyperlink ref="B18" r:id="rId16" display="43064.6319444444" tooltip="http://mini.hot-basketball.com/cms/ScheduleDetail.asp?id=9718"/>
    <hyperlink ref="B19" r:id="rId17" display="43062.6875" tooltip="http://mini.hot-basketball.com/cms/ScheduleDetail.asp?id=9714"/>
    <hyperlink ref="B20" r:id="rId18" display="43058.5833333333" tooltip="http://mini.hot-basketball.com/cms/ScheduleDetail.asp?id=9661"/>
    <hyperlink ref="B21" r:id="rId19" display="43058.4375" tooltip="http://mini.hot-basketball.com/cms/ScheduleDetail.asp?id=9660"/>
    <hyperlink ref="B22" r:id="rId20" display="43057.625" tooltip="http://mini.hot-basketball.com/cms/ScheduleDetail.asp?id=9658"/>
    <hyperlink ref="B23" r:id="rId21" display="43055.6736111111" tooltip="http://mini.hot-basketball.com/cms/ScheduleDetail.asp?id=9654"/>
    <hyperlink ref="B24" r:id="rId22" display="43053.6666666667" tooltip="http://mini.hot-basketball.com/cms/ScheduleDetail.asp?id=9652"/>
    <hyperlink ref="B25" r:id="rId23" display="43051.4375" tooltip="http://mini.hot-basketball.com/cms/ScheduleDetail.asp?id=9634"/>
    <hyperlink ref="B26" r:id="rId24" display="43050.5833333333" tooltip="http://mini.hot-basketball.com/cms/ScheduleDetail.asp?id=9632"/>
    <hyperlink ref="B27" r:id="rId25" display="43048.6736111111" tooltip="http://mini.hot-basketball.com/cms/ScheduleDetail.asp?id=9628"/>
    <hyperlink ref="B28" r:id="rId26" display="43044.5833333333" tooltip="http://mini.hot-basketball.com/cms/ScheduleDetail.asp?id=9626"/>
    <hyperlink ref="B29" r:id="rId27" display="43044.4375" tooltip="http://mini.hot-basketball.com/cms/ScheduleDetail.asp?id=9625"/>
    <hyperlink ref="B30" r:id="rId28" display="43043.5833333333" tooltip="http://mini.hot-basketball.com/cms/ScheduleDetail.asp?id=9623"/>
    <hyperlink ref="B31" r:id="rId29" display="43041.6736111111" tooltip="http://mini.hot-basketball.com/cms/ScheduleDetail.asp?id=9619"/>
    <hyperlink ref="C17" r:id="rId13" display="塘朗高年级十点半" tooltip="http://mini.hot-basketball.com/cms/ScheduleDetail.asp?id=9720"/>
    <hyperlink ref="C16" r:id="rId14" display="南科大低年级基础体验班" tooltip="http://mini.hot-basketball.com/cms/ScheduleDetail.asp?id=9721"/>
    <hyperlink ref="C15" r:id="rId15" display="南科大小学二年级" tooltip="http://mini.hot-basketball.com/cms/ScheduleDetail.asp?id=9728"/>
    <hyperlink ref="C18" r:id="rId16" display="南科大实验小学二年级" tooltip="http://mini.hot-basketball.com/cms/ScheduleDetail.asp?id=9718"/>
    <hyperlink ref="C19" r:id="rId17" display="南科大小学二年级" tooltip="http://mini.hot-basketball.com/cms/ScheduleDetail.asp?id=9714"/>
    <hyperlink ref="C20" r:id="rId18" display="南科大低年级基础体验班" tooltip="http://mini.hot-basketball.com/cms/ScheduleDetail.asp?id=9661"/>
    <hyperlink ref="C21" r:id="rId19" display="塘朗高年级十点半" tooltip="http://mini.hot-basketball.com/cms/ScheduleDetail.asp?id=9660"/>
    <hyperlink ref="C22" r:id="rId20" display="南科大实验小学二年级" tooltip="http://mini.hot-basketball.com/cms/ScheduleDetail.asp?id=9658"/>
    <hyperlink ref="C23" r:id="rId21" display="南科大小学二年级" tooltip="http://mini.hot-basketball.com/cms/ScheduleDetail.asp?id=9654"/>
    <hyperlink ref="C24" r:id="rId22" display="南科大低年级基础体验班" tooltip="http://mini.hot-basketball.com/cms/ScheduleDetail.asp?id=9652"/>
    <hyperlink ref="C25" r:id="rId23" display="塘朗高年级十点半" tooltip="http://mini.hot-basketball.com/cms/ScheduleDetail.asp?id=9634"/>
    <hyperlink ref="C26" r:id="rId24" display="南科大实验小学二年级" tooltip="http://mini.hot-basketball.com/cms/ScheduleDetail.asp?id=9632"/>
    <hyperlink ref="C27" r:id="rId25" display="南科大小学二年级" tooltip="http://mini.hot-basketball.com/cms/ScheduleDetail.asp?id=9628"/>
    <hyperlink ref="C28" r:id="rId26" display="南科大低年级基础体验班" tooltip="http://mini.hot-basketball.com/cms/ScheduleDetail.asp?id=9626"/>
    <hyperlink ref="C29" r:id="rId27" display="塘朗高年级十点半" tooltip="http://mini.hot-basketball.com/cms/ScheduleDetail.asp?id=9625"/>
    <hyperlink ref="C30" r:id="rId28" display="南科大实验小学二年级" tooltip="http://mini.hot-basketball.com/cms/ScheduleDetail.asp?id=9623"/>
    <hyperlink ref="C31" r:id="rId29" display="南科大小学二年级" tooltip="http://mini.hot-basketball.com/cms/ScheduleDetail.asp?id=9619"/>
    <hyperlink ref="B32" r:id="rId30" display="43068.7083333333" tooltip="http://mini.hot-basketball.com/cms/ScheduleDetail.asp?id=9723"/>
    <hyperlink ref="B33" r:id="rId31" display="43063.7083333333" tooltip="http://mini.hot-basketball.com/cms/ScheduleDetail.asp?id=9715"/>
    <hyperlink ref="B34" r:id="rId32" display="43061.7083333333" tooltip="http://mini.hot-basketball.com/cms/ScheduleDetail.asp?id=9713"/>
    <hyperlink ref="B35" r:id="rId33" display="43056.7291666667" tooltip="http://mini.hot-basketball.com/cms/ScheduleDetail.asp?id=9655"/>
    <hyperlink ref="B36" r:id="rId34" display="43054.7291666667" tooltip="http://mini.hot-basketball.com/cms/ScheduleDetail.asp?id=9653"/>
    <hyperlink ref="B37" r:id="rId35" display="43049.7291666667" tooltip="http://mini.hot-basketball.com/cms/ScheduleDetail.asp?id=9629"/>
    <hyperlink ref="B38" r:id="rId36" display="43047.7291666667" tooltip="http://mini.hot-basketball.com/cms/ScheduleDetail.asp?id=9627"/>
    <hyperlink ref="B39" r:id="rId37" display="43042.7291666667" tooltip="http://mini.hot-basketball.com/cms/ScheduleDetail.asp?id=9620"/>
    <hyperlink ref="B40" r:id="rId38" display="43040.7291666667" tooltip="http://mini.hot-basketball.com/cms/ScheduleDetail.asp?id=9618"/>
    <hyperlink ref="C32" r:id="rId30" display="南外周三五六年级混合班" tooltip="http://mini.hot-basketball.com/cms/ScheduleDetail.asp?id=9723"/>
    <hyperlink ref="C33" r:id="rId31" display="周五日南外四二班17点30" tooltip="http://mini.hot-basketball.com/cms/ScheduleDetail.asp?id=9715"/>
    <hyperlink ref="C34" r:id="rId32" display="南外周三五六年级混合班" tooltip="http://mini.hot-basketball.com/cms/ScheduleDetail.asp?id=9713"/>
    <hyperlink ref="C35" r:id="rId33" display="周五日南外四二班17点30" tooltip="http://mini.hot-basketball.com/cms/ScheduleDetail.asp?id=9655"/>
    <hyperlink ref="C36" r:id="rId34" display="南外周三五六年级混合班" tooltip="http://mini.hot-basketball.com/cms/ScheduleDetail.asp?id=9653"/>
    <hyperlink ref="C37" r:id="rId35" display="周五日南外四二班17点30" tooltip="http://mini.hot-basketball.com/cms/ScheduleDetail.asp?id=9629"/>
    <hyperlink ref="C38" r:id="rId36" display="南外周三五六年级混合班" tooltip="http://mini.hot-basketball.com/cms/ScheduleDetail.asp?id=9627"/>
    <hyperlink ref="C39" r:id="rId37" display="周五日南外四二班17点30" tooltip="http://mini.hot-basketball.com/cms/ScheduleDetail.asp?id=9620"/>
    <hyperlink ref="C40" r:id="rId38" display="南外周三五六年级混合班" tooltip="http://mini.hot-basketball.com/cms/ScheduleDetail.asp?id=9618"/>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庄贵钦 (28)</vt:lpstr>
      <vt:lpstr>钟声 (28)</vt:lpstr>
      <vt:lpstr>林泽铭</vt:lpstr>
      <vt:lpstr>董硕同</vt:lpstr>
      <vt:lpstr>黄万瑞</vt:lpstr>
      <vt:lpstr>安凯翔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Yalu</cp:lastModifiedBy>
  <dcterms:created xsi:type="dcterms:W3CDTF">2017-09-30T05:56:00Z</dcterms:created>
  <dcterms:modified xsi:type="dcterms:W3CDTF">2018-08-03T08:07:28Z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