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林泽铭" sheetId="2" r:id="rId1"/>
    <sheet name="董硕同" sheetId="3" r:id="rId2"/>
    <sheet name="庄贵钦" sheetId="4" r:id="rId3"/>
    <sheet name="黄万瑞" sheetId="5" r:id="rId4"/>
    <sheet name="安凯翔" sheetId="7" r:id="rId5"/>
    <sheet name="钟声" sheetId="6" r:id="rId6"/>
  </sheets>
  <calcPr calcId="144525" concurrentCalc="0"/>
</workbook>
</file>

<file path=xl/sharedStrings.xml><?xml version="1.0" encoding="utf-8"?>
<sst xmlns="http://schemas.openxmlformats.org/spreadsheetml/2006/main" count="129">
  <si>
    <r>
      <rPr>
        <sz val="16"/>
        <color theme="1"/>
        <rFont val="微软雅黑"/>
        <charset val="134"/>
      </rPr>
      <t>教练</t>
    </r>
    <r>
      <rPr>
        <sz val="16"/>
        <color rgb="FFFF0000"/>
        <rFont val="微软雅黑"/>
        <charset val="134"/>
      </rPr>
      <t>林泽铭</t>
    </r>
    <r>
      <rPr>
        <sz val="16"/>
        <color theme="1"/>
        <rFont val="微软雅黑"/>
        <charset val="134"/>
      </rPr>
      <t>2017年9月结算单</t>
    </r>
  </si>
  <si>
    <t>课程地点</t>
  </si>
  <si>
    <t>数量</t>
  </si>
  <si>
    <t>课程单价</t>
  </si>
  <si>
    <t>课程金额</t>
  </si>
  <si>
    <t>结算金额70%</t>
  </si>
  <si>
    <t>备注</t>
  </si>
  <si>
    <t>布心小学</t>
  </si>
  <si>
    <t>6节</t>
  </si>
  <si>
    <t>教练董硕同2017年9月结算单</t>
  </si>
  <si>
    <t>主教</t>
  </si>
  <si>
    <t>时间</t>
  </si>
  <si>
    <t>班级名称</t>
  </si>
  <si>
    <t>上课人次</t>
  </si>
  <si>
    <t>旧课时学员</t>
  </si>
  <si>
    <t>新课时学员</t>
  </si>
  <si>
    <t>结算金额</t>
  </si>
  <si>
    <t>北头</t>
  </si>
  <si>
    <t>周日北头高年级和初中基础</t>
  </si>
  <si>
    <t>/</t>
  </si>
  <si>
    <t>100+12*30</t>
  </si>
  <si>
    <t>周六三点半北头小学班</t>
  </si>
  <si>
    <t>100+8*25</t>
  </si>
  <si>
    <t>100+10*25</t>
  </si>
  <si>
    <t>100+5*25</t>
  </si>
  <si>
    <t>鼎太</t>
  </si>
  <si>
    <t>鼎太4-6年级春季班</t>
  </si>
  <si>
    <t>100+7*25</t>
  </si>
  <si>
    <t>100+11*30</t>
  </si>
  <si>
    <t>大热室内</t>
  </si>
  <si>
    <t>室内周日低年级十点基础班</t>
  </si>
  <si>
    <t>100+6*25</t>
  </si>
  <si>
    <t>100+4*25</t>
  </si>
  <si>
    <t>小计</t>
  </si>
  <si>
    <t>私教</t>
  </si>
  <si>
    <t>课程数量</t>
  </si>
  <si>
    <t>分成金额70%</t>
  </si>
  <si>
    <t>场地费</t>
  </si>
  <si>
    <t>一对一</t>
  </si>
  <si>
    <t>一对二</t>
  </si>
  <si>
    <t>助教</t>
  </si>
  <si>
    <t>上课人数</t>
  </si>
  <si>
    <t>南科实验小学</t>
  </si>
  <si>
    <t>南科大低年级基础体验班</t>
  </si>
  <si>
    <t>旧课时8人*40=320，新课时1人余浩锋享受15赠1，则1500/16*1人=93.75，即结算金额为（320+93.75）*40%=165.5</t>
  </si>
  <si>
    <t>旧课时7人*40=280，新课时1人余浩锋享受15赠1，则1500/16*1人=93.75，新课时1人谢振威享受15赠2，则1500/17*1人=88.24，即结算金额为（280+93.75+88.24）*40%=184.8</t>
  </si>
  <si>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庄贵钦</t>
    </r>
    <r>
      <rPr>
        <sz val="12"/>
        <color theme="1"/>
        <rFont val="微软雅黑"/>
        <charset val="134"/>
      </rPr>
      <t>2017年9月结算单</t>
    </r>
  </si>
  <si>
    <t>北头球场</t>
  </si>
  <si>
    <t>周六前海十点基础班</t>
  </si>
  <si>
    <t>周六前海小学一年级八点半</t>
  </si>
  <si>
    <t>100+3*25</t>
  </si>
  <si>
    <t>鼎太风华</t>
  </si>
  <si>
    <t>鼎太四六班女生团报</t>
  </si>
  <si>
    <t>旧课时6人*40=240，新课时2人余浩锋和唐浩益各上1节，分别享受了15赠1，则1500/16*2人*70%=131.25</t>
  </si>
  <si>
    <t>前海小学</t>
  </si>
  <si>
    <t>旧课时13人*40=520，新课时1人莫钧淇上课1节，享受了15赠1，则1500/16*1人*70%=65.63</t>
  </si>
  <si>
    <t>松坪小学</t>
  </si>
  <si>
    <t>松坪校内四五年级</t>
  </si>
  <si>
    <t>旧课时8人*40=320</t>
  </si>
  <si>
    <t>松坪周日上午八点半</t>
  </si>
  <si>
    <t>旧课时6人*40=240</t>
  </si>
  <si>
    <t>旧课时6人*40=240，新课时1人谢诺享受了12赠1，则1500/16*1节*70%=65.63</t>
  </si>
  <si>
    <t>旧课时7人*40=280，新课时1人谢诺享受了12赠1，则1500/16*1节*70%=65.63</t>
  </si>
  <si>
    <r>
      <rPr>
        <sz val="10"/>
        <color rgb="FFFF0000"/>
        <rFont val="微软雅黑"/>
        <charset val="134"/>
      </rPr>
      <t>注：自2017年9月16日起</t>
    </r>
    <r>
      <rPr>
        <b/>
        <sz val="10"/>
        <color rgb="FFFF0000"/>
        <rFont val="微软雅黑"/>
        <charset val="134"/>
      </rPr>
      <t>周六前海小学一年级八点半</t>
    </r>
    <r>
      <rPr>
        <sz val="10"/>
        <color rgb="FFFF0000"/>
        <rFont val="微软雅黑"/>
        <charset val="134"/>
      </rPr>
      <t>此班级转回前海小学上课后即已不属于公司教学点范围</t>
    </r>
  </si>
  <si>
    <t>周五七点北头低年级</t>
  </si>
  <si>
    <t>周六北头前海2年级代表</t>
  </si>
  <si>
    <t>周六北头六点半初中班</t>
  </si>
  <si>
    <t>少于10人</t>
  </si>
  <si>
    <t>南头城小学一年级团报</t>
  </si>
  <si>
    <t>南头城</t>
  </si>
  <si>
    <t>旧课时4人*40=160，新课时3人李宗杰和黄子轩和曹俸阁各享受了15赠1，则1500/16*3人=281.25，新课时1人郑楷涛享受了15赠2，则1500/17*1人=88.24，即结算金额为（160+281.25+88.24）*30%=158.85</t>
  </si>
  <si>
    <t>旧课时6人*40=240，新课时4人郭鑫烨和李宗杰和黄子轩和曹俸阁各享受了15赠1，则1500/16*4人=375，新课时1人郑楷涛享受了12赠2，则1500/17*1人=88.24，即结算金额为（240+375+88.24）*30%=210.97</t>
  </si>
  <si>
    <r>
      <rPr>
        <sz val="10"/>
        <color rgb="FFFF0000"/>
        <rFont val="微软雅黑"/>
        <charset val="134"/>
      </rPr>
      <t>注：自2017年9月15日起</t>
    </r>
    <r>
      <rPr>
        <b/>
        <sz val="10"/>
        <color rgb="FFFF0000"/>
        <rFont val="微软雅黑"/>
        <charset val="134"/>
      </rPr>
      <t>南头城小学一年级团报</t>
    </r>
    <r>
      <rPr>
        <sz val="10"/>
        <color rgb="FFFF0000"/>
        <rFont val="微软雅黑"/>
        <charset val="134"/>
      </rPr>
      <t>此班级转其他场地上课后即已不属于公司教学点范围</t>
    </r>
  </si>
  <si>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黄万瑞</t>
    </r>
    <r>
      <rPr>
        <sz val="12"/>
        <color theme="1"/>
        <rFont val="微软雅黑"/>
        <charset val="134"/>
      </rPr>
      <t>2017年9月结算单</t>
    </r>
  </si>
  <si>
    <t>北头初中周日早</t>
  </si>
  <si>
    <t>一主一助，（100+12*30）*60%</t>
  </si>
  <si>
    <t>周六北头前嗨2年级代表</t>
  </si>
  <si>
    <t>北头周日早上十点低年级班</t>
  </si>
  <si>
    <t>一主一助，（100+17*30）*60%</t>
  </si>
  <si>
    <t>一主一助，（100+22*30）*60%</t>
  </si>
  <si>
    <t>一主一助，（100+13*30）*60%</t>
  </si>
  <si>
    <t>一主一助，（100+20*30）*60%</t>
  </si>
  <si>
    <t>周六十点幼儿班</t>
  </si>
  <si>
    <t>周三北头晚七点低年级班</t>
  </si>
  <si>
    <t>鼎太四期早8点低年级</t>
  </si>
  <si>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安凯翔</t>
    </r>
    <r>
      <rPr>
        <sz val="12"/>
        <color theme="1"/>
        <rFont val="微软雅黑"/>
        <charset val="134"/>
      </rPr>
      <t>2017年9月结算单</t>
    </r>
  </si>
  <si>
    <t>北头周六8点高年级进阶班</t>
  </si>
  <si>
    <t>100+9*25</t>
  </si>
  <si>
    <t>丽山</t>
  </si>
  <si>
    <t>五六年级混合班</t>
  </si>
  <si>
    <t>旧课时3人*40=120</t>
  </si>
  <si>
    <t>丽山五六年级混合班</t>
  </si>
  <si>
    <t>旧课时4人*40=160</t>
  </si>
  <si>
    <t>旧课时2人*40=80，新课时2人杨宇昊和许凯瑞享受了15赠2，则1500/17*2人*70%=123.53，新课时1人周劲希享受了15赠1，则1500/16*1人*70%=65.63，新课时1人孙胤麒无赠课则1500/15*1人*70%=70</t>
  </si>
  <si>
    <t>旧课时5人*40=200</t>
  </si>
  <si>
    <t xml:space="preserve"> 2017-09-30 20:00</t>
  </si>
  <si>
    <t>新课时2人杨宇昊和许凯瑞享受了15赠2，则1500/17*2人*70%=123.53，新课时1人孙胤麒无赠课则1500/15*1人*70%=70</t>
  </si>
  <si>
    <t>塘朗高年级十点半</t>
  </si>
  <si>
    <t>旧课时4人*40=160，新课时1人郑竣隆，享受了15赠1，则1500/16*1人*70%=65.63</t>
  </si>
  <si>
    <t>一主一助，旧课时8人*40*60%=192，新课时1人余浩锋，享受了15赠1，则1500/16*1人*70%*60%=39.38</t>
  </si>
  <si>
    <t>南科大小学二年级</t>
  </si>
  <si>
    <t>旧课时8人*40=320，新课时1人吴浩睿，享受了15赠2，则1500/17*1人*70%=61.76，新课时1人彭鼎盛，享受了15赠1，则1500/16*1人*70%=65.63</t>
  </si>
  <si>
    <t>旧课时4人*40=160,新课时1人郑竣隆，享受了15赠1，则1500/16*1人*70%=65.63</t>
  </si>
  <si>
    <t>一主一助，旧课时7人*40*60%=168，新课时1人谢振威享受了15赠2，则1500/17*1人*70%*60%=37.06，新课时1人余浩锋，享受了15赠1，则1500/16*1人*70%*60%=39.38</t>
  </si>
  <si>
    <t>旧课时3人*40=120，新课时1人郑竣隆，享受了15赠1，则1500/16*1人*70%=65.63</t>
  </si>
  <si>
    <t>旧课时8人*40=320，新课时1人谢振威享受了15赠2，则1500/17*1人*70=61.76，新课时1人余浩锋，享受了15赠1，则1500/16*1人*70%=65.63</t>
  </si>
  <si>
    <t>旧课时7人*40=280，新课时1人吴浩睿，享受了15赠2，则1500/17*1人*70%=61.76，新课时1人彭鼎盛，享受了15赠1，则1500/16*1人*70%=65.63</t>
  </si>
  <si>
    <t>南山外国语学校</t>
  </si>
  <si>
    <t>南外周三五六年级混合班</t>
  </si>
  <si>
    <t>旧课时9人*40=360</t>
  </si>
  <si>
    <t>周五日南外四二班17点30</t>
  </si>
  <si>
    <t>旧课时5人*40=200，新课时1人谢俊棋，享受了15赠3，则1500/18*1人*70%=58.33</t>
  </si>
  <si>
    <t>旧课时7人*40=280</t>
  </si>
  <si>
    <t>旧课时3人*40=120，新课时1人谢俊棋，享受了15赠3，则1500/18*1人*70%=58.33</t>
  </si>
  <si>
    <t>旧课时6人*40=240，新课时1人蔡硕勋，享受了15赠3，则1500/18*1人*70%=58.33</t>
  </si>
  <si>
    <t>旧课时4人*40=160，新课时1人谢俊棋，享受了15赠3，则1500/18*1人*70%=58.33</t>
  </si>
  <si>
    <t>旧课时6人*40=240，新课时1人蔡硕勋，享受了15赠3，则1500/18*1人*70%=58.33，新课时1人陈米洛，享受了15赠2，则1500/17*1人*70%=61.76</t>
  </si>
  <si>
    <t>旧课时5人*40=200，新课时2人蔡硕勋和谢俊棋，享受了15赠3，则1500/18*2人*70%=116.67</t>
  </si>
  <si>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钟声</t>
    </r>
    <r>
      <rPr>
        <sz val="12"/>
        <color theme="1"/>
        <rFont val="微软雅黑"/>
        <charset val="134"/>
      </rPr>
      <t>2017年9月结算单</t>
    </r>
  </si>
  <si>
    <t>周六北头前嗨五年级</t>
  </si>
  <si>
    <t>前海小学3年级团报班</t>
  </si>
  <si>
    <t>一主一助，（100+11*30）*60%=258</t>
  </si>
  <si>
    <t xml:space="preserve"> 2017-09-16 08:00</t>
  </si>
  <si>
    <t>一主一助，旧课时4人*40*70%=96，新课时3人李宗杰和黄子轩和曹俸阁各享受了15赠1，则1500/16*3人=281.25，新课时1人郑楷涛享受了15赠2，则1500/17*1人=88.24，即结算金额为（281.25+88.24）*70%=258.64</t>
  </si>
  <si>
    <t>一主一助，旧课时6人*40*70%=168，新课时4人郭鑫烨和李宗杰和黄子轩和曹俸阁各享受了15赠1，则1500/16*4人=375，新课时1人郑楷涛享受了12赠2，则1500/17*1人=88.24，即结算金额为（375+88.24）*70%=324.27</t>
  </si>
  <si>
    <t>旧课时10人*40=400，新课时1人熊昊鹏，享受了30赠2，则3000/32*1人*70%=65.63</t>
  </si>
  <si>
    <t>旧课时8人*40=320，新课时1人熊昊鹏，享受了30赠2，则3000/32*1人*70%=65.63，新课时王钰龙享受了15赠1，则1500/16*1人*70%=65.63</t>
  </si>
  <si>
    <r>
      <rPr>
        <sz val="10"/>
        <color rgb="FFFF0000"/>
        <rFont val="微软雅黑"/>
        <charset val="134"/>
      </rPr>
      <t>注：自2017年9月16日起</t>
    </r>
    <r>
      <rPr>
        <b/>
        <sz val="10"/>
        <color rgb="FFFF0000"/>
        <rFont val="微软雅黑"/>
        <charset val="134"/>
      </rPr>
      <t>周六前海十点基础班</t>
    </r>
    <r>
      <rPr>
        <sz val="10"/>
        <color rgb="FFFF0000"/>
        <rFont val="微软雅黑"/>
        <charset val="134"/>
      </rPr>
      <t>此班级转回前海小学上课后即已不属于公司教学点范围</t>
    </r>
  </si>
  <si>
    <r>
      <rPr>
        <sz val="10"/>
        <color rgb="FFFF0000"/>
        <rFont val="微软雅黑"/>
        <charset val="134"/>
      </rPr>
      <t xml:space="preserve">       自2017年9月17日起</t>
    </r>
    <r>
      <rPr>
        <b/>
        <sz val="10"/>
        <color rgb="FFFF0000"/>
        <rFont val="微软雅黑"/>
        <charset val="134"/>
      </rPr>
      <t>前海小学3年级团报班</t>
    </r>
    <r>
      <rPr>
        <sz val="10"/>
        <color rgb="FFFF0000"/>
        <rFont val="微软雅黑"/>
        <charset val="134"/>
      </rPr>
      <t>此班级转回前海小学上课后即已不属于公司教学点范围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</si>
</sst>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9"/>
      <color theme="1"/>
      <name val="微软雅黑"/>
      <charset val="134"/>
    </font>
    <font>
      <sz val="10"/>
      <color rgb="FFFF0000"/>
      <name val="微软雅黑"/>
      <charset val="134"/>
    </font>
    <font>
      <sz val="9"/>
      <color rgb="FFFF0000"/>
      <name val="微软雅黑"/>
      <charset val="134"/>
    </font>
    <font>
      <sz val="14"/>
      <color theme="1"/>
      <name val="微软雅黑"/>
      <charset val="134"/>
    </font>
    <font>
      <sz val="16"/>
      <color theme="1"/>
      <name val="微软雅黑"/>
      <charset val="134"/>
    </font>
    <font>
      <sz val="14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微软雅黑"/>
      <charset val="134"/>
    </font>
    <font>
      <b/>
      <sz val="10"/>
      <color rgb="FFFF0000"/>
      <name val="微软雅黑"/>
      <charset val="134"/>
    </font>
    <font>
      <sz val="16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3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9" borderId="36" applyNumberFormat="0" applyAlignment="0" applyProtection="0">
      <alignment vertical="center"/>
    </xf>
    <xf numFmtId="0" fontId="15" fillId="9" borderId="32" applyNumberFormat="0" applyAlignment="0" applyProtection="0">
      <alignment vertical="center"/>
    </xf>
    <xf numFmtId="0" fontId="20" fillId="19" borderId="3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2" fontId="3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77" fontId="1" fillId="0" borderId="15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2" fontId="1" fillId="0" borderId="4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336" TargetMode="External"/><Relationship Id="rId8" Type="http://schemas.openxmlformats.org/officeDocument/2006/relationships/hyperlink" Target="http://mini.hot-basketball.com/cms/ScheduleDetail.asp?id=9357" TargetMode="External"/><Relationship Id="rId7" Type="http://schemas.openxmlformats.org/officeDocument/2006/relationships/hyperlink" Target="http://mini.hot-basketball.com/cms/ScheduleDetail.asp?id=9383" TargetMode="External"/><Relationship Id="rId6" Type="http://schemas.openxmlformats.org/officeDocument/2006/relationships/hyperlink" Target="http://mini.hot-basketball.com/cms/ScheduleDetail.asp?id=9424" TargetMode="External"/><Relationship Id="rId5" Type="http://schemas.openxmlformats.org/officeDocument/2006/relationships/hyperlink" Target="http://mini.hot-basketball.com/cms/ScheduleDetail.asp?id=9372" TargetMode="External"/><Relationship Id="rId4" Type="http://schemas.openxmlformats.org/officeDocument/2006/relationships/hyperlink" Target="http://mini.hot-basketball.com/cms/ScheduleDetail.asp?id=9382" TargetMode="External"/><Relationship Id="rId3" Type="http://schemas.openxmlformats.org/officeDocument/2006/relationships/hyperlink" Target="http://mini.hot-basketball.com/cms/ScheduleDetail.asp?id=9407" TargetMode="External"/><Relationship Id="rId2" Type="http://schemas.openxmlformats.org/officeDocument/2006/relationships/hyperlink" Target="http://mini.hot-basketball.com/cms/ScheduleDetail.asp?id=9421" TargetMode="External"/><Relationship Id="rId15" Type="http://schemas.openxmlformats.org/officeDocument/2006/relationships/hyperlink" Target="http://mini.hot-basketball.com/cms/ScheduleDetail.asp?id=9406" TargetMode="External"/><Relationship Id="rId14" Type="http://schemas.openxmlformats.org/officeDocument/2006/relationships/hyperlink" Target="http://mini.hot-basketball.com/cms/ScheduleDetail.asp?id=9337" TargetMode="External"/><Relationship Id="rId13" Type="http://schemas.openxmlformats.org/officeDocument/2006/relationships/hyperlink" Target="http://mini.hot-basketball.com/cms/ScheduleDetail.asp?id=9352" TargetMode="External"/><Relationship Id="rId12" Type="http://schemas.openxmlformats.org/officeDocument/2006/relationships/hyperlink" Target="http://mini.hot-basketball.com/cms/ScheduleDetail.asp?id=9358" TargetMode="External"/><Relationship Id="rId11" Type="http://schemas.openxmlformats.org/officeDocument/2006/relationships/hyperlink" Target="http://mini.hot-basketball.com/cms/ScheduleDetail.asp?id=9385" TargetMode="External"/><Relationship Id="rId10" Type="http://schemas.openxmlformats.org/officeDocument/2006/relationships/hyperlink" Target="http://mini.hot-basketball.com/cms/ScheduleDetail.asp?id=9425" TargetMode="External"/><Relationship Id="rId1" Type="http://schemas.openxmlformats.org/officeDocument/2006/relationships/hyperlink" Target="http://mini.hot-basketball.com/cms/ScheduleDetail.asp?id=9463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339" TargetMode="External"/><Relationship Id="rId8" Type="http://schemas.openxmlformats.org/officeDocument/2006/relationships/hyperlink" Target="http://mini.hot-basketball.com/cms/ScheduleDetail.asp?id=9366" TargetMode="External"/><Relationship Id="rId7" Type="http://schemas.openxmlformats.org/officeDocument/2006/relationships/hyperlink" Target="http://mini.hot-basketball.com/cms/ScheduleDetail.asp?id=9401" TargetMode="External"/><Relationship Id="rId6" Type="http://schemas.openxmlformats.org/officeDocument/2006/relationships/hyperlink" Target="http://mini.hot-basketball.com/cms/ScheduleDetail.asp?id=9346" TargetMode="External"/><Relationship Id="rId5" Type="http://schemas.openxmlformats.org/officeDocument/2006/relationships/hyperlink" Target="http://mini.hot-basketball.com/cms/ScheduleDetail.asp?id=9365" TargetMode="External"/><Relationship Id="rId4" Type="http://schemas.openxmlformats.org/officeDocument/2006/relationships/hyperlink" Target="http://mini.hot-basketball.com/cms/ScheduleDetail.asp?id=9400" TargetMode="External"/><Relationship Id="rId3" Type="http://schemas.openxmlformats.org/officeDocument/2006/relationships/hyperlink" Target="http://mini.hot-basketball.com/cms/ScheduleDetail.asp?id=9460" TargetMode="External"/><Relationship Id="rId2" Type="http://schemas.openxmlformats.org/officeDocument/2006/relationships/hyperlink" Target="http://mini.hot-basketball.com/cms/ScheduleDetail.asp?id=9332" TargetMode="External"/><Relationship Id="rId10" Type="http://schemas.openxmlformats.org/officeDocument/2006/relationships/hyperlink" Target="http://mini.hot-basketball.com/cms/ScheduleDetail.asp?id=9338" TargetMode="External"/><Relationship Id="rId1" Type="http://schemas.openxmlformats.org/officeDocument/2006/relationships/hyperlink" Target="http://mini.hot-basketball.com/cms/ScheduleDetail.asp?id=9367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438" TargetMode="External"/><Relationship Id="rId8" Type="http://schemas.openxmlformats.org/officeDocument/2006/relationships/hyperlink" Target="http://mini.hot-basketball.com/cms/ScheduleDetail.asp?id=9432" TargetMode="External"/><Relationship Id="rId7" Type="http://schemas.openxmlformats.org/officeDocument/2006/relationships/hyperlink" Target="http://mini.hot-basketball.com/cms/ScheduleDetail.asp?id=9431" TargetMode="External"/><Relationship Id="rId6" Type="http://schemas.openxmlformats.org/officeDocument/2006/relationships/hyperlink" Target="http://mini.hot-basketball.com/cms/ScheduleDetail.asp?id=9430" TargetMode="External"/><Relationship Id="rId5" Type="http://schemas.openxmlformats.org/officeDocument/2006/relationships/hyperlink" Target="http://mini.hot-basketball.com/cms/ScheduleDetail.asp?id=9437" TargetMode="External"/><Relationship Id="rId4" Type="http://schemas.openxmlformats.org/officeDocument/2006/relationships/hyperlink" Target="http://mini.hot-basketball.com/cms/ScheduleDetail.asp?id=9429" TargetMode="External"/><Relationship Id="rId3" Type="http://schemas.openxmlformats.org/officeDocument/2006/relationships/hyperlink" Target="http://mini.hot-basketball.com/cms/ScheduleDetail.asp?id=9428" TargetMode="External"/><Relationship Id="rId21" Type="http://schemas.openxmlformats.org/officeDocument/2006/relationships/hyperlink" Target="http://mini.hot-basketball.com/cms/ScheduleDetail.asp?id=9342" TargetMode="External"/><Relationship Id="rId20" Type="http://schemas.openxmlformats.org/officeDocument/2006/relationships/hyperlink" Target="http://mini.hot-basketball.com/cms/ScheduleDetail.asp?id=9370" TargetMode="External"/><Relationship Id="rId2" Type="http://schemas.openxmlformats.org/officeDocument/2006/relationships/hyperlink" Target="http://mini.hot-basketball.com/cms/ScheduleDetail.asp?id=9426" TargetMode="External"/><Relationship Id="rId19" Type="http://schemas.openxmlformats.org/officeDocument/2006/relationships/hyperlink" Target="http://mini.hot-basketball.com/cms/ScheduleDetail.asp?id=9434" TargetMode="External"/><Relationship Id="rId18" Type="http://schemas.openxmlformats.org/officeDocument/2006/relationships/hyperlink" Target="http://mini.hot-basketball.com/cms/ScheduleDetail.asp?id=9459" TargetMode="External"/><Relationship Id="rId17" Type="http://schemas.openxmlformats.org/officeDocument/2006/relationships/hyperlink" Target="http://mini.hot-basketball.com/cms/ScheduleDetail.asp?id=9343" TargetMode="External"/><Relationship Id="rId16" Type="http://schemas.openxmlformats.org/officeDocument/2006/relationships/hyperlink" Target="http://mini.hot-basketball.com/cms/ScheduleDetail.asp?id=9368" TargetMode="External"/><Relationship Id="rId15" Type="http://schemas.openxmlformats.org/officeDocument/2006/relationships/hyperlink" Target="http://mini.hot-basketball.com/cms/ScheduleDetail.asp?id=9371" TargetMode="External"/><Relationship Id="rId14" Type="http://schemas.openxmlformats.org/officeDocument/2006/relationships/hyperlink" Target="http://mini.hot-basketball.com/cms/ScheduleDetail.asp?id=9427" TargetMode="External"/><Relationship Id="rId13" Type="http://schemas.openxmlformats.org/officeDocument/2006/relationships/hyperlink" Target="http://mini.hot-basketball.com/cms/ScheduleDetail.asp?id=9345" TargetMode="External"/><Relationship Id="rId12" Type="http://schemas.openxmlformats.org/officeDocument/2006/relationships/hyperlink" Target="http://mini.hot-basketball.com/cms/ScheduleDetail.asp?id=9369" TargetMode="External"/><Relationship Id="rId11" Type="http://schemas.openxmlformats.org/officeDocument/2006/relationships/hyperlink" Target="http://mini.hot-basketball.com/cms/ScheduleDetail.asp?id=9373" TargetMode="External"/><Relationship Id="rId10" Type="http://schemas.openxmlformats.org/officeDocument/2006/relationships/hyperlink" Target="http://mini.hot-basketball.com/cms/ScheduleDetail.asp?id=9374" TargetMode="External"/><Relationship Id="rId1" Type="http://schemas.openxmlformats.org/officeDocument/2006/relationships/hyperlink" Target="http://mini.hot-basketball.com/cms/ScheduleDetail.asp?id=946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361" TargetMode="External"/><Relationship Id="rId8" Type="http://schemas.openxmlformats.org/officeDocument/2006/relationships/hyperlink" Target="http://mini.hot-basketball.com/cms/ScheduleDetail.asp?id=9439" TargetMode="External"/><Relationship Id="rId7" Type="http://schemas.openxmlformats.org/officeDocument/2006/relationships/hyperlink" Target="http://mini.hot-basketball.com/cms/ScheduleDetail.asp?id=9390" TargetMode="External"/><Relationship Id="rId6" Type="http://schemas.openxmlformats.org/officeDocument/2006/relationships/hyperlink" Target="http://mini.hot-basketball.com/cms/ScheduleDetail.asp?id=9388" TargetMode="External"/><Relationship Id="rId5" Type="http://schemas.openxmlformats.org/officeDocument/2006/relationships/hyperlink" Target="http://mini.hot-basketball.com/cms/ScheduleDetail.asp?id=9416" TargetMode="External"/><Relationship Id="rId4" Type="http://schemas.openxmlformats.org/officeDocument/2006/relationships/hyperlink" Target="http://mini.hot-basketball.com/cms/ScheduleDetail.asp?id=9446" TargetMode="External"/><Relationship Id="rId3" Type="http://schemas.openxmlformats.org/officeDocument/2006/relationships/hyperlink" Target="http://mini.hot-basketball.com/cms/ScheduleDetail.asp?id=9329" TargetMode="External"/><Relationship Id="rId27" Type="http://schemas.openxmlformats.org/officeDocument/2006/relationships/hyperlink" Target="http://mini.hot-basketball.com/cms/ScheduleDetail.asp?id=9330" TargetMode="External"/><Relationship Id="rId26" Type="http://schemas.openxmlformats.org/officeDocument/2006/relationships/hyperlink" Target="http://mini.hot-basketball.com/cms/ScheduleDetail.asp?id=9347" TargetMode="External"/><Relationship Id="rId25" Type="http://schemas.openxmlformats.org/officeDocument/2006/relationships/hyperlink" Target="http://mini.hot-basketball.com/cms/ScheduleDetail.asp?id=9360" TargetMode="External"/><Relationship Id="rId24" Type="http://schemas.openxmlformats.org/officeDocument/2006/relationships/hyperlink" Target="http://mini.hot-basketball.com/cms/ScheduleDetail.asp?id=9375" TargetMode="External"/><Relationship Id="rId23" Type="http://schemas.openxmlformats.org/officeDocument/2006/relationships/hyperlink" Target="http://mini.hot-basketball.com/cms/ScheduleDetail.asp?id=9392" TargetMode="External"/><Relationship Id="rId22" Type="http://schemas.openxmlformats.org/officeDocument/2006/relationships/hyperlink" Target="http://mini.hot-basketball.com/cms/ScheduleDetail.asp?id=9414" TargetMode="External"/><Relationship Id="rId21" Type="http://schemas.openxmlformats.org/officeDocument/2006/relationships/hyperlink" Target="http://mini.hot-basketball.com/cms/ScheduleDetail.asp?id=9415" TargetMode="External"/><Relationship Id="rId20" Type="http://schemas.openxmlformats.org/officeDocument/2006/relationships/hyperlink" Target="http://mini.hot-basketball.com/cms/ScheduleDetail.asp?id=9467" TargetMode="External"/><Relationship Id="rId2" Type="http://schemas.openxmlformats.org/officeDocument/2006/relationships/hyperlink" Target="http://mini.hot-basketball.com/cms/ScheduleDetail.asp?id=9362" TargetMode="External"/><Relationship Id="rId19" Type="http://schemas.openxmlformats.org/officeDocument/2006/relationships/hyperlink" Target="http://mini.hot-basketball.com/cms/ScheduleDetail.asp?id=9469" TargetMode="External"/><Relationship Id="rId18" Type="http://schemas.openxmlformats.org/officeDocument/2006/relationships/hyperlink" Target="http://mini.hot-basketball.com/cms/ScheduleDetail.asp?id=9470" TargetMode="External"/><Relationship Id="rId17" Type="http://schemas.openxmlformats.org/officeDocument/2006/relationships/hyperlink" Target="http://mini.hot-basketball.com/cms/ScheduleDetail.asp?id=9359" TargetMode="External"/><Relationship Id="rId16" Type="http://schemas.openxmlformats.org/officeDocument/2006/relationships/hyperlink" Target="http://mini.hot-basketball.com/cms/ScheduleDetail.asp?id=9363" TargetMode="External"/><Relationship Id="rId15" Type="http://schemas.openxmlformats.org/officeDocument/2006/relationships/hyperlink" Target="http://mini.hot-basketball.com/cms/ScheduleDetail.asp?id=9391" TargetMode="External"/><Relationship Id="rId14" Type="http://schemas.openxmlformats.org/officeDocument/2006/relationships/hyperlink" Target="http://mini.hot-basketball.com/cms/ScheduleDetail.asp?id=9387" TargetMode="External"/><Relationship Id="rId13" Type="http://schemas.openxmlformats.org/officeDocument/2006/relationships/hyperlink" Target="http://mini.hot-basketball.com/cms/ScheduleDetail.asp?id=9386" TargetMode="External"/><Relationship Id="rId12" Type="http://schemas.openxmlformats.org/officeDocument/2006/relationships/hyperlink" Target="http://mini.hot-basketball.com/cms/ScheduleDetail.asp?id=9447" TargetMode="External"/><Relationship Id="rId11" Type="http://schemas.openxmlformats.org/officeDocument/2006/relationships/hyperlink" Target="http://mini.hot-basketball.com/cms/ScheduleDetail.asp?id=9444" TargetMode="External"/><Relationship Id="rId10" Type="http://schemas.openxmlformats.org/officeDocument/2006/relationships/hyperlink" Target="http://mini.hot-basketball.com/cms/ScheduleDetail.asp?id=9468" TargetMode="External"/><Relationship Id="rId1" Type="http://schemas.openxmlformats.org/officeDocument/2006/relationships/hyperlink" Target="http://mini.hot-basketball.com/cms/ScheduleDetail.asp?id=93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413" TargetMode="External"/><Relationship Id="rId8" Type="http://schemas.openxmlformats.org/officeDocument/2006/relationships/hyperlink" Target="http://mini.hot-basketball.com/cms/ScheduleDetail.asp?id=9331" TargetMode="External"/><Relationship Id="rId7" Type="http://schemas.openxmlformats.org/officeDocument/2006/relationships/hyperlink" Target="http://mini.hot-basketball.com/cms/ScheduleDetail.asp?id=9335" TargetMode="External"/><Relationship Id="rId6" Type="http://schemas.openxmlformats.org/officeDocument/2006/relationships/hyperlink" Target="http://mini.hot-basketball.com/cms/ScheduleDetail.asp?id=9349" TargetMode="External"/><Relationship Id="rId5" Type="http://schemas.openxmlformats.org/officeDocument/2006/relationships/hyperlink" Target="http://mini.hot-basketball.com/cms/ScheduleDetail.asp?id=9350" TargetMode="External"/><Relationship Id="rId4" Type="http://schemas.openxmlformats.org/officeDocument/2006/relationships/hyperlink" Target="http://mini.hot-basketball.com/cms/ScheduleDetail.asp?id=9354" TargetMode="External"/><Relationship Id="rId3" Type="http://schemas.openxmlformats.org/officeDocument/2006/relationships/hyperlink" Target="http://mini.hot-basketball.com/cms/ScheduleDetail.asp?id=9356" TargetMode="External"/><Relationship Id="rId2" Type="http://schemas.openxmlformats.org/officeDocument/2006/relationships/hyperlink" Target="http://mini.hot-basketball.com/cms/ScheduleDetail.asp?id=9381" TargetMode="External"/><Relationship Id="rId16" Type="http://schemas.openxmlformats.org/officeDocument/2006/relationships/hyperlink" Target="http://mini.hot-basketball.com/cms/ScheduleDetail.asp?id=9353" TargetMode="External"/><Relationship Id="rId15" Type="http://schemas.openxmlformats.org/officeDocument/2006/relationships/hyperlink" Target="http://mini.hot-basketball.com/cms/ScheduleDetail.asp?id=9380" TargetMode="External"/><Relationship Id="rId14" Type="http://schemas.openxmlformats.org/officeDocument/2006/relationships/hyperlink" Target="http://mini.hot-basketball.com/cms/ScheduleDetail.asp?id=9417" TargetMode="External"/><Relationship Id="rId13" Type="http://schemas.openxmlformats.org/officeDocument/2006/relationships/hyperlink" Target="http://mini.hot-basketball.com/cms/ScheduleDetail.asp?id=9378" TargetMode="External"/><Relationship Id="rId12" Type="http://schemas.openxmlformats.org/officeDocument/2006/relationships/hyperlink" Target="http://mini.hot-basketball.com/cms/ScheduleDetail.asp?id=9384" TargetMode="External"/><Relationship Id="rId11" Type="http://schemas.openxmlformats.org/officeDocument/2006/relationships/hyperlink" Target="http://mini.hot-basketball.com/cms/ScheduleDetail.asp?id=9423" TargetMode="External"/><Relationship Id="rId10" Type="http://schemas.openxmlformats.org/officeDocument/2006/relationships/hyperlink" Target="http://mini.hot-basketball.com/cms/ScheduleDetail.asp?id=9376" TargetMode="External"/><Relationship Id="rId1" Type="http://schemas.openxmlformats.org/officeDocument/2006/relationships/hyperlink" Target="http://mini.hot-basketball.com/cms/ScheduleDetail.asp?id=94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E24" sqref="E24"/>
    </sheetView>
  </sheetViews>
  <sheetFormatPr defaultColWidth="9" defaultRowHeight="16.5" outlineLevelRow="2" outlineLevelCol="5"/>
  <cols>
    <col min="1" max="1" width="20.375" style="73" customWidth="1"/>
    <col min="2" max="3" width="9" style="73"/>
    <col min="4" max="4" width="9.125" style="73"/>
    <col min="5" max="5" width="13.875" style="73" customWidth="1"/>
    <col min="6" max="6" width="14.25" style="73" customWidth="1"/>
    <col min="7" max="16384" width="9" style="73"/>
  </cols>
  <sheetData>
    <row r="1" ht="39" customHeight="1" spans="1:6">
      <c r="A1" s="74" t="s">
        <v>0</v>
      </c>
      <c r="B1" s="74"/>
      <c r="C1" s="74"/>
      <c r="D1" s="74"/>
      <c r="E1" s="74"/>
      <c r="F1" s="74"/>
    </row>
    <row r="2" ht="18" customHeight="1" spans="1: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r="3" ht="18" customHeight="1" spans="1:6">
      <c r="A3" s="7" t="s">
        <v>7</v>
      </c>
      <c r="B3" s="7" t="s">
        <v>8</v>
      </c>
      <c r="C3" s="29">
        <v>250</v>
      </c>
      <c r="D3" s="29">
        <f>250*6</f>
        <v>1500</v>
      </c>
      <c r="E3" s="29">
        <f>D3*0.7</f>
        <v>1050</v>
      </c>
      <c r="F3" s="89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P18" sqref="P18"/>
    </sheetView>
  </sheetViews>
  <sheetFormatPr defaultColWidth="9" defaultRowHeight="16.5"/>
  <cols>
    <col min="1" max="1" width="12.375" style="1" customWidth="1"/>
    <col min="2" max="2" width="15.25" style="1" customWidth="1"/>
    <col min="3" max="3" width="11.25" style="1" customWidth="1"/>
    <col min="4" max="4" width="13.375" style="1" customWidth="1"/>
    <col min="5" max="5" width="13" style="1" customWidth="1"/>
    <col min="6" max="6" width="10.375" style="73" customWidth="1"/>
    <col min="7" max="7" width="9.375" style="73" customWidth="1"/>
    <col min="8" max="8" width="9.125" style="73"/>
    <col min="9" max="9" width="30.375" style="73" customWidth="1"/>
    <col min="10" max="16384" width="9" style="73"/>
  </cols>
  <sheetData>
    <row r="1" ht="23.25" spans="1:9">
      <c r="A1" s="74" t="s">
        <v>9</v>
      </c>
      <c r="B1" s="74"/>
      <c r="C1" s="74"/>
      <c r="D1" s="74"/>
      <c r="E1" s="74"/>
      <c r="F1" s="74"/>
      <c r="G1" s="74"/>
      <c r="H1" s="74"/>
      <c r="I1" s="74"/>
    </row>
    <row r="2" s="1" customFormat="1" spans="1:11">
      <c r="A2" s="3" t="s">
        <v>10</v>
      </c>
      <c r="B2" s="4" t="s">
        <v>11</v>
      </c>
      <c r="C2" s="4" t="s">
        <v>12</v>
      </c>
      <c r="D2" s="4"/>
      <c r="E2" s="4" t="s">
        <v>13</v>
      </c>
      <c r="F2" s="4" t="s">
        <v>14</v>
      </c>
      <c r="G2" s="4" t="s">
        <v>15</v>
      </c>
      <c r="H2" s="4" t="s">
        <v>16</v>
      </c>
      <c r="I2" s="33" t="s">
        <v>6</v>
      </c>
      <c r="K2" s="80"/>
    </row>
    <row r="3" s="1" customFormat="1" ht="14.25" customHeight="1" spans="1:11">
      <c r="A3" s="75" t="s">
        <v>17</v>
      </c>
      <c r="B3" s="76">
        <v>42988.7083333333</v>
      </c>
      <c r="C3" s="19" t="s">
        <v>18</v>
      </c>
      <c r="D3" s="77"/>
      <c r="E3" s="7">
        <v>12</v>
      </c>
      <c r="F3" s="7" t="s">
        <v>19</v>
      </c>
      <c r="G3" s="7" t="s">
        <v>19</v>
      </c>
      <c r="H3" s="7">
        <f>100+12*30</f>
        <v>460</v>
      </c>
      <c r="I3" s="34" t="s">
        <v>20</v>
      </c>
      <c r="K3" s="80"/>
    </row>
    <row r="4" s="1" customFormat="1" ht="14.25" customHeight="1" spans="1:11">
      <c r="A4" s="78"/>
      <c r="B4" s="76">
        <v>42994.6458333333</v>
      </c>
      <c r="C4" s="19" t="s">
        <v>21</v>
      </c>
      <c r="D4" s="77"/>
      <c r="E4" s="7">
        <v>8</v>
      </c>
      <c r="F4" s="7" t="s">
        <v>19</v>
      </c>
      <c r="G4" s="7" t="s">
        <v>19</v>
      </c>
      <c r="H4" s="7">
        <f>100+8*25</f>
        <v>300</v>
      </c>
      <c r="I4" s="34" t="s">
        <v>22</v>
      </c>
      <c r="K4" s="80"/>
    </row>
    <row r="5" s="1" customFormat="1" ht="14.25" customHeight="1" spans="1:11">
      <c r="A5" s="78"/>
      <c r="B5" s="76">
        <v>42995.7083333333</v>
      </c>
      <c r="C5" s="19" t="s">
        <v>18</v>
      </c>
      <c r="D5" s="77"/>
      <c r="E5" s="7">
        <v>10</v>
      </c>
      <c r="F5" s="7" t="s">
        <v>19</v>
      </c>
      <c r="G5" s="7" t="s">
        <v>19</v>
      </c>
      <c r="H5" s="7">
        <f>100+10*25</f>
        <v>350</v>
      </c>
      <c r="I5" s="34" t="s">
        <v>23</v>
      </c>
      <c r="K5" s="80"/>
    </row>
    <row r="6" s="1" customFormat="1" ht="14.25" customHeight="1" spans="1:11">
      <c r="A6" s="78"/>
      <c r="B6" s="76">
        <v>43001.6458333333</v>
      </c>
      <c r="C6" s="19" t="s">
        <v>21</v>
      </c>
      <c r="D6" s="77"/>
      <c r="E6" s="7">
        <v>5</v>
      </c>
      <c r="F6" s="7" t="s">
        <v>19</v>
      </c>
      <c r="G6" s="7" t="s">
        <v>19</v>
      </c>
      <c r="H6" s="7">
        <f>100+5*25</f>
        <v>225</v>
      </c>
      <c r="I6" s="34" t="s">
        <v>24</v>
      </c>
      <c r="K6" s="80"/>
    </row>
    <row r="7" s="1" customFormat="1" ht="14.25" customHeight="1" spans="1:11">
      <c r="A7" s="79"/>
      <c r="B7" s="76">
        <v>43002.7083333333</v>
      </c>
      <c r="C7" s="19" t="s">
        <v>18</v>
      </c>
      <c r="D7" s="77"/>
      <c r="E7" s="1">
        <v>12</v>
      </c>
      <c r="F7" s="7" t="s">
        <v>19</v>
      </c>
      <c r="G7" s="7" t="s">
        <v>19</v>
      </c>
      <c r="H7" s="7">
        <f>100+12*30</f>
        <v>460</v>
      </c>
      <c r="I7" s="34" t="s">
        <v>20</v>
      </c>
      <c r="K7" s="80"/>
    </row>
    <row r="8" s="1" customFormat="1" ht="14.25" customHeight="1" spans="1:11">
      <c r="A8" s="75" t="s">
        <v>25</v>
      </c>
      <c r="B8" s="76">
        <v>42981.3333333333</v>
      </c>
      <c r="C8" s="19" t="s">
        <v>26</v>
      </c>
      <c r="D8" s="77" t="s">
        <v>26</v>
      </c>
      <c r="E8" s="7">
        <v>7</v>
      </c>
      <c r="F8" s="7" t="s">
        <v>19</v>
      </c>
      <c r="G8" s="7" t="s">
        <v>19</v>
      </c>
      <c r="H8" s="7">
        <f>100+7*25</f>
        <v>275</v>
      </c>
      <c r="I8" s="34" t="s">
        <v>27</v>
      </c>
      <c r="K8" s="80"/>
    </row>
    <row r="9" s="1" customFormat="1" ht="14.25" customHeight="1" spans="1:9">
      <c r="A9" s="78"/>
      <c r="B9" s="76">
        <v>42988.3333333333</v>
      </c>
      <c r="C9" s="19" t="s">
        <v>26</v>
      </c>
      <c r="D9" s="77" t="s">
        <v>26</v>
      </c>
      <c r="E9" s="7">
        <v>12</v>
      </c>
      <c r="F9" s="7" t="s">
        <v>19</v>
      </c>
      <c r="G9" s="7" t="s">
        <v>19</v>
      </c>
      <c r="H9" s="7">
        <f>100+12*30</f>
        <v>460</v>
      </c>
      <c r="I9" s="34" t="s">
        <v>20</v>
      </c>
    </row>
    <row r="10" s="1" customFormat="1" ht="14.25" customHeight="1" spans="1:9">
      <c r="A10" s="78"/>
      <c r="B10" s="76">
        <v>42995.3333333333</v>
      </c>
      <c r="C10" s="19" t="s">
        <v>26</v>
      </c>
      <c r="D10" s="77" t="s">
        <v>26</v>
      </c>
      <c r="E10" s="7">
        <v>10</v>
      </c>
      <c r="F10" s="7" t="s">
        <v>19</v>
      </c>
      <c r="G10" s="7" t="s">
        <v>19</v>
      </c>
      <c r="H10" s="7">
        <f>100+10*25</f>
        <v>350</v>
      </c>
      <c r="I10" s="34" t="s">
        <v>23</v>
      </c>
    </row>
    <row r="11" s="1" customFormat="1" ht="14.25" customHeight="1" spans="1:9">
      <c r="A11" s="79"/>
      <c r="B11" s="76">
        <v>43002.3333333333</v>
      </c>
      <c r="C11" s="19" t="s">
        <v>26</v>
      </c>
      <c r="D11" s="77" t="s">
        <v>26</v>
      </c>
      <c r="E11" s="7">
        <v>11</v>
      </c>
      <c r="F11" s="7" t="s">
        <v>19</v>
      </c>
      <c r="G11" s="7" t="s">
        <v>19</v>
      </c>
      <c r="H11" s="7">
        <f>100+11*30</f>
        <v>430</v>
      </c>
      <c r="I11" s="34" t="s">
        <v>28</v>
      </c>
    </row>
    <row r="12" s="1" customFormat="1" ht="14.25" customHeight="1" spans="1:9">
      <c r="A12" s="75" t="s">
        <v>29</v>
      </c>
      <c r="B12" s="76">
        <v>42980.6458333333</v>
      </c>
      <c r="C12" s="19" t="s">
        <v>21</v>
      </c>
      <c r="D12" s="77" t="s">
        <v>21</v>
      </c>
      <c r="E12" s="7">
        <v>5</v>
      </c>
      <c r="F12" s="7" t="s">
        <v>19</v>
      </c>
      <c r="G12" s="7" t="s">
        <v>19</v>
      </c>
      <c r="H12" s="7">
        <f>100+5*25</f>
        <v>225</v>
      </c>
      <c r="I12" s="34" t="s">
        <v>24</v>
      </c>
    </row>
    <row r="13" s="1" customFormat="1" ht="14.25" customHeight="1" spans="1:9">
      <c r="A13" s="78"/>
      <c r="B13" s="76">
        <v>42981.4166666667</v>
      </c>
      <c r="C13" s="19" t="s">
        <v>30</v>
      </c>
      <c r="D13" s="77" t="s">
        <v>30</v>
      </c>
      <c r="E13" s="7">
        <v>6</v>
      </c>
      <c r="F13" s="7" t="s">
        <v>19</v>
      </c>
      <c r="G13" s="7" t="s">
        <v>19</v>
      </c>
      <c r="H13" s="7">
        <f>100+6*25</f>
        <v>250</v>
      </c>
      <c r="I13" s="34" t="s">
        <v>31</v>
      </c>
    </row>
    <row r="14" s="1" customFormat="1" ht="14.25" customHeight="1" spans="1:9">
      <c r="A14" s="78"/>
      <c r="B14" s="76">
        <v>42987.6458333333</v>
      </c>
      <c r="C14" s="19" t="s">
        <v>21</v>
      </c>
      <c r="D14" s="77" t="s">
        <v>21</v>
      </c>
      <c r="E14" s="7">
        <v>4</v>
      </c>
      <c r="F14" s="7" t="s">
        <v>19</v>
      </c>
      <c r="G14" s="7" t="s">
        <v>19</v>
      </c>
      <c r="H14" s="7">
        <f>100+4*25</f>
        <v>200</v>
      </c>
      <c r="I14" s="34" t="s">
        <v>32</v>
      </c>
    </row>
    <row r="15" s="1" customFormat="1" ht="14.25" customHeight="1" spans="1:9">
      <c r="A15" s="78"/>
      <c r="B15" s="76">
        <v>42988.4166666667</v>
      </c>
      <c r="C15" s="19" t="s">
        <v>30</v>
      </c>
      <c r="D15" s="77" t="s">
        <v>30</v>
      </c>
      <c r="E15" s="7">
        <v>7</v>
      </c>
      <c r="F15" s="7" t="s">
        <v>19</v>
      </c>
      <c r="G15" s="7" t="s">
        <v>19</v>
      </c>
      <c r="H15" s="7">
        <f>100+7*25</f>
        <v>275</v>
      </c>
      <c r="I15" s="34" t="s">
        <v>27</v>
      </c>
    </row>
    <row r="16" s="1" customFormat="1" ht="14.25" customHeight="1" spans="1:12">
      <c r="A16" s="78"/>
      <c r="B16" s="76">
        <v>42995.4166666667</v>
      </c>
      <c r="C16" s="19" t="s">
        <v>30</v>
      </c>
      <c r="D16" s="77" t="s">
        <v>30</v>
      </c>
      <c r="E16" s="7">
        <v>6</v>
      </c>
      <c r="F16" s="7" t="s">
        <v>19</v>
      </c>
      <c r="G16" s="7" t="s">
        <v>19</v>
      </c>
      <c r="H16" s="7">
        <f>100+6*25</f>
        <v>250</v>
      </c>
      <c r="I16" s="34" t="s">
        <v>31</v>
      </c>
      <c r="K16" s="26"/>
      <c r="L16" s="26"/>
    </row>
    <row r="17" s="1" customFormat="1" ht="14.25" customHeight="1" spans="1:9">
      <c r="A17" s="79"/>
      <c r="B17" s="76">
        <v>43002.4166666667</v>
      </c>
      <c r="C17" s="19" t="s">
        <v>30</v>
      </c>
      <c r="D17" s="77" t="s">
        <v>30</v>
      </c>
      <c r="E17" s="7">
        <v>6</v>
      </c>
      <c r="F17" s="7" t="s">
        <v>19</v>
      </c>
      <c r="G17" s="7" t="s">
        <v>19</v>
      </c>
      <c r="H17" s="7">
        <f>100+6*25</f>
        <v>250</v>
      </c>
      <c r="I17" s="34" t="s">
        <v>31</v>
      </c>
    </row>
    <row r="18" s="1" customFormat="1" ht="17.25" spans="1:12">
      <c r="A18" s="11" t="s">
        <v>33</v>
      </c>
      <c r="B18" s="12"/>
      <c r="C18" s="12"/>
      <c r="D18" s="12"/>
      <c r="E18" s="12"/>
      <c r="F18" s="12"/>
      <c r="G18" s="13"/>
      <c r="H18" s="32">
        <f>SUM(H3:H17)</f>
        <v>4760</v>
      </c>
      <c r="I18" s="36"/>
      <c r="L18" s="25"/>
    </row>
    <row r="19" customFormat="1" ht="17.25" spans="1:5">
      <c r="A19" s="80"/>
      <c r="B19" s="80"/>
      <c r="C19" s="80"/>
      <c r="D19" s="80"/>
      <c r="E19" s="80"/>
    </row>
    <row r="20" s="1" customFormat="1" spans="1:9">
      <c r="A20" s="3" t="s">
        <v>34</v>
      </c>
      <c r="B20" s="4" t="s">
        <v>35</v>
      </c>
      <c r="C20" s="4" t="s">
        <v>3</v>
      </c>
      <c r="D20" s="4" t="s">
        <v>4</v>
      </c>
      <c r="E20" s="4" t="s">
        <v>36</v>
      </c>
      <c r="F20" s="4" t="s">
        <v>37</v>
      </c>
      <c r="G20" s="17" t="s">
        <v>16</v>
      </c>
      <c r="H20" s="17" t="s">
        <v>6</v>
      </c>
      <c r="I20" s="18"/>
    </row>
    <row r="21" s="1" customFormat="1" spans="1:9">
      <c r="A21" s="81" t="s">
        <v>38</v>
      </c>
      <c r="B21" s="7">
        <v>5</v>
      </c>
      <c r="C21" s="7">
        <v>240</v>
      </c>
      <c r="D21" s="7">
        <f>B21*C21</f>
        <v>1200</v>
      </c>
      <c r="E21" s="7">
        <f>D21*0.7</f>
        <v>840</v>
      </c>
      <c r="F21" s="7">
        <f>5*75</f>
        <v>375</v>
      </c>
      <c r="G21" s="19">
        <f>E21-F21</f>
        <v>465</v>
      </c>
      <c r="H21" s="19"/>
      <c r="I21" s="20"/>
    </row>
    <row r="22" s="1" customFormat="1" spans="1:9">
      <c r="A22" s="81" t="s">
        <v>39</v>
      </c>
      <c r="B22" s="7">
        <v>2</v>
      </c>
      <c r="C22" s="7">
        <f>180*2</f>
        <v>360</v>
      </c>
      <c r="D22" s="7">
        <f>C22*B22</f>
        <v>720</v>
      </c>
      <c r="E22" s="7">
        <f>D22*0.7</f>
        <v>504</v>
      </c>
      <c r="F22" s="7">
        <f>75*2</f>
        <v>150</v>
      </c>
      <c r="G22" s="19">
        <f>E22-F22</f>
        <v>354</v>
      </c>
      <c r="H22" s="19"/>
      <c r="I22" s="20"/>
    </row>
    <row r="23" s="1" customFormat="1" ht="17.25" spans="1:9">
      <c r="A23" s="82" t="s">
        <v>33</v>
      </c>
      <c r="B23" s="83"/>
      <c r="C23" s="83"/>
      <c r="D23" s="83"/>
      <c r="E23" s="83"/>
      <c r="F23" s="83"/>
      <c r="G23" s="84">
        <f>SUM(G21:G22)</f>
        <v>819</v>
      </c>
      <c r="H23" s="84"/>
      <c r="I23" s="88"/>
    </row>
    <row r="24" ht="17.25"/>
    <row r="25" s="1" customFormat="1" spans="1:9">
      <c r="A25" s="3" t="s">
        <v>40</v>
      </c>
      <c r="B25" s="4" t="s">
        <v>11</v>
      </c>
      <c r="C25" s="4" t="s">
        <v>12</v>
      </c>
      <c r="D25" s="4"/>
      <c r="E25" s="4" t="s">
        <v>41</v>
      </c>
      <c r="F25" s="4" t="s">
        <v>16</v>
      </c>
      <c r="G25" s="17" t="s">
        <v>6</v>
      </c>
      <c r="H25" s="85"/>
      <c r="I25" s="18"/>
    </row>
    <row r="26" s="1" customFormat="1" ht="48" customHeight="1" spans="1:9">
      <c r="A26" s="10" t="s">
        <v>42</v>
      </c>
      <c r="B26" s="76">
        <v>42988.5833333333</v>
      </c>
      <c r="C26" s="19" t="s">
        <v>43</v>
      </c>
      <c r="D26" s="77"/>
      <c r="E26" s="7">
        <v>9</v>
      </c>
      <c r="F26" s="7">
        <f>(320+93.75)*40%</f>
        <v>165.5</v>
      </c>
      <c r="G26" s="21" t="s">
        <v>44</v>
      </c>
      <c r="H26" s="86"/>
      <c r="I26" s="22"/>
    </row>
    <row r="27" s="1" customFormat="1" ht="69" customHeight="1" spans="1:9">
      <c r="A27" s="10" t="s">
        <v>42</v>
      </c>
      <c r="B27" s="76">
        <v>42995.5833333333</v>
      </c>
      <c r="C27" s="19" t="s">
        <v>43</v>
      </c>
      <c r="D27" s="77"/>
      <c r="E27" s="7">
        <v>9</v>
      </c>
      <c r="F27" s="29">
        <f>(280+93.75+88.24)*40%</f>
        <v>184.796</v>
      </c>
      <c r="G27" s="21" t="s">
        <v>45</v>
      </c>
      <c r="H27" s="86"/>
      <c r="I27" s="22"/>
    </row>
    <row r="28" s="1" customFormat="1" ht="17.25" spans="1:9">
      <c r="A28" s="11" t="s">
        <v>33</v>
      </c>
      <c r="B28" s="12"/>
      <c r="C28" s="12"/>
      <c r="D28" s="12"/>
      <c r="E28" s="13"/>
      <c r="F28" s="32">
        <f>SUM(F26:F27)</f>
        <v>350.296</v>
      </c>
      <c r="G28" s="84"/>
      <c r="H28" s="12"/>
      <c r="I28" s="88"/>
    </row>
    <row r="30" s="72" customFormat="1" ht="24" customHeight="1" spans="1:1">
      <c r="A30" s="87"/>
    </row>
  </sheetData>
  <mergeCells count="34">
    <mergeCell ref="A1:I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A18:G18"/>
    <mergeCell ref="H20:I20"/>
    <mergeCell ref="H21:I21"/>
    <mergeCell ref="H22:I22"/>
    <mergeCell ref="A23:F23"/>
    <mergeCell ref="H23:I23"/>
    <mergeCell ref="C25:D25"/>
    <mergeCell ref="G25:I25"/>
    <mergeCell ref="C26:D26"/>
    <mergeCell ref="G26:I26"/>
    <mergeCell ref="C27:D27"/>
    <mergeCell ref="G27:I27"/>
    <mergeCell ref="A28:E28"/>
    <mergeCell ref="G28:I28"/>
    <mergeCell ref="A3:A7"/>
    <mergeCell ref="A8:A11"/>
    <mergeCell ref="A12:A17"/>
  </mergeCells>
  <hyperlinks>
    <hyperlink ref="B7" r:id="rId1" display="43002.7083333333" tooltip="http://mini.hot-basketball.com/cms/ScheduleDetail.asp?id=9463"/>
    <hyperlink ref="B6" r:id="rId2" display="43001.6458333333" tooltip="http://mini.hot-basketball.com/cms/ScheduleDetail.asp?id=9421"/>
    <hyperlink ref="B5" r:id="rId3" display="42995.7083333333" tooltip="http://mini.hot-basketball.com/cms/ScheduleDetail.asp?id=9407"/>
    <hyperlink ref="B4" r:id="rId4" display="42994.6458333333" tooltip="http://mini.hot-basketball.com/cms/ScheduleDetail.asp?id=9382"/>
    <hyperlink ref="B3" r:id="rId5" display="42988.7083333333" tooltip="http://mini.hot-basketball.com/cms/ScheduleDetail.asp?id=9372"/>
    <hyperlink ref="B11" r:id="rId6" display="43002.3333333333" tooltip="http://mini.hot-basketball.com/cms/ScheduleDetail.asp?id=9424"/>
    <hyperlink ref="B10" r:id="rId7" display="42995.3333333333" tooltip="http://mini.hot-basketball.com/cms/ScheduleDetail.asp?id=9383"/>
    <hyperlink ref="B9" r:id="rId8" display="42988.3333333333" tooltip="http://mini.hot-basketball.com/cms/ScheduleDetail.asp?id=9357"/>
    <hyperlink ref="B8" r:id="rId9" display="42981.3333333333" tooltip="http://mini.hot-basketball.com/cms/ScheduleDetail.asp?id=9336"/>
    <hyperlink ref="B17" r:id="rId10" display="43002.4166666667" tooltip="http://mini.hot-basketball.com/cms/ScheduleDetail.asp?id=9425"/>
    <hyperlink ref="B16" r:id="rId11" display="42995.4166666667" tooltip="http://mini.hot-basketball.com/cms/ScheduleDetail.asp?id=9385"/>
    <hyperlink ref="B15" r:id="rId12" display="42988.4166666667" tooltip="http://mini.hot-basketball.com/cms/ScheduleDetail.asp?id=9358"/>
    <hyperlink ref="B14" r:id="rId13" display="42987.6458333333" tooltip="http://mini.hot-basketball.com/cms/ScheduleDetail.asp?id=9352"/>
    <hyperlink ref="B13" r:id="rId14" display="42981.4166666667" tooltip="http://mini.hot-basketball.com/cms/ScheduleDetail.asp?id=9337"/>
    <hyperlink ref="B12" r:id="rId15" display="42980.6458333333" tooltip="http://mini.hot-basketball.com/cms/ScheduleDetail.asp?id=9406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opLeftCell="A13" workbookViewId="0">
      <selection activeCell="M15" sqref="M15"/>
    </sheetView>
  </sheetViews>
  <sheetFormatPr defaultColWidth="14.375" defaultRowHeight="14.25"/>
  <cols>
    <col min="1" max="1" width="11" style="41" customWidth="1"/>
    <col min="2" max="3" width="14.375" style="41" customWidth="1"/>
    <col min="4" max="4" width="8.875" style="41" customWidth="1"/>
    <col min="5" max="5" width="9.25" style="41" customWidth="1"/>
    <col min="6" max="6" width="9.375" style="41" customWidth="1"/>
    <col min="7" max="7" width="9.625" style="41" customWidth="1"/>
    <col min="8" max="8" width="8.5" style="41" customWidth="1"/>
    <col min="9" max="9" width="44.375" style="41" customWidth="1"/>
    <col min="10" max="10" width="6.375" style="41" customWidth="1"/>
    <col min="11" max="16380" width="14.375" style="41" customWidth="1"/>
    <col min="16381" max="16384" width="14.375" style="41"/>
  </cols>
  <sheetData>
    <row r="1" s="41" customFormat="1" ht="18" spans="1:9">
      <c r="A1" s="2" t="s">
        <v>46</v>
      </c>
      <c r="B1" s="2"/>
      <c r="C1" s="2"/>
      <c r="D1" s="2"/>
      <c r="E1" s="2"/>
      <c r="F1" s="2"/>
      <c r="G1" s="2"/>
      <c r="H1" s="2"/>
      <c r="I1" s="2"/>
    </row>
    <row r="2" s="41" customFormat="1" spans="1:9">
      <c r="A2" s="43" t="s">
        <v>10</v>
      </c>
      <c r="B2" s="44" t="s">
        <v>11</v>
      </c>
      <c r="C2" s="44" t="s">
        <v>12</v>
      </c>
      <c r="D2" s="44"/>
      <c r="E2" s="44" t="s">
        <v>13</v>
      </c>
      <c r="F2" s="44" t="s">
        <v>14</v>
      </c>
      <c r="G2" s="44" t="s">
        <v>15</v>
      </c>
      <c r="H2" s="44" t="s">
        <v>16</v>
      </c>
      <c r="I2" s="64" t="s">
        <v>6</v>
      </c>
    </row>
    <row r="3" s="41" customFormat="1" spans="1:9">
      <c r="A3" s="45" t="s">
        <v>47</v>
      </c>
      <c r="B3" s="6">
        <v>42980.4166666667</v>
      </c>
      <c r="C3" s="46" t="s">
        <v>48</v>
      </c>
      <c r="D3" s="46"/>
      <c r="E3" s="46">
        <v>4</v>
      </c>
      <c r="F3" s="46" t="s">
        <v>19</v>
      </c>
      <c r="G3" s="46" t="s">
        <v>19</v>
      </c>
      <c r="H3" s="46">
        <f>100+4*25</f>
        <v>200</v>
      </c>
      <c r="I3" s="65" t="s">
        <v>32</v>
      </c>
    </row>
    <row r="4" s="41" customFormat="1" spans="1:9">
      <c r="A4" s="47" t="s">
        <v>29</v>
      </c>
      <c r="B4" s="6">
        <v>42980.3541666667</v>
      </c>
      <c r="C4" s="46" t="s">
        <v>49</v>
      </c>
      <c r="D4" s="46"/>
      <c r="E4" s="46">
        <v>3</v>
      </c>
      <c r="F4" s="46" t="s">
        <v>19</v>
      </c>
      <c r="G4" s="46" t="s">
        <v>19</v>
      </c>
      <c r="H4" s="46">
        <f>100+3*25</f>
        <v>175</v>
      </c>
      <c r="I4" s="65" t="s">
        <v>50</v>
      </c>
    </row>
    <row r="5" s="41" customFormat="1" spans="1:9">
      <c r="A5" s="48"/>
      <c r="B5" s="6">
        <v>42987.3541666667</v>
      </c>
      <c r="C5" s="46" t="s">
        <v>49</v>
      </c>
      <c r="D5" s="46"/>
      <c r="E5" s="46">
        <v>11</v>
      </c>
      <c r="F5" s="46" t="s">
        <v>19</v>
      </c>
      <c r="G5" s="46" t="s">
        <v>19</v>
      </c>
      <c r="H5" s="46">
        <f>100+11*30</f>
        <v>430</v>
      </c>
      <c r="I5" s="65" t="s">
        <v>28</v>
      </c>
    </row>
    <row r="6" s="41" customFormat="1" spans="1:9">
      <c r="A6" s="47" t="s">
        <v>51</v>
      </c>
      <c r="B6" s="6">
        <v>42983.7083333333</v>
      </c>
      <c r="C6" s="46" t="s">
        <v>52</v>
      </c>
      <c r="D6" s="46"/>
      <c r="E6" s="46">
        <v>4</v>
      </c>
      <c r="F6" s="46" t="s">
        <v>19</v>
      </c>
      <c r="G6" s="46" t="s">
        <v>19</v>
      </c>
      <c r="H6" s="46">
        <f>100+4*25</f>
        <v>200</v>
      </c>
      <c r="I6" s="65" t="s">
        <v>32</v>
      </c>
    </row>
    <row r="7" s="41" customFormat="1" spans="1:9">
      <c r="A7" s="49"/>
      <c r="B7" s="6">
        <v>42989.7083333333</v>
      </c>
      <c r="C7" s="46" t="s">
        <v>52</v>
      </c>
      <c r="D7" s="46"/>
      <c r="E7" s="46">
        <v>5</v>
      </c>
      <c r="F7" s="46" t="s">
        <v>19</v>
      </c>
      <c r="G7" s="46" t="s">
        <v>19</v>
      </c>
      <c r="H7" s="46">
        <f>100+5*25</f>
        <v>225</v>
      </c>
      <c r="I7" s="65" t="s">
        <v>24</v>
      </c>
    </row>
    <row r="8" s="41" customFormat="1" spans="1:9">
      <c r="A8" s="49"/>
      <c r="B8" s="6">
        <v>42996.7083333333</v>
      </c>
      <c r="C8" s="46" t="s">
        <v>52</v>
      </c>
      <c r="D8" s="46"/>
      <c r="E8" s="46">
        <v>3</v>
      </c>
      <c r="F8" s="46" t="s">
        <v>19</v>
      </c>
      <c r="G8" s="46" t="s">
        <v>19</v>
      </c>
      <c r="H8" s="46">
        <f>100+3*25</f>
        <v>175</v>
      </c>
      <c r="I8" s="65" t="s">
        <v>50</v>
      </c>
    </row>
    <row r="9" s="41" customFormat="1" spans="1:9">
      <c r="A9" s="48"/>
      <c r="B9" s="6">
        <v>43004.7083333333</v>
      </c>
      <c r="C9" s="46" t="s">
        <v>52</v>
      </c>
      <c r="D9" s="46"/>
      <c r="E9" s="46">
        <v>4</v>
      </c>
      <c r="F9" s="46" t="s">
        <v>19</v>
      </c>
      <c r="G9" s="46" t="s">
        <v>19</v>
      </c>
      <c r="H9" s="46">
        <f>100+4*25</f>
        <v>200</v>
      </c>
      <c r="I9" s="65" t="s">
        <v>32</v>
      </c>
    </row>
    <row r="10" s="41" customFormat="1" ht="32" customHeight="1" spans="1:9">
      <c r="A10" s="45" t="s">
        <v>42</v>
      </c>
      <c r="B10" s="6">
        <v>42983.7083333333</v>
      </c>
      <c r="C10" s="46" t="s">
        <v>43</v>
      </c>
      <c r="D10" s="46"/>
      <c r="E10" s="46">
        <v>8</v>
      </c>
      <c r="F10" s="46">
        <f>40*6</f>
        <v>240</v>
      </c>
      <c r="G10" s="46">
        <f>1500/16*2*0.7</f>
        <v>131.25</v>
      </c>
      <c r="H10" s="46">
        <f t="shared" ref="H10:H15" si="0">F10+G10</f>
        <v>371.25</v>
      </c>
      <c r="I10" s="66" t="s">
        <v>53</v>
      </c>
    </row>
    <row r="11" s="41" customFormat="1" ht="30" customHeight="1" spans="1:9">
      <c r="A11" s="45" t="s">
        <v>54</v>
      </c>
      <c r="B11" s="6">
        <v>42983.7083333333</v>
      </c>
      <c r="C11" s="46" t="s">
        <v>49</v>
      </c>
      <c r="D11" s="46"/>
      <c r="E11" s="46">
        <v>14</v>
      </c>
      <c r="F11" s="46">
        <f>13*40</f>
        <v>520</v>
      </c>
      <c r="G11" s="50">
        <f>1500/16*0.7</f>
        <v>65.625</v>
      </c>
      <c r="H11" s="50">
        <f t="shared" si="0"/>
        <v>585.625</v>
      </c>
      <c r="I11" s="66" t="s">
        <v>55</v>
      </c>
    </row>
    <row r="12" s="41" customFormat="1" ht="18" customHeight="1" spans="1:9">
      <c r="A12" s="47" t="s">
        <v>56</v>
      </c>
      <c r="B12" s="6">
        <v>42980.6875</v>
      </c>
      <c r="C12" s="46" t="s">
        <v>57</v>
      </c>
      <c r="D12" s="46"/>
      <c r="E12" s="46">
        <v>8</v>
      </c>
      <c r="F12" s="46">
        <f>8*40</f>
        <v>320</v>
      </c>
      <c r="G12" s="50">
        <v>0</v>
      </c>
      <c r="H12" s="50">
        <f t="shared" si="0"/>
        <v>320</v>
      </c>
      <c r="I12" s="66" t="s">
        <v>58</v>
      </c>
    </row>
    <row r="13" s="41" customFormat="1" ht="18" customHeight="1" spans="1:9">
      <c r="A13" s="49"/>
      <c r="B13" s="6">
        <v>42981.3541666667</v>
      </c>
      <c r="C13" s="46" t="s">
        <v>59</v>
      </c>
      <c r="D13" s="46"/>
      <c r="E13" s="46">
        <v>6</v>
      </c>
      <c r="F13" s="46">
        <f>6*40</f>
        <v>240</v>
      </c>
      <c r="G13" s="50">
        <v>0</v>
      </c>
      <c r="H13" s="50">
        <f t="shared" si="0"/>
        <v>240</v>
      </c>
      <c r="I13" s="66" t="s">
        <v>60</v>
      </c>
    </row>
    <row r="14" s="41" customFormat="1" ht="31" customHeight="1" spans="1:9">
      <c r="A14" s="49"/>
      <c r="B14" s="6">
        <v>42988.3541666667</v>
      </c>
      <c r="C14" s="46" t="s">
        <v>59</v>
      </c>
      <c r="D14" s="46"/>
      <c r="E14" s="46">
        <v>7</v>
      </c>
      <c r="F14" s="46">
        <v>240</v>
      </c>
      <c r="G14" s="50">
        <v>65.63</v>
      </c>
      <c r="H14" s="50">
        <f t="shared" si="0"/>
        <v>305.63</v>
      </c>
      <c r="I14" s="66" t="s">
        <v>61</v>
      </c>
    </row>
    <row r="15" s="41" customFormat="1" ht="30" customHeight="1" spans="1:9">
      <c r="A15" s="48"/>
      <c r="B15" s="6">
        <v>42995.3541666667</v>
      </c>
      <c r="C15" s="46" t="s">
        <v>59</v>
      </c>
      <c r="D15" s="46"/>
      <c r="E15" s="46">
        <v>8</v>
      </c>
      <c r="F15" s="46">
        <v>280</v>
      </c>
      <c r="G15" s="46">
        <v>65.63</v>
      </c>
      <c r="H15" s="50">
        <f t="shared" si="0"/>
        <v>345.63</v>
      </c>
      <c r="I15" s="66" t="s">
        <v>62</v>
      </c>
    </row>
    <row r="16" s="41" customFormat="1" ht="15" spans="1:9">
      <c r="A16" s="51" t="s">
        <v>33</v>
      </c>
      <c r="B16" s="52"/>
      <c r="C16" s="52"/>
      <c r="D16" s="52"/>
      <c r="E16" s="52"/>
      <c r="F16" s="52"/>
      <c r="G16" s="53"/>
      <c r="H16" s="54">
        <f>SUM(H3:H15)</f>
        <v>3773.135</v>
      </c>
      <c r="I16" s="67"/>
    </row>
    <row r="17" s="41" customFormat="1" ht="18" customHeight="1" spans="1:9">
      <c r="A17" s="15" t="s">
        <v>63</v>
      </c>
      <c r="G17" s="55"/>
      <c r="H17" s="55"/>
      <c r="I17" s="55"/>
    </row>
    <row r="18" s="41" customFormat="1" spans="1:9">
      <c r="A18" s="43" t="s">
        <v>40</v>
      </c>
      <c r="B18" s="44" t="s">
        <v>11</v>
      </c>
      <c r="C18" s="44" t="s">
        <v>12</v>
      </c>
      <c r="D18" s="44"/>
      <c r="E18" s="44" t="s">
        <v>41</v>
      </c>
      <c r="F18" s="44" t="s">
        <v>16</v>
      </c>
      <c r="G18" s="56" t="s">
        <v>6</v>
      </c>
      <c r="H18" s="57"/>
      <c r="I18" s="68"/>
    </row>
    <row r="19" s="41" customFormat="1" spans="1:9">
      <c r="A19" s="47" t="s">
        <v>47</v>
      </c>
      <c r="B19" s="6">
        <v>42986.7916666667</v>
      </c>
      <c r="C19" s="58" t="s">
        <v>64</v>
      </c>
      <c r="D19" s="59"/>
      <c r="E19" s="46">
        <v>12</v>
      </c>
      <c r="F19" s="46">
        <v>184</v>
      </c>
      <c r="G19" s="58"/>
      <c r="H19" s="60"/>
      <c r="I19" s="69"/>
    </row>
    <row r="20" s="41" customFormat="1" spans="1:9">
      <c r="A20" s="49"/>
      <c r="B20" s="6">
        <v>42987.7083333333</v>
      </c>
      <c r="C20" s="46" t="s">
        <v>65</v>
      </c>
      <c r="D20" s="46"/>
      <c r="E20" s="46">
        <v>12</v>
      </c>
      <c r="F20" s="46">
        <v>184</v>
      </c>
      <c r="G20" s="58"/>
      <c r="H20" s="60"/>
      <c r="I20" s="69"/>
    </row>
    <row r="21" s="41" customFormat="1" spans="1:9">
      <c r="A21" s="49"/>
      <c r="B21" s="6">
        <v>42993.7916666667</v>
      </c>
      <c r="C21" s="58" t="s">
        <v>64</v>
      </c>
      <c r="D21" s="59"/>
      <c r="E21" s="46">
        <v>17</v>
      </c>
      <c r="F21" s="46">
        <v>244</v>
      </c>
      <c r="G21" s="58"/>
      <c r="H21" s="60"/>
      <c r="I21" s="69"/>
    </row>
    <row r="22" s="41" customFormat="1" spans="1:9">
      <c r="A22" s="49"/>
      <c r="B22" s="6">
        <v>42994.7118055556</v>
      </c>
      <c r="C22" s="46" t="s">
        <v>65</v>
      </c>
      <c r="D22" s="46"/>
      <c r="E22" s="46">
        <v>22</v>
      </c>
      <c r="F22" s="46">
        <v>304</v>
      </c>
      <c r="G22" s="58"/>
      <c r="H22" s="60"/>
      <c r="I22" s="69"/>
    </row>
    <row r="23" s="41" customFormat="1" spans="1:9">
      <c r="A23" s="49"/>
      <c r="B23" s="6">
        <v>42994.7708333333</v>
      </c>
      <c r="C23" s="46" t="s">
        <v>66</v>
      </c>
      <c r="D23" s="46"/>
      <c r="E23" s="46">
        <v>8</v>
      </c>
      <c r="F23" s="46">
        <v>0</v>
      </c>
      <c r="G23" s="58" t="s">
        <v>67</v>
      </c>
      <c r="H23" s="60"/>
      <c r="I23" s="69"/>
    </row>
    <row r="24" s="41" customFormat="1" spans="1:9">
      <c r="A24" s="49"/>
      <c r="B24" s="6">
        <v>43000.7916666667</v>
      </c>
      <c r="C24" s="58" t="s">
        <v>64</v>
      </c>
      <c r="D24" s="59"/>
      <c r="E24" s="46">
        <v>13</v>
      </c>
      <c r="F24" s="46">
        <v>196</v>
      </c>
      <c r="G24" s="58"/>
      <c r="H24" s="60"/>
      <c r="I24" s="69"/>
    </row>
    <row r="25" s="41" customFormat="1" spans="1:9">
      <c r="A25" s="49"/>
      <c r="B25" s="6">
        <v>43001.7083333333</v>
      </c>
      <c r="C25" s="46" t="s">
        <v>65</v>
      </c>
      <c r="D25" s="46"/>
      <c r="E25" s="46">
        <v>20</v>
      </c>
      <c r="F25" s="46">
        <v>280</v>
      </c>
      <c r="G25" s="58"/>
      <c r="H25" s="60"/>
      <c r="I25" s="69"/>
    </row>
    <row r="26" s="41" customFormat="1" spans="1:9">
      <c r="A26" s="48"/>
      <c r="B26" s="6">
        <v>43001.7708333333</v>
      </c>
      <c r="C26" s="46" t="s">
        <v>66</v>
      </c>
      <c r="D26" s="46"/>
      <c r="E26" s="46">
        <v>11</v>
      </c>
      <c r="F26" s="46">
        <v>172</v>
      </c>
      <c r="G26" s="58"/>
      <c r="H26" s="60"/>
      <c r="I26" s="69"/>
    </row>
    <row r="27" s="41" customFormat="1" spans="1:9">
      <c r="A27" s="45" t="s">
        <v>29</v>
      </c>
      <c r="B27" s="6">
        <v>42986.6875</v>
      </c>
      <c r="C27" s="46" t="s">
        <v>68</v>
      </c>
      <c r="D27" s="46"/>
      <c r="E27" s="46">
        <v>5</v>
      </c>
      <c r="F27" s="46">
        <v>0</v>
      </c>
      <c r="G27" s="58" t="s">
        <v>67</v>
      </c>
      <c r="H27" s="60"/>
      <c r="I27" s="69"/>
    </row>
    <row r="28" s="41" customFormat="1" ht="47" customHeight="1" spans="1:9">
      <c r="A28" s="47" t="s">
        <v>69</v>
      </c>
      <c r="B28" s="6">
        <v>42993.6875</v>
      </c>
      <c r="C28" s="46" t="s">
        <v>68</v>
      </c>
      <c r="D28" s="46"/>
      <c r="E28" s="46">
        <v>8</v>
      </c>
      <c r="F28" s="50">
        <f>(160+281.25+88.24)*30%</f>
        <v>158.847</v>
      </c>
      <c r="G28" s="61" t="s">
        <v>70</v>
      </c>
      <c r="H28" s="62"/>
      <c r="I28" s="70"/>
    </row>
    <row r="29" s="41" customFormat="1" ht="51" customHeight="1" spans="1:9">
      <c r="A29" s="48"/>
      <c r="B29" s="6">
        <v>43000.6875</v>
      </c>
      <c r="C29" s="46" t="s">
        <v>68</v>
      </c>
      <c r="D29" s="46"/>
      <c r="E29" s="46">
        <v>11</v>
      </c>
      <c r="F29" s="50">
        <f>(240+375+88.24)*30%</f>
        <v>210.972</v>
      </c>
      <c r="G29" s="61" t="s">
        <v>71</v>
      </c>
      <c r="H29" s="62"/>
      <c r="I29" s="70"/>
    </row>
    <row r="30" s="41" customFormat="1" ht="15" spans="1:9">
      <c r="A30" s="51" t="s">
        <v>33</v>
      </c>
      <c r="B30" s="52"/>
      <c r="C30" s="52"/>
      <c r="D30" s="52"/>
      <c r="E30" s="53"/>
      <c r="F30" s="54">
        <f>SUM(F19:F29)</f>
        <v>1933.819</v>
      </c>
      <c r="G30" s="63"/>
      <c r="H30" s="52"/>
      <c r="I30" s="71"/>
    </row>
    <row r="31" s="42" customFormat="1" ht="18" customHeight="1" spans="1:1">
      <c r="A31" s="15" t="s">
        <v>72</v>
      </c>
    </row>
    <row r="32" ht="12" customHeight="1"/>
    <row r="36" ht="10" customHeight="1"/>
    <row r="37" s="41" customFormat="1" ht="24" customHeight="1"/>
  </sheetData>
  <mergeCells count="47">
    <mergeCell ref="A1:I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A16:G16"/>
    <mergeCell ref="C18:D18"/>
    <mergeCell ref="G18:I18"/>
    <mergeCell ref="C19:D19"/>
    <mergeCell ref="G19:I19"/>
    <mergeCell ref="C20:D20"/>
    <mergeCell ref="G20:I20"/>
    <mergeCell ref="C21:D21"/>
    <mergeCell ref="G21:I21"/>
    <mergeCell ref="C22:D22"/>
    <mergeCell ref="G22:I22"/>
    <mergeCell ref="C23:D23"/>
    <mergeCell ref="G23:I23"/>
    <mergeCell ref="C24:D24"/>
    <mergeCell ref="G24:I24"/>
    <mergeCell ref="C25:D25"/>
    <mergeCell ref="G25:I25"/>
    <mergeCell ref="C26:D26"/>
    <mergeCell ref="G26:I26"/>
    <mergeCell ref="C27:D27"/>
    <mergeCell ref="G27:I27"/>
    <mergeCell ref="C28:D28"/>
    <mergeCell ref="G28:I28"/>
    <mergeCell ref="C29:D29"/>
    <mergeCell ref="G29:I29"/>
    <mergeCell ref="A30:E30"/>
    <mergeCell ref="G30:I30"/>
    <mergeCell ref="A4:A5"/>
    <mergeCell ref="A6:A9"/>
    <mergeCell ref="A12:A15"/>
    <mergeCell ref="A19:A26"/>
    <mergeCell ref="A28:A29"/>
  </mergeCells>
  <hyperlinks>
    <hyperlink ref="B5" r:id="rId1" display="42987.3541666667" tooltip="http://mini.hot-basketball.com/cms/ScheduleDetail.asp?id=9367"/>
    <hyperlink ref="B4" r:id="rId2" display="42980.3541666667" tooltip="http://mini.hot-basketball.com/cms/ScheduleDetail.asp?id=9332"/>
    <hyperlink ref="B9" r:id="rId3" display="43004.7083333333" tooltip="http://mini.hot-basketball.com/cms/ScheduleDetail.asp?id=9460"/>
    <hyperlink ref="B8" r:id="rId4" display="42996.7083333333" tooltip="http://mini.hot-basketball.com/cms/ScheduleDetail.asp?id=9400"/>
    <hyperlink ref="B7" r:id="rId5" display="42989.7083333333" tooltip="http://mini.hot-basketball.com/cms/ScheduleDetail.asp?id=9365"/>
    <hyperlink ref="B6" r:id="rId6" display="42983.7083333333" tooltip="http://mini.hot-basketball.com/cms/ScheduleDetail.asp?id=9346"/>
    <hyperlink ref="B15" r:id="rId7" display="42995.3541666667" tooltip="http://mini.hot-basketball.com/cms/ScheduleDetail.asp?id=9401"/>
    <hyperlink ref="B14" r:id="rId8" display="42988.3541666667" tooltip="http://mini.hot-basketball.com/cms/ScheduleDetail.asp?id=9366"/>
    <hyperlink ref="B13" r:id="rId9" display="42981.3541666667" tooltip="http://mini.hot-basketball.com/cms/ScheduleDetail.asp?id=9339"/>
    <hyperlink ref="B12" r:id="rId10" display="42980.6875" tooltip="http://mini.hot-basketball.com/cms/ScheduleDetail.asp?id=9338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B43" sqref="B43"/>
    </sheetView>
  </sheetViews>
  <sheetFormatPr defaultColWidth="9" defaultRowHeight="13.5"/>
  <cols>
    <col min="1" max="1" width="9" style="37"/>
    <col min="2" max="2" width="19.25" style="37" customWidth="1"/>
    <col min="3" max="3" width="9" style="37"/>
    <col min="4" max="4" width="15.25" style="37" customWidth="1"/>
    <col min="5" max="5" width="9" style="37"/>
    <col min="6" max="6" width="10.5" style="37" customWidth="1"/>
    <col min="7" max="7" width="10.125" style="37" customWidth="1"/>
    <col min="8" max="8" width="9" style="37"/>
    <col min="9" max="9" width="35.5" style="37" customWidth="1"/>
    <col min="10" max="16384" width="9" style="37"/>
  </cols>
  <sheetData>
    <row r="1" s="1" customFormat="1" ht="24" customHeight="1" spans="1:9">
      <c r="A1" s="2" t="s">
        <v>73</v>
      </c>
      <c r="B1" s="2"/>
      <c r="C1" s="2"/>
      <c r="D1" s="2"/>
      <c r="E1" s="2"/>
      <c r="F1" s="2"/>
      <c r="G1" s="2"/>
      <c r="H1" s="2"/>
      <c r="I1" s="2"/>
    </row>
    <row r="2" s="1" customFormat="1" ht="16.5" spans="1:9">
      <c r="A2" s="3" t="s">
        <v>10</v>
      </c>
      <c r="B2" s="4" t="s">
        <v>11</v>
      </c>
      <c r="C2" s="4" t="s">
        <v>12</v>
      </c>
      <c r="D2" s="4"/>
      <c r="E2" s="4" t="s">
        <v>13</v>
      </c>
      <c r="F2" s="4" t="s">
        <v>14</v>
      </c>
      <c r="G2" s="4" t="s">
        <v>15</v>
      </c>
      <c r="H2" s="4" t="s">
        <v>16</v>
      </c>
      <c r="I2" s="33" t="s">
        <v>6</v>
      </c>
    </row>
    <row r="3" s="1" customFormat="1" ht="15" customHeight="1" spans="1:9">
      <c r="A3" s="38" t="s">
        <v>17</v>
      </c>
      <c r="B3" s="6">
        <v>42981.3333333333</v>
      </c>
      <c r="C3" s="7" t="s">
        <v>74</v>
      </c>
      <c r="D3" s="7" t="s">
        <v>74</v>
      </c>
      <c r="E3" s="7">
        <v>4</v>
      </c>
      <c r="F3" s="7" t="s">
        <v>19</v>
      </c>
      <c r="G3" s="7" t="s">
        <v>19</v>
      </c>
      <c r="H3" s="7">
        <f>100+4*25</f>
        <v>200</v>
      </c>
      <c r="I3" s="34" t="s">
        <v>32</v>
      </c>
    </row>
    <row r="4" s="1" customFormat="1" ht="15" customHeight="1" spans="1:9">
      <c r="A4" s="39"/>
      <c r="B4" s="6">
        <v>42986.7916666667</v>
      </c>
      <c r="C4" s="7" t="s">
        <v>64</v>
      </c>
      <c r="D4" s="7" t="s">
        <v>64</v>
      </c>
      <c r="E4" s="7">
        <v>12</v>
      </c>
      <c r="F4" s="7" t="s">
        <v>19</v>
      </c>
      <c r="G4" s="7" t="s">
        <v>19</v>
      </c>
      <c r="H4" s="7">
        <v>276</v>
      </c>
      <c r="I4" s="34" t="s">
        <v>75</v>
      </c>
    </row>
    <row r="5" s="1" customFormat="1" ht="15" customHeight="1" spans="1:9">
      <c r="A5" s="39"/>
      <c r="B5" s="6">
        <v>42987.7083333333</v>
      </c>
      <c r="C5" s="7" t="s">
        <v>76</v>
      </c>
      <c r="D5" s="7" t="s">
        <v>76</v>
      </c>
      <c r="E5" s="7">
        <v>12</v>
      </c>
      <c r="F5" s="7" t="s">
        <v>19</v>
      </c>
      <c r="G5" s="7" t="s">
        <v>19</v>
      </c>
      <c r="H5" s="7">
        <v>276</v>
      </c>
      <c r="I5" s="34" t="s">
        <v>75</v>
      </c>
    </row>
    <row r="6" s="1" customFormat="1" ht="15" customHeight="1" spans="1:9">
      <c r="A6" s="39"/>
      <c r="B6" s="6">
        <v>42988.3333333333</v>
      </c>
      <c r="C6" s="7" t="s">
        <v>74</v>
      </c>
      <c r="D6" s="7" t="s">
        <v>74</v>
      </c>
      <c r="E6" s="7">
        <v>3</v>
      </c>
      <c r="F6" s="7" t="s">
        <v>19</v>
      </c>
      <c r="G6" s="7" t="s">
        <v>19</v>
      </c>
      <c r="H6" s="7">
        <f>100+3*25</f>
        <v>175</v>
      </c>
      <c r="I6" s="34" t="s">
        <v>50</v>
      </c>
    </row>
    <row r="7" s="1" customFormat="1" ht="15" customHeight="1" spans="1:9">
      <c r="A7" s="39"/>
      <c r="B7" s="6">
        <v>42988.4166666667</v>
      </c>
      <c r="C7" s="7" t="s">
        <v>77</v>
      </c>
      <c r="D7" s="7" t="s">
        <v>77</v>
      </c>
      <c r="E7" s="7">
        <v>6</v>
      </c>
      <c r="F7" s="7" t="s">
        <v>19</v>
      </c>
      <c r="G7" s="7" t="s">
        <v>19</v>
      </c>
      <c r="H7" s="7">
        <f>100+6*25</f>
        <v>250</v>
      </c>
      <c r="I7" s="34" t="s">
        <v>31</v>
      </c>
    </row>
    <row r="8" s="1" customFormat="1" ht="15" customHeight="1" spans="1:9">
      <c r="A8" s="39"/>
      <c r="B8" s="6">
        <v>42993.7916666667</v>
      </c>
      <c r="C8" s="7" t="s">
        <v>64</v>
      </c>
      <c r="D8" s="7" t="s">
        <v>64</v>
      </c>
      <c r="E8" s="7">
        <v>17</v>
      </c>
      <c r="F8" s="7" t="s">
        <v>19</v>
      </c>
      <c r="G8" s="7" t="s">
        <v>19</v>
      </c>
      <c r="H8" s="7">
        <v>366</v>
      </c>
      <c r="I8" s="34" t="s">
        <v>78</v>
      </c>
    </row>
    <row r="9" s="1" customFormat="1" ht="15" customHeight="1" spans="1:9">
      <c r="A9" s="39"/>
      <c r="B9" s="6">
        <v>42994.7118055556</v>
      </c>
      <c r="C9" s="7" t="s">
        <v>76</v>
      </c>
      <c r="D9" s="7" t="s">
        <v>76</v>
      </c>
      <c r="E9" s="7">
        <v>22</v>
      </c>
      <c r="F9" s="7" t="s">
        <v>19</v>
      </c>
      <c r="G9" s="7" t="s">
        <v>19</v>
      </c>
      <c r="H9" s="7">
        <v>456</v>
      </c>
      <c r="I9" s="34" t="s">
        <v>79</v>
      </c>
    </row>
    <row r="10" s="1" customFormat="1" ht="15" customHeight="1" spans="1:9">
      <c r="A10" s="39"/>
      <c r="B10" s="6">
        <v>42995.3333333333</v>
      </c>
      <c r="C10" s="7" t="s">
        <v>74</v>
      </c>
      <c r="D10" s="7" t="s">
        <v>74</v>
      </c>
      <c r="E10" s="7">
        <v>8</v>
      </c>
      <c r="F10" s="7" t="s">
        <v>19</v>
      </c>
      <c r="G10" s="7" t="s">
        <v>19</v>
      </c>
      <c r="H10" s="7">
        <f>100+8*25</f>
        <v>300</v>
      </c>
      <c r="I10" s="34" t="s">
        <v>22</v>
      </c>
    </row>
    <row r="11" s="1" customFormat="1" ht="15" customHeight="1" spans="1:9">
      <c r="A11" s="39"/>
      <c r="B11" s="6">
        <v>42995.4166666667</v>
      </c>
      <c r="C11" s="7" t="s">
        <v>77</v>
      </c>
      <c r="D11" s="7" t="s">
        <v>77</v>
      </c>
      <c r="E11" s="7">
        <v>6</v>
      </c>
      <c r="F11" s="7" t="s">
        <v>19</v>
      </c>
      <c r="G11" s="7" t="s">
        <v>19</v>
      </c>
      <c r="H11" s="7">
        <f>100+6*25</f>
        <v>250</v>
      </c>
      <c r="I11" s="34" t="s">
        <v>31</v>
      </c>
    </row>
    <row r="12" s="1" customFormat="1" ht="15" customHeight="1" spans="1:9">
      <c r="A12" s="39"/>
      <c r="B12" s="6">
        <v>43000.7916666667</v>
      </c>
      <c r="C12" s="7" t="s">
        <v>64</v>
      </c>
      <c r="D12" s="7" t="s">
        <v>64</v>
      </c>
      <c r="E12" s="7">
        <v>13</v>
      </c>
      <c r="F12" s="7" t="s">
        <v>19</v>
      </c>
      <c r="G12" s="7" t="s">
        <v>19</v>
      </c>
      <c r="H12" s="7">
        <v>294</v>
      </c>
      <c r="I12" s="34" t="s">
        <v>80</v>
      </c>
    </row>
    <row r="13" s="1" customFormat="1" ht="15" customHeight="1" spans="1:9">
      <c r="A13" s="39"/>
      <c r="B13" s="6">
        <v>43001.7083333333</v>
      </c>
      <c r="C13" s="7" t="s">
        <v>76</v>
      </c>
      <c r="D13" s="7" t="s">
        <v>76</v>
      </c>
      <c r="E13" s="7">
        <v>20</v>
      </c>
      <c r="F13" s="7" t="s">
        <v>19</v>
      </c>
      <c r="G13" s="7" t="s">
        <v>19</v>
      </c>
      <c r="H13" s="7">
        <v>420</v>
      </c>
      <c r="I13" s="34" t="s">
        <v>81</v>
      </c>
    </row>
    <row r="14" s="1" customFormat="1" ht="15" customHeight="1" spans="1:9">
      <c r="A14" s="39"/>
      <c r="B14" s="6">
        <v>43002.3333333333</v>
      </c>
      <c r="C14" s="7" t="s">
        <v>74</v>
      </c>
      <c r="D14" s="7" t="s">
        <v>74</v>
      </c>
      <c r="E14" s="7">
        <v>7</v>
      </c>
      <c r="F14" s="7" t="s">
        <v>19</v>
      </c>
      <c r="G14" s="7" t="s">
        <v>19</v>
      </c>
      <c r="H14" s="7">
        <f>100+7*25</f>
        <v>275</v>
      </c>
      <c r="I14" s="35" t="s">
        <v>27</v>
      </c>
    </row>
    <row r="15" s="1" customFormat="1" ht="15" customHeight="1" spans="1:9">
      <c r="A15" s="39"/>
      <c r="B15" s="6">
        <v>43007.7916666667</v>
      </c>
      <c r="C15" s="7" t="s">
        <v>64</v>
      </c>
      <c r="D15" s="7" t="s">
        <v>64</v>
      </c>
      <c r="E15" s="7">
        <v>5</v>
      </c>
      <c r="F15" s="7" t="s">
        <v>19</v>
      </c>
      <c r="G15" s="7" t="s">
        <v>19</v>
      </c>
      <c r="H15" s="40">
        <f>100+5*25</f>
        <v>225</v>
      </c>
      <c r="I15" s="35" t="s">
        <v>24</v>
      </c>
    </row>
    <row r="16" s="1" customFormat="1" ht="15" customHeight="1" spans="1:9">
      <c r="A16" s="5" t="s">
        <v>29</v>
      </c>
      <c r="B16" s="6">
        <v>42980.4375</v>
      </c>
      <c r="C16" s="7" t="s">
        <v>82</v>
      </c>
      <c r="D16" s="7" t="s">
        <v>82</v>
      </c>
      <c r="E16" s="7">
        <v>5</v>
      </c>
      <c r="F16" s="7" t="s">
        <v>19</v>
      </c>
      <c r="G16" s="7" t="s">
        <v>19</v>
      </c>
      <c r="H16" s="40">
        <f>100+5*25</f>
        <v>225</v>
      </c>
      <c r="I16" s="35" t="s">
        <v>24</v>
      </c>
    </row>
    <row r="17" s="1" customFormat="1" ht="15" customHeight="1" spans="1:9">
      <c r="A17" s="8"/>
      <c r="B17" s="6">
        <v>42984.7916666667</v>
      </c>
      <c r="C17" s="7" t="s">
        <v>83</v>
      </c>
      <c r="D17" s="7" t="s">
        <v>83</v>
      </c>
      <c r="E17" s="7">
        <v>3</v>
      </c>
      <c r="F17" s="7" t="s">
        <v>19</v>
      </c>
      <c r="G17" s="7" t="s">
        <v>19</v>
      </c>
      <c r="H17" s="40">
        <f>100+3*25</f>
        <v>175</v>
      </c>
      <c r="I17" s="35" t="s">
        <v>50</v>
      </c>
    </row>
    <row r="18" s="1" customFormat="1" ht="15" customHeight="1" spans="1:9">
      <c r="A18" s="8"/>
      <c r="B18" s="6">
        <v>42987.4375</v>
      </c>
      <c r="C18" s="7" t="s">
        <v>82</v>
      </c>
      <c r="D18" s="7" t="s">
        <v>82</v>
      </c>
      <c r="E18" s="7">
        <v>7</v>
      </c>
      <c r="F18" s="7" t="s">
        <v>19</v>
      </c>
      <c r="G18" s="7" t="s">
        <v>19</v>
      </c>
      <c r="H18" s="40">
        <f>100+7*25</f>
        <v>275</v>
      </c>
      <c r="I18" s="35" t="s">
        <v>27</v>
      </c>
    </row>
    <row r="19" s="1" customFormat="1" ht="15" customHeight="1" spans="1:9">
      <c r="A19" s="9"/>
      <c r="B19" s="6">
        <v>43001.4375</v>
      </c>
      <c r="C19" s="7" t="s">
        <v>82</v>
      </c>
      <c r="D19" s="7" t="s">
        <v>82</v>
      </c>
      <c r="E19" s="7">
        <v>4</v>
      </c>
      <c r="F19" s="7" t="s">
        <v>19</v>
      </c>
      <c r="G19" s="7" t="s">
        <v>19</v>
      </c>
      <c r="H19" s="40">
        <f>100+4*25</f>
        <v>200</v>
      </c>
      <c r="I19" s="35" t="s">
        <v>32</v>
      </c>
    </row>
    <row r="20" s="1" customFormat="1" ht="15" customHeight="1" spans="1:9">
      <c r="A20" s="5" t="s">
        <v>25</v>
      </c>
      <c r="B20" s="6">
        <v>42980.3333333333</v>
      </c>
      <c r="C20" s="7" t="s">
        <v>84</v>
      </c>
      <c r="D20" s="7" t="s">
        <v>84</v>
      </c>
      <c r="E20" s="7">
        <v>5</v>
      </c>
      <c r="F20" s="7" t="s">
        <v>19</v>
      </c>
      <c r="G20" s="7" t="s">
        <v>19</v>
      </c>
      <c r="H20" s="40">
        <f>100+5*25</f>
        <v>225</v>
      </c>
      <c r="I20" s="35" t="s">
        <v>24</v>
      </c>
    </row>
    <row r="21" s="1" customFormat="1" ht="15" customHeight="1" spans="1:9">
      <c r="A21" s="8"/>
      <c r="B21" s="6">
        <v>42987.3333333333</v>
      </c>
      <c r="C21" s="7" t="s">
        <v>84</v>
      </c>
      <c r="D21" s="7" t="s">
        <v>84</v>
      </c>
      <c r="E21" s="7">
        <v>7</v>
      </c>
      <c r="F21" s="7" t="s">
        <v>19</v>
      </c>
      <c r="G21" s="7" t="s">
        <v>19</v>
      </c>
      <c r="H21" s="40">
        <f>100+7*25</f>
        <v>275</v>
      </c>
      <c r="I21" s="35" t="s">
        <v>27</v>
      </c>
    </row>
    <row r="22" s="1" customFormat="1" ht="15" customHeight="1" spans="1:9">
      <c r="A22" s="8"/>
      <c r="B22" s="6">
        <v>42994.3333333333</v>
      </c>
      <c r="C22" s="7" t="s">
        <v>84</v>
      </c>
      <c r="D22" s="7" t="s">
        <v>84</v>
      </c>
      <c r="E22" s="7">
        <v>7</v>
      </c>
      <c r="F22" s="7" t="s">
        <v>19</v>
      </c>
      <c r="G22" s="7" t="s">
        <v>19</v>
      </c>
      <c r="H22" s="40">
        <f>100+7*25</f>
        <v>275</v>
      </c>
      <c r="I22" s="35" t="s">
        <v>27</v>
      </c>
    </row>
    <row r="23" s="1" customFormat="1" ht="15" customHeight="1" spans="1:9">
      <c r="A23" s="9"/>
      <c r="B23" s="6">
        <v>43003.7083333333</v>
      </c>
      <c r="C23" s="7" t="s">
        <v>52</v>
      </c>
      <c r="D23" s="7" t="s">
        <v>52</v>
      </c>
      <c r="E23" s="7">
        <v>5</v>
      </c>
      <c r="F23" s="7" t="s">
        <v>19</v>
      </c>
      <c r="G23" s="7" t="s">
        <v>19</v>
      </c>
      <c r="H23" s="40">
        <f>100+5*25</f>
        <v>225</v>
      </c>
      <c r="I23" s="35" t="s">
        <v>24</v>
      </c>
    </row>
    <row r="24" s="1" customFormat="1" ht="17.25" spans="1:9">
      <c r="A24" s="11" t="s">
        <v>33</v>
      </c>
      <c r="B24" s="12"/>
      <c r="C24" s="12"/>
      <c r="D24" s="12"/>
      <c r="E24" s="12"/>
      <c r="F24" s="12"/>
      <c r="G24" s="13"/>
      <c r="H24" s="14">
        <f>SUM(H3:H23)</f>
        <v>5638</v>
      </c>
      <c r="I24" s="36"/>
    </row>
  </sheetData>
  <mergeCells count="27">
    <mergeCell ref="A1:I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A24:G24"/>
    <mergeCell ref="A3:A15"/>
    <mergeCell ref="A16:A19"/>
    <mergeCell ref="A20:A23"/>
  </mergeCells>
  <hyperlinks>
    <hyperlink ref="B15" r:id="rId1" display="43007.7916666667" tooltip="http://mini.hot-basketball.com/cms/ScheduleDetail.asp?id=9464"/>
    <hyperlink ref="B14" r:id="rId2" display="43002.3333333333" tooltip="http://mini.hot-basketball.com/cms/ScheduleDetail.asp?id=9426"/>
    <hyperlink ref="B13" r:id="rId3" display="43001.7083333333" tooltip="http://mini.hot-basketball.com/cms/ScheduleDetail.asp?id=9428"/>
    <hyperlink ref="B12" r:id="rId4" display="43000.7916666667" tooltip="http://mini.hot-basketball.com/cms/ScheduleDetail.asp?id=9429"/>
    <hyperlink ref="B11" r:id="rId5" display="42995.4166666667" tooltip="http://mini.hot-basketball.com/cms/ScheduleDetail.asp?id=9437"/>
    <hyperlink ref="B10" r:id="rId6" display="42995.3333333333" tooltip="http://mini.hot-basketball.com/cms/ScheduleDetail.asp?id=9430"/>
    <hyperlink ref="B9" r:id="rId7" display="42994.7118055556" tooltip="http://mini.hot-basketball.com/cms/ScheduleDetail.asp?id=9431"/>
    <hyperlink ref="B8" r:id="rId8" display="42993.7916666667" tooltip="http://mini.hot-basketball.com/cms/ScheduleDetail.asp?id=9432"/>
    <hyperlink ref="B7" r:id="rId9" display="42988.4166666667" tooltip="http://mini.hot-basketball.com/cms/ScheduleDetail.asp?id=9438"/>
    <hyperlink ref="B6" r:id="rId10" display="42988.3333333333" tooltip="http://mini.hot-basketball.com/cms/ScheduleDetail.asp?id=9374"/>
    <hyperlink ref="B5" r:id="rId11" display="42987.7083333333" tooltip="http://mini.hot-basketball.com/cms/ScheduleDetail.asp?id=9373"/>
    <hyperlink ref="B4" r:id="rId12" display="42986.7916666667" tooltip="http://mini.hot-basketball.com/cms/ScheduleDetail.asp?id=9369"/>
    <hyperlink ref="B3" r:id="rId13" display="42981.3333333333" tooltip="http://mini.hot-basketball.com/cms/ScheduleDetail.asp?id=9345"/>
    <hyperlink ref="B19" r:id="rId14" display="43001.4375" tooltip="http://mini.hot-basketball.com/cms/ScheduleDetail.asp?id=9427"/>
    <hyperlink ref="B18" r:id="rId15" display="42987.4375" tooltip="http://mini.hot-basketball.com/cms/ScheduleDetail.asp?id=9371"/>
    <hyperlink ref="B17" r:id="rId16" display="42984.7916666667" tooltip="http://mini.hot-basketball.com/cms/ScheduleDetail.asp?id=9368"/>
    <hyperlink ref="B16" r:id="rId17" display="42980.4375" tooltip="http://mini.hot-basketball.com/cms/ScheduleDetail.asp?id=9343"/>
    <hyperlink ref="B23" r:id="rId18" display="43003.7083333333" tooltip="http://mini.hot-basketball.com/cms/ScheduleDetail.asp?id=9459"/>
    <hyperlink ref="B22" r:id="rId19" display="42994.3333333333" tooltip="http://mini.hot-basketball.com/cms/ScheduleDetail.asp?id=9434"/>
    <hyperlink ref="B21" r:id="rId20" display="42987.3333333333" tooltip="http://mini.hot-basketball.com/cms/ScheduleDetail.asp?id=9370"/>
    <hyperlink ref="B20" r:id="rId21" display="42980.3333333333" tooltip="http://mini.hot-basketball.com/cms/ScheduleDetail.asp?id=9342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O20" sqref="O20"/>
    </sheetView>
  </sheetViews>
  <sheetFormatPr defaultColWidth="9" defaultRowHeight="13.5"/>
  <cols>
    <col min="2" max="2" width="16.25" customWidth="1"/>
    <col min="4" max="4" width="16.5" customWidth="1"/>
    <col min="6" max="6" width="9.875" customWidth="1"/>
    <col min="7" max="7" width="10.25" customWidth="1"/>
    <col min="8" max="8" width="9.125"/>
    <col min="9" max="9" width="89.75" customWidth="1"/>
  </cols>
  <sheetData>
    <row r="1" s="1" customFormat="1" ht="24" customHeight="1" spans="1:9">
      <c r="A1" s="2" t="s">
        <v>85</v>
      </c>
      <c r="B1" s="2"/>
      <c r="C1" s="2"/>
      <c r="D1" s="2"/>
      <c r="E1" s="2"/>
      <c r="F1" s="2"/>
      <c r="G1" s="2"/>
      <c r="H1" s="2"/>
      <c r="I1" s="2"/>
    </row>
    <row r="2" s="1" customFormat="1" ht="16.5" spans="1:9">
      <c r="A2" s="3" t="s">
        <v>10</v>
      </c>
      <c r="B2" s="4" t="s">
        <v>11</v>
      </c>
      <c r="C2" s="4" t="s">
        <v>12</v>
      </c>
      <c r="D2" s="4"/>
      <c r="E2" s="4" t="s">
        <v>13</v>
      </c>
      <c r="F2" s="4" t="s">
        <v>14</v>
      </c>
      <c r="G2" s="4" t="s">
        <v>15</v>
      </c>
      <c r="H2" s="4" t="s">
        <v>16</v>
      </c>
      <c r="I2" s="33" t="s">
        <v>6</v>
      </c>
    </row>
    <row r="3" s="1" customFormat="1" ht="15" hidden="1" customHeight="1" spans="1:9">
      <c r="A3" s="5" t="s">
        <v>17</v>
      </c>
      <c r="B3" s="6">
        <v>42980.34375</v>
      </c>
      <c r="C3" s="7" t="s">
        <v>86</v>
      </c>
      <c r="D3" s="7" t="s">
        <v>86</v>
      </c>
      <c r="E3" s="7">
        <v>9</v>
      </c>
      <c r="F3" s="7" t="s">
        <v>19</v>
      </c>
      <c r="G3" s="7" t="s">
        <v>19</v>
      </c>
      <c r="H3" s="7">
        <f>100+9*25</f>
        <v>325</v>
      </c>
      <c r="I3" s="34" t="s">
        <v>87</v>
      </c>
    </row>
    <row r="4" s="1" customFormat="1" ht="15" hidden="1" customHeight="1" spans="1:9">
      <c r="A4" s="8"/>
      <c r="B4" s="6">
        <v>42987.34375</v>
      </c>
      <c r="C4" s="7" t="s">
        <v>86</v>
      </c>
      <c r="D4" s="7" t="s">
        <v>86</v>
      </c>
      <c r="E4" s="7">
        <v>9</v>
      </c>
      <c r="F4" s="7" t="s">
        <v>19</v>
      </c>
      <c r="G4" s="7" t="s">
        <v>19</v>
      </c>
      <c r="H4" s="7">
        <f>100+9*25</f>
        <v>325</v>
      </c>
      <c r="I4" s="34" t="s">
        <v>87</v>
      </c>
    </row>
    <row r="5" s="1" customFormat="1" ht="15" hidden="1" customHeight="1" spans="1:9">
      <c r="A5" s="9"/>
      <c r="B5" s="6">
        <v>42994.34375</v>
      </c>
      <c r="C5" s="7" t="s">
        <v>86</v>
      </c>
      <c r="D5" s="7" t="s">
        <v>86</v>
      </c>
      <c r="E5" s="7">
        <v>9</v>
      </c>
      <c r="F5" s="7" t="s">
        <v>19</v>
      </c>
      <c r="G5" s="7" t="s">
        <v>19</v>
      </c>
      <c r="H5" s="7">
        <f>100+9*25</f>
        <v>325</v>
      </c>
      <c r="I5" s="34" t="s">
        <v>87</v>
      </c>
    </row>
    <row r="6" s="1" customFormat="1" ht="15" customHeight="1" spans="1:9">
      <c r="A6" s="5" t="s">
        <v>88</v>
      </c>
      <c r="B6" s="6">
        <v>42986.8333333333</v>
      </c>
      <c r="C6" s="7" t="s">
        <v>89</v>
      </c>
      <c r="D6" s="7" t="s">
        <v>89</v>
      </c>
      <c r="E6" s="7">
        <v>3</v>
      </c>
      <c r="F6" s="7">
        <f>3*40</f>
        <v>120</v>
      </c>
      <c r="G6" s="7">
        <v>0</v>
      </c>
      <c r="H6" s="7">
        <f>F6+G6</f>
        <v>120</v>
      </c>
      <c r="I6" s="34" t="s">
        <v>90</v>
      </c>
    </row>
    <row r="7" s="1" customFormat="1" ht="15" customHeight="1" spans="1:9">
      <c r="A7" s="8"/>
      <c r="B7" s="6">
        <v>42988.3333333333</v>
      </c>
      <c r="C7" s="7" t="s">
        <v>91</v>
      </c>
      <c r="D7" s="7" t="s">
        <v>91</v>
      </c>
      <c r="E7" s="7">
        <v>4</v>
      </c>
      <c r="F7" s="7">
        <f>4*40</f>
        <v>160</v>
      </c>
      <c r="G7" s="7">
        <v>0</v>
      </c>
      <c r="H7" s="7">
        <f t="shared" ref="H7:H20" si="0">F7+G7</f>
        <v>160</v>
      </c>
      <c r="I7" s="34" t="s">
        <v>92</v>
      </c>
    </row>
    <row r="8" s="1" customFormat="1" ht="36" customHeight="1" spans="1:9">
      <c r="A8" s="8"/>
      <c r="B8" s="6">
        <v>42993.8333333333</v>
      </c>
      <c r="C8" s="7" t="s">
        <v>89</v>
      </c>
      <c r="D8" s="7" t="s">
        <v>89</v>
      </c>
      <c r="E8" s="7">
        <v>6</v>
      </c>
      <c r="F8" s="7">
        <v>80</v>
      </c>
      <c r="G8" s="7">
        <f>123.53+65.63+70</f>
        <v>259.16</v>
      </c>
      <c r="H8" s="7">
        <f t="shared" si="0"/>
        <v>339.16</v>
      </c>
      <c r="I8" s="35" t="s">
        <v>93</v>
      </c>
    </row>
    <row r="9" s="1" customFormat="1" ht="15" customHeight="1" spans="1:9">
      <c r="A9" s="8"/>
      <c r="B9" s="6">
        <v>42995.3333333333</v>
      </c>
      <c r="C9" s="7" t="s">
        <v>91</v>
      </c>
      <c r="D9" s="7" t="s">
        <v>91</v>
      </c>
      <c r="E9" s="7">
        <v>5</v>
      </c>
      <c r="F9" s="7">
        <f>5*40</f>
        <v>200</v>
      </c>
      <c r="G9" s="7">
        <v>0</v>
      </c>
      <c r="H9" s="7">
        <f t="shared" si="0"/>
        <v>200</v>
      </c>
      <c r="I9" s="34" t="s">
        <v>94</v>
      </c>
    </row>
    <row r="10" s="1" customFormat="1" ht="33" customHeight="1" spans="1:9">
      <c r="A10" s="8"/>
      <c r="B10" s="6">
        <v>43000.8333333333</v>
      </c>
      <c r="C10" s="7" t="s">
        <v>89</v>
      </c>
      <c r="D10" s="7" t="s">
        <v>89</v>
      </c>
      <c r="E10" s="7">
        <v>6</v>
      </c>
      <c r="F10" s="7">
        <v>80</v>
      </c>
      <c r="G10" s="7">
        <f>123.53+65.63+70</f>
        <v>259.16</v>
      </c>
      <c r="H10" s="7">
        <f t="shared" si="0"/>
        <v>339.16</v>
      </c>
      <c r="I10" s="35" t="s">
        <v>93</v>
      </c>
    </row>
    <row r="11" s="1" customFormat="1" ht="15" customHeight="1" spans="1:9">
      <c r="A11" s="8"/>
      <c r="B11" s="6">
        <v>43002.3333333333</v>
      </c>
      <c r="C11" s="7" t="s">
        <v>91</v>
      </c>
      <c r="D11" s="7" t="s">
        <v>91</v>
      </c>
      <c r="E11" s="7">
        <v>3</v>
      </c>
      <c r="F11" s="7">
        <f>3*40</f>
        <v>120</v>
      </c>
      <c r="G11" s="7">
        <v>0</v>
      </c>
      <c r="H11" s="7">
        <f t="shared" si="0"/>
        <v>120</v>
      </c>
      <c r="I11" s="34" t="s">
        <v>90</v>
      </c>
    </row>
    <row r="12" s="1" customFormat="1" ht="31" customHeight="1" spans="1:9">
      <c r="A12" s="9"/>
      <c r="B12" s="6" t="s">
        <v>95</v>
      </c>
      <c r="C12" s="7" t="s">
        <v>89</v>
      </c>
      <c r="D12" s="7" t="s">
        <v>89</v>
      </c>
      <c r="E12" s="7">
        <v>3</v>
      </c>
      <c r="F12" s="7">
        <v>0</v>
      </c>
      <c r="G12" s="7">
        <f>123.53+70</f>
        <v>193.53</v>
      </c>
      <c r="H12" s="7">
        <f t="shared" si="0"/>
        <v>193.53</v>
      </c>
      <c r="I12" s="35" t="s">
        <v>96</v>
      </c>
    </row>
    <row r="13" s="1" customFormat="1" ht="15" customHeight="1" spans="1:9">
      <c r="A13" s="27" t="s">
        <v>42</v>
      </c>
      <c r="B13" s="6">
        <v>42988.4375</v>
      </c>
      <c r="C13" s="7" t="s">
        <v>97</v>
      </c>
      <c r="D13" s="7" t="s">
        <v>97</v>
      </c>
      <c r="E13" s="7">
        <v>5</v>
      </c>
      <c r="F13" s="7">
        <f>4*40</f>
        <v>160</v>
      </c>
      <c r="G13" s="7">
        <v>65.63</v>
      </c>
      <c r="H13" s="7">
        <f t="shared" si="0"/>
        <v>225.63</v>
      </c>
      <c r="I13" s="34" t="s">
        <v>98</v>
      </c>
    </row>
    <row r="14" s="1" customFormat="1" ht="31" customHeight="1" spans="1:9">
      <c r="A14" s="28"/>
      <c r="B14" s="6">
        <v>42988.5833333333</v>
      </c>
      <c r="C14" s="7" t="s">
        <v>43</v>
      </c>
      <c r="D14" s="7" t="s">
        <v>43</v>
      </c>
      <c r="E14" s="7">
        <v>9</v>
      </c>
      <c r="F14" s="7">
        <v>192</v>
      </c>
      <c r="G14" s="7">
        <v>39.38</v>
      </c>
      <c r="H14" s="7">
        <f t="shared" si="0"/>
        <v>231.38</v>
      </c>
      <c r="I14" s="35" t="s">
        <v>99</v>
      </c>
    </row>
    <row r="15" s="1" customFormat="1" ht="34" customHeight="1" spans="1:9">
      <c r="A15" s="28"/>
      <c r="B15" s="6">
        <v>42992.6736111111</v>
      </c>
      <c r="C15" s="7" t="s">
        <v>100</v>
      </c>
      <c r="D15" s="7" t="s">
        <v>100</v>
      </c>
      <c r="E15" s="7">
        <v>10</v>
      </c>
      <c r="F15" s="7">
        <f>8*40</f>
        <v>320</v>
      </c>
      <c r="G15" s="7">
        <f>61.76+65.63</f>
        <v>127.39</v>
      </c>
      <c r="H15" s="7">
        <f t="shared" si="0"/>
        <v>447.39</v>
      </c>
      <c r="I15" s="35" t="s">
        <v>101</v>
      </c>
    </row>
    <row r="16" s="1" customFormat="1" ht="23" customHeight="1" spans="1:9">
      <c r="A16" s="28"/>
      <c r="B16" s="6">
        <v>42995.4375</v>
      </c>
      <c r="C16" s="7" t="s">
        <v>97</v>
      </c>
      <c r="D16" s="7" t="s">
        <v>97</v>
      </c>
      <c r="E16" s="7">
        <v>5</v>
      </c>
      <c r="F16" s="7">
        <f>4*40</f>
        <v>160</v>
      </c>
      <c r="G16" s="7">
        <v>65.63</v>
      </c>
      <c r="H16" s="7">
        <f t="shared" si="0"/>
        <v>225.63</v>
      </c>
      <c r="I16" s="35" t="s">
        <v>102</v>
      </c>
    </row>
    <row r="17" s="1" customFormat="1" ht="35" customHeight="1" spans="1:9">
      <c r="A17" s="28"/>
      <c r="B17" s="6">
        <v>42995.5833333333</v>
      </c>
      <c r="C17" s="7" t="s">
        <v>43</v>
      </c>
      <c r="D17" s="7" t="s">
        <v>43</v>
      </c>
      <c r="E17" s="7">
        <v>9</v>
      </c>
      <c r="F17" s="7">
        <f>7*40*0.6</f>
        <v>168</v>
      </c>
      <c r="G17" s="29">
        <f>37.06+39.38</f>
        <v>76.44</v>
      </c>
      <c r="H17" s="7">
        <f t="shared" si="0"/>
        <v>244.44</v>
      </c>
      <c r="I17" s="35" t="s">
        <v>103</v>
      </c>
    </row>
    <row r="18" s="1" customFormat="1" ht="15" customHeight="1" spans="1:9">
      <c r="A18" s="28"/>
      <c r="B18" s="6">
        <v>43002.4375</v>
      </c>
      <c r="C18" s="7" t="s">
        <v>97</v>
      </c>
      <c r="D18" s="7" t="s">
        <v>97</v>
      </c>
      <c r="E18" s="7">
        <v>4</v>
      </c>
      <c r="F18" s="7">
        <f>3*40</f>
        <v>120</v>
      </c>
      <c r="G18" s="7">
        <v>65.63</v>
      </c>
      <c r="H18" s="7">
        <f t="shared" si="0"/>
        <v>185.63</v>
      </c>
      <c r="I18" s="35" t="s">
        <v>104</v>
      </c>
    </row>
    <row r="19" s="1" customFormat="1" ht="32" customHeight="1" spans="1:9">
      <c r="A19" s="28"/>
      <c r="B19" s="6">
        <v>43002.5833333333</v>
      </c>
      <c r="C19" s="7" t="s">
        <v>43</v>
      </c>
      <c r="D19" s="7" t="s">
        <v>43</v>
      </c>
      <c r="E19" s="7">
        <v>10</v>
      </c>
      <c r="F19" s="7">
        <f>8*40</f>
        <v>320</v>
      </c>
      <c r="G19" s="7">
        <f>61.76+65.63</f>
        <v>127.39</v>
      </c>
      <c r="H19" s="7">
        <f t="shared" si="0"/>
        <v>447.39</v>
      </c>
      <c r="I19" s="35" t="s">
        <v>105</v>
      </c>
    </row>
    <row r="20" s="1" customFormat="1" ht="33" customHeight="1" spans="1:9">
      <c r="A20" s="30"/>
      <c r="B20" s="6">
        <v>43006.6736111111</v>
      </c>
      <c r="C20" s="7" t="s">
        <v>100</v>
      </c>
      <c r="D20" s="7" t="s">
        <v>100</v>
      </c>
      <c r="E20" s="7">
        <v>9</v>
      </c>
      <c r="F20" s="7">
        <f>7*40</f>
        <v>280</v>
      </c>
      <c r="G20" s="7">
        <f>61.76+65.63</f>
        <v>127.39</v>
      </c>
      <c r="H20" s="7">
        <f t="shared" si="0"/>
        <v>407.39</v>
      </c>
      <c r="I20" s="35" t="s">
        <v>106</v>
      </c>
    </row>
    <row r="21" s="1" customFormat="1" ht="15" customHeight="1" spans="1:9">
      <c r="A21" s="27" t="s">
        <v>107</v>
      </c>
      <c r="B21" s="6">
        <v>42979.7291666667</v>
      </c>
      <c r="C21" s="7" t="s">
        <v>108</v>
      </c>
      <c r="D21" s="7" t="s">
        <v>108</v>
      </c>
      <c r="E21" s="7">
        <v>9</v>
      </c>
      <c r="F21" s="7">
        <f>9*40</f>
        <v>360</v>
      </c>
      <c r="G21" s="7">
        <v>0</v>
      </c>
      <c r="H21" s="7">
        <f t="shared" ref="H21:H30" si="1">F21+G21</f>
        <v>360</v>
      </c>
      <c r="I21" s="35" t="s">
        <v>109</v>
      </c>
    </row>
    <row r="22" s="1" customFormat="1" ht="15" customHeight="1" spans="1:9">
      <c r="A22" s="28"/>
      <c r="B22" s="6">
        <v>42984.7291666667</v>
      </c>
      <c r="C22" s="7" t="s">
        <v>110</v>
      </c>
      <c r="D22" s="7" t="s">
        <v>110</v>
      </c>
      <c r="E22" s="7">
        <v>6</v>
      </c>
      <c r="F22" s="7">
        <f>5*40</f>
        <v>200</v>
      </c>
      <c r="G22" s="7">
        <v>58.33</v>
      </c>
      <c r="H22" s="7">
        <f t="shared" si="1"/>
        <v>258.33</v>
      </c>
      <c r="I22" s="35" t="s">
        <v>111</v>
      </c>
    </row>
    <row r="23" s="1" customFormat="1" ht="15" customHeight="1" spans="1:9">
      <c r="A23" s="28"/>
      <c r="B23" s="31">
        <v>42986.7291666667</v>
      </c>
      <c r="C23" s="7" t="s">
        <v>110</v>
      </c>
      <c r="D23" s="7" t="s">
        <v>110</v>
      </c>
      <c r="E23" s="7">
        <v>9</v>
      </c>
      <c r="F23" s="7">
        <f>9*40</f>
        <v>360</v>
      </c>
      <c r="G23" s="7">
        <v>0</v>
      </c>
      <c r="H23" s="7">
        <f t="shared" si="1"/>
        <v>360</v>
      </c>
      <c r="I23" s="35" t="s">
        <v>109</v>
      </c>
    </row>
    <row r="24" s="1" customFormat="1" ht="15" customHeight="1" spans="1:9">
      <c r="A24" s="28"/>
      <c r="B24" s="6">
        <v>42991.7291666667</v>
      </c>
      <c r="C24" s="7" t="s">
        <v>108</v>
      </c>
      <c r="D24" s="7" t="s">
        <v>108</v>
      </c>
      <c r="E24" s="7">
        <v>6</v>
      </c>
      <c r="F24" s="7">
        <f>5*40</f>
        <v>200</v>
      </c>
      <c r="G24" s="7">
        <v>58.33</v>
      </c>
      <c r="H24" s="7">
        <f t="shared" si="1"/>
        <v>258.33</v>
      </c>
      <c r="I24" s="35" t="s">
        <v>111</v>
      </c>
    </row>
    <row r="25" s="1" customFormat="1" ht="15" customHeight="1" spans="1:9">
      <c r="A25" s="28"/>
      <c r="B25" s="6">
        <v>42993.7291666667</v>
      </c>
      <c r="C25" s="7" t="s">
        <v>110</v>
      </c>
      <c r="D25" s="7" t="s">
        <v>110</v>
      </c>
      <c r="E25" s="7">
        <v>7</v>
      </c>
      <c r="F25" s="7">
        <f>7*40</f>
        <v>280</v>
      </c>
      <c r="G25" s="7">
        <v>0</v>
      </c>
      <c r="H25" s="7">
        <f t="shared" si="1"/>
        <v>280</v>
      </c>
      <c r="I25" s="35" t="s">
        <v>112</v>
      </c>
    </row>
    <row r="26" s="1" customFormat="1" ht="15" customHeight="1" spans="1:9">
      <c r="A26" s="28"/>
      <c r="B26" s="6">
        <v>42998.7291666667</v>
      </c>
      <c r="C26" s="7" t="s">
        <v>108</v>
      </c>
      <c r="D26" s="7" t="s">
        <v>108</v>
      </c>
      <c r="E26" s="7">
        <v>4</v>
      </c>
      <c r="F26" s="7">
        <f>3*40</f>
        <v>120</v>
      </c>
      <c r="G26" s="7">
        <v>58.33</v>
      </c>
      <c r="H26" s="7">
        <f t="shared" si="1"/>
        <v>178.33</v>
      </c>
      <c r="I26" s="35" t="s">
        <v>113</v>
      </c>
    </row>
    <row r="27" s="1" customFormat="1" ht="15" customHeight="1" spans="1:9">
      <c r="A27" s="28"/>
      <c r="B27" s="6">
        <v>43000.7291666667</v>
      </c>
      <c r="C27" s="7" t="s">
        <v>110</v>
      </c>
      <c r="D27" s="7" t="s">
        <v>110</v>
      </c>
      <c r="E27" s="7">
        <v>7</v>
      </c>
      <c r="F27" s="7">
        <f>6*40</f>
        <v>240</v>
      </c>
      <c r="G27" s="7">
        <v>58.33</v>
      </c>
      <c r="H27" s="7">
        <f t="shared" si="1"/>
        <v>298.33</v>
      </c>
      <c r="I27" s="35" t="s">
        <v>114</v>
      </c>
    </row>
    <row r="28" s="1" customFormat="1" ht="15" customHeight="1" spans="1:9">
      <c r="A28" s="28"/>
      <c r="B28" s="6">
        <v>43005.7291666667</v>
      </c>
      <c r="C28" s="7" t="s">
        <v>108</v>
      </c>
      <c r="D28" s="7" t="s">
        <v>108</v>
      </c>
      <c r="E28" s="7">
        <v>5</v>
      </c>
      <c r="F28" s="7">
        <f>4*40</f>
        <v>160</v>
      </c>
      <c r="G28" s="7">
        <v>58.33</v>
      </c>
      <c r="H28" s="7">
        <f t="shared" si="1"/>
        <v>218.33</v>
      </c>
      <c r="I28" s="35" t="s">
        <v>115</v>
      </c>
    </row>
    <row r="29" s="1" customFormat="1" ht="40" customHeight="1" spans="1:9">
      <c r="A29" s="28"/>
      <c r="B29" s="6">
        <v>43007.7291666667</v>
      </c>
      <c r="C29" s="7" t="s">
        <v>110</v>
      </c>
      <c r="D29" s="7" t="s">
        <v>110</v>
      </c>
      <c r="E29" s="7">
        <v>8</v>
      </c>
      <c r="F29" s="7">
        <f>6*40</f>
        <v>240</v>
      </c>
      <c r="G29" s="7">
        <f>58.33+61.76</f>
        <v>120.09</v>
      </c>
      <c r="H29" s="7">
        <f t="shared" si="1"/>
        <v>360.09</v>
      </c>
      <c r="I29" s="35" t="s">
        <v>116</v>
      </c>
    </row>
    <row r="30" s="1" customFormat="1" ht="15" customHeight="1" spans="1:9">
      <c r="A30" s="30"/>
      <c r="B30" s="6">
        <v>43008.7291666667</v>
      </c>
      <c r="C30" s="7" t="s">
        <v>110</v>
      </c>
      <c r="D30" s="7" t="s">
        <v>110</v>
      </c>
      <c r="E30" s="7">
        <v>7</v>
      </c>
      <c r="F30" s="7">
        <f>5*40</f>
        <v>200</v>
      </c>
      <c r="G30" s="7">
        <v>116.67</v>
      </c>
      <c r="H30" s="7">
        <f t="shared" si="1"/>
        <v>316.67</v>
      </c>
      <c r="I30" s="35" t="s">
        <v>117</v>
      </c>
    </row>
    <row r="31" s="1" customFormat="1" ht="17.25" spans="1:9">
      <c r="A31" s="11" t="s">
        <v>33</v>
      </c>
      <c r="B31" s="12"/>
      <c r="C31" s="12"/>
      <c r="D31" s="12"/>
      <c r="E31" s="12"/>
      <c r="F31" s="12"/>
      <c r="G31" s="13"/>
      <c r="H31" s="32">
        <f>SUM(H6:H30)</f>
        <v>6775.14</v>
      </c>
      <c r="I31" s="36"/>
    </row>
  </sheetData>
  <mergeCells count="35">
    <mergeCell ref="A1:I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G31"/>
    <mergeCell ref="A3:A5"/>
    <mergeCell ref="A6:A12"/>
    <mergeCell ref="A13:A20"/>
    <mergeCell ref="A21:A30"/>
  </mergeCells>
  <hyperlinks>
    <hyperlink ref="B5" r:id="rId1" display="42994.34375" tooltip="http://mini.hot-basketball.com/cms/ScheduleDetail.asp?id=9389"/>
    <hyperlink ref="B4" r:id="rId2" display="42987.34375" tooltip="http://mini.hot-basketball.com/cms/ScheduleDetail.asp?id=9362"/>
    <hyperlink ref="B3" r:id="rId3" display="42980.34375" tooltip="http://mini.hot-basketball.com/cms/ScheduleDetail.asp?id=9329"/>
    <hyperlink ref="B11" r:id="rId4" display="43002.3333333333" tooltip="http://mini.hot-basketball.com/cms/ScheduleDetail.asp?id=9446"/>
    <hyperlink ref="B10" r:id="rId5" display="43000.8333333333" tooltip="http://mini.hot-basketball.com/cms/ScheduleDetail.asp?id=9416"/>
    <hyperlink ref="B9" r:id="rId6" display="42995.3333333333" tooltip="http://mini.hot-basketball.com/cms/ScheduleDetail.asp?id=9388"/>
    <hyperlink ref="B8" r:id="rId7" display="42993.8333333333" tooltip="http://mini.hot-basketball.com/cms/ScheduleDetail.asp?id=9390"/>
    <hyperlink ref="B7" r:id="rId8" display="42988.3333333333" tooltip="http://mini.hot-basketball.com/cms/ScheduleDetail.asp?id=9439"/>
    <hyperlink ref="B6" r:id="rId9" display="42986.8333333333" tooltip="http://mini.hot-basketball.com/cms/ScheduleDetail.asp?id=9361"/>
    <hyperlink ref="B20" r:id="rId10" display="43006.6736111111" tooltip="http://mini.hot-basketball.com/cms/ScheduleDetail.asp?id=9468"/>
    <hyperlink ref="B19" r:id="rId11" display="43002.5833333333" tooltip="http://mini.hot-basketball.com/cms/ScheduleDetail.asp?id=9444"/>
    <hyperlink ref="B18" r:id="rId12" display="43002.4375" tooltip="http://mini.hot-basketball.com/cms/ScheduleDetail.asp?id=9447"/>
    <hyperlink ref="B17" r:id="rId13" display="42995.5833333333" tooltip="http://mini.hot-basketball.com/cms/ScheduleDetail.asp?id=9386"/>
    <hyperlink ref="B16" r:id="rId14" display="42995.4375" tooltip="http://mini.hot-basketball.com/cms/ScheduleDetail.asp?id=9387"/>
    <hyperlink ref="B15" r:id="rId15" display="42992.6736111111" tooltip="http://mini.hot-basketball.com/cms/ScheduleDetail.asp?id=9391"/>
    <hyperlink ref="B14" r:id="rId16" display="42988.5833333333" tooltip="http://mini.hot-basketball.com/cms/ScheduleDetail.asp?id=9363"/>
    <hyperlink ref="B13" r:id="rId17" display="42988.4375" tooltip="http://mini.hot-basketball.com/cms/ScheduleDetail.asp?id=9359"/>
    <hyperlink ref="B30" r:id="rId18" display="43008.7291666667" tooltip="http://mini.hot-basketball.com/cms/ScheduleDetail.asp?id=9470"/>
    <hyperlink ref="B29" r:id="rId19" display="43007.7291666667" tooltip="http://mini.hot-basketball.com/cms/ScheduleDetail.asp?id=9469"/>
    <hyperlink ref="B28" r:id="rId20" display="43005.7291666667" tooltip="http://mini.hot-basketball.com/cms/ScheduleDetail.asp?id=9467"/>
    <hyperlink ref="B27" r:id="rId21" display="43000.7291666667" tooltip="http://mini.hot-basketball.com/cms/ScheduleDetail.asp?id=9415"/>
    <hyperlink ref="B26" r:id="rId22" display="42998.7291666667" tooltip="http://mini.hot-basketball.com/cms/ScheduleDetail.asp?id=9414"/>
    <hyperlink ref="B25" r:id="rId23" display="42993.7291666667" tooltip="http://mini.hot-basketball.com/cms/ScheduleDetail.asp?id=9392"/>
    <hyperlink ref="B24" r:id="rId24" display="42991.7291666667" tooltip="http://mini.hot-basketball.com/cms/ScheduleDetail.asp?id=9375"/>
    <hyperlink ref="B23" r:id="rId25" display="42986.7291666667" tooltip="http://mini.hot-basketball.com/cms/ScheduleDetail.asp?id=9360"/>
    <hyperlink ref="B22" r:id="rId26" display="42984.7291666667" tooltip="http://mini.hot-basketball.com/cms/ScheduleDetail.asp?id=9347"/>
    <hyperlink ref="B21" r:id="rId27" display="42979.7291666667" tooltip="http://mini.hot-basketball.com/cms/ScheduleDetail.asp?id=9330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J32" sqref="J32"/>
    </sheetView>
  </sheetViews>
  <sheetFormatPr defaultColWidth="9" defaultRowHeight="13.5"/>
  <cols>
    <col min="1" max="1" width="14" customWidth="1"/>
    <col min="2" max="2" width="15.5" customWidth="1"/>
    <col min="4" max="4" width="16.375" customWidth="1"/>
    <col min="6" max="6" width="10.375" customWidth="1"/>
    <col min="7" max="7" width="10.625" customWidth="1"/>
    <col min="8" max="9" width="11.625" customWidth="1"/>
    <col min="10" max="10" width="40.75" customWidth="1"/>
    <col min="11" max="11" width="6.5" customWidth="1"/>
    <col min="12" max="12" width="14.875" customWidth="1"/>
    <col min="13" max="13" width="14.75" customWidth="1"/>
    <col min="16" max="17" width="12" customWidth="1"/>
    <col min="19" max="19" width="14.375" customWidth="1"/>
  </cols>
  <sheetData>
    <row r="1" s="1" customFormat="1" ht="24" customHeight="1" spans="1:10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</row>
    <row r="2" s="1" customFormat="1" ht="16.5" spans="1:10">
      <c r="A2" s="3" t="s">
        <v>10</v>
      </c>
      <c r="B2" s="4" t="s">
        <v>11</v>
      </c>
      <c r="C2" s="4" t="s">
        <v>12</v>
      </c>
      <c r="D2" s="4"/>
      <c r="E2" s="4" t="s">
        <v>13</v>
      </c>
      <c r="F2" s="4" t="s">
        <v>14</v>
      </c>
      <c r="G2" s="4" t="s">
        <v>15</v>
      </c>
      <c r="H2" s="4" t="s">
        <v>16</v>
      </c>
      <c r="I2" s="17" t="s">
        <v>6</v>
      </c>
      <c r="J2" s="18"/>
    </row>
    <row r="3" s="1" customFormat="1" ht="15" customHeight="1" spans="1:10">
      <c r="A3" s="5" t="s">
        <v>17</v>
      </c>
      <c r="B3" s="6">
        <v>42980.3333333333</v>
      </c>
      <c r="C3" s="7" t="s">
        <v>119</v>
      </c>
      <c r="D3" s="7" t="s">
        <v>119</v>
      </c>
      <c r="E3" s="7">
        <v>12</v>
      </c>
      <c r="F3" s="7" t="s">
        <v>19</v>
      </c>
      <c r="G3" s="7" t="s">
        <v>19</v>
      </c>
      <c r="H3" s="7">
        <f>100+12*30</f>
        <v>460</v>
      </c>
      <c r="I3" s="19" t="s">
        <v>20</v>
      </c>
      <c r="J3" s="20"/>
    </row>
    <row r="4" s="1" customFormat="1" ht="15" customHeight="1" spans="1:10">
      <c r="A4" s="8"/>
      <c r="B4" s="6">
        <v>42981.3541666667</v>
      </c>
      <c r="C4" s="7" t="s">
        <v>120</v>
      </c>
      <c r="D4" s="7" t="s">
        <v>120</v>
      </c>
      <c r="E4" s="7">
        <v>9</v>
      </c>
      <c r="F4" s="7" t="s">
        <v>19</v>
      </c>
      <c r="G4" s="7" t="s">
        <v>19</v>
      </c>
      <c r="H4" s="7">
        <f>100+9*25</f>
        <v>325</v>
      </c>
      <c r="I4" s="19" t="s">
        <v>87</v>
      </c>
      <c r="J4" s="20"/>
    </row>
    <row r="5" s="1" customFormat="1" ht="15" customHeight="1" spans="1:10">
      <c r="A5" s="8"/>
      <c r="B5" s="6">
        <v>42987.3333333333</v>
      </c>
      <c r="C5" s="7" t="s">
        <v>119</v>
      </c>
      <c r="D5" s="7" t="s">
        <v>119</v>
      </c>
      <c r="E5" s="7">
        <v>11</v>
      </c>
      <c r="F5" s="7" t="s">
        <v>19</v>
      </c>
      <c r="G5" s="7" t="s">
        <v>19</v>
      </c>
      <c r="H5" s="7">
        <f>100+11*30</f>
        <v>430</v>
      </c>
      <c r="I5" s="19" t="s">
        <v>28</v>
      </c>
      <c r="J5" s="20"/>
    </row>
    <row r="6" s="1" customFormat="1" ht="15" customHeight="1" spans="1:10">
      <c r="A6" s="8"/>
      <c r="B6" s="6">
        <v>42987.4166666667</v>
      </c>
      <c r="C6" s="7" t="s">
        <v>48</v>
      </c>
      <c r="D6" s="7" t="s">
        <v>48</v>
      </c>
      <c r="E6" s="7">
        <v>6</v>
      </c>
      <c r="F6" s="7" t="s">
        <v>19</v>
      </c>
      <c r="G6" s="7" t="s">
        <v>19</v>
      </c>
      <c r="H6" s="7">
        <f>100+6*25</f>
        <v>250</v>
      </c>
      <c r="I6" s="19" t="s">
        <v>31</v>
      </c>
      <c r="J6" s="20"/>
    </row>
    <row r="7" s="1" customFormat="1" ht="15" customHeight="1" spans="1:10">
      <c r="A7" s="8"/>
      <c r="B7" s="6">
        <v>42987.7708333333</v>
      </c>
      <c r="C7" s="7" t="s">
        <v>66</v>
      </c>
      <c r="D7" s="7" t="s">
        <v>66</v>
      </c>
      <c r="E7" s="7">
        <v>6</v>
      </c>
      <c r="F7" s="7" t="s">
        <v>19</v>
      </c>
      <c r="G7" s="7" t="s">
        <v>19</v>
      </c>
      <c r="H7" s="7">
        <f>100+6*25</f>
        <v>250</v>
      </c>
      <c r="I7" s="19" t="s">
        <v>31</v>
      </c>
      <c r="J7" s="20"/>
    </row>
    <row r="8" s="1" customFormat="1" ht="15" customHeight="1" spans="1:10">
      <c r="A8" s="8"/>
      <c r="B8" s="6">
        <v>42988.3541666667</v>
      </c>
      <c r="C8" s="7" t="s">
        <v>120</v>
      </c>
      <c r="D8" s="7" t="s">
        <v>120</v>
      </c>
      <c r="E8" s="7">
        <v>12</v>
      </c>
      <c r="F8" s="7" t="s">
        <v>19</v>
      </c>
      <c r="G8" s="7" t="s">
        <v>19</v>
      </c>
      <c r="H8" s="7">
        <f>100+12*30</f>
        <v>460</v>
      </c>
      <c r="I8" s="19" t="s">
        <v>20</v>
      </c>
      <c r="J8" s="20"/>
    </row>
    <row r="9" s="1" customFormat="1" ht="15" customHeight="1" spans="1:10">
      <c r="A9" s="8"/>
      <c r="B9" s="6">
        <v>42994.7708333333</v>
      </c>
      <c r="C9" s="7" t="s">
        <v>66</v>
      </c>
      <c r="D9" s="7" t="s">
        <v>66</v>
      </c>
      <c r="E9" s="7">
        <v>8</v>
      </c>
      <c r="F9" s="7" t="s">
        <v>19</v>
      </c>
      <c r="G9" s="7" t="s">
        <v>19</v>
      </c>
      <c r="H9" s="7">
        <f>100+8*25</f>
        <v>300</v>
      </c>
      <c r="I9" s="19" t="s">
        <v>22</v>
      </c>
      <c r="J9" s="20"/>
    </row>
    <row r="10" s="1" customFormat="1" ht="15" customHeight="1" spans="1:10">
      <c r="A10" s="8"/>
      <c r="B10" s="6">
        <v>43001.7708333333</v>
      </c>
      <c r="C10" s="7" t="s">
        <v>66</v>
      </c>
      <c r="D10" s="7" t="s">
        <v>66</v>
      </c>
      <c r="E10" s="7">
        <v>11</v>
      </c>
      <c r="F10" s="7" t="s">
        <v>19</v>
      </c>
      <c r="G10" s="7" t="s">
        <v>19</v>
      </c>
      <c r="H10" s="7">
        <v>258</v>
      </c>
      <c r="I10" s="19" t="s">
        <v>121</v>
      </c>
      <c r="J10" s="20"/>
    </row>
    <row r="11" s="1" customFormat="1" ht="15" customHeight="1" spans="1:10">
      <c r="A11" s="9"/>
      <c r="B11" s="6" t="s">
        <v>122</v>
      </c>
      <c r="C11" s="7" t="s">
        <v>119</v>
      </c>
      <c r="D11" s="7" t="s">
        <v>119</v>
      </c>
      <c r="E11" s="7">
        <v>11</v>
      </c>
      <c r="F11" s="7" t="s">
        <v>19</v>
      </c>
      <c r="G11" s="7" t="s">
        <v>19</v>
      </c>
      <c r="H11" s="7">
        <f>100+11*30</f>
        <v>430</v>
      </c>
      <c r="I11" s="19" t="s">
        <v>28</v>
      </c>
      <c r="J11" s="20"/>
    </row>
    <row r="12" s="1" customFormat="1" ht="15" customHeight="1" spans="1:10">
      <c r="A12" s="10" t="s">
        <v>29</v>
      </c>
      <c r="B12" s="6">
        <v>42986.6875</v>
      </c>
      <c r="C12" s="7" t="s">
        <v>68</v>
      </c>
      <c r="D12" s="7"/>
      <c r="E12" s="7">
        <v>5</v>
      </c>
      <c r="F12" s="7" t="s">
        <v>19</v>
      </c>
      <c r="G12" s="7" t="s">
        <v>19</v>
      </c>
      <c r="H12" s="7">
        <f>100+5*25</f>
        <v>225</v>
      </c>
      <c r="I12" s="19" t="s">
        <v>24</v>
      </c>
      <c r="J12" s="20"/>
    </row>
    <row r="13" s="1" customFormat="1" ht="78" customHeight="1" spans="1:10">
      <c r="A13" s="5" t="s">
        <v>69</v>
      </c>
      <c r="B13" s="6">
        <v>42993.6875</v>
      </c>
      <c r="C13" s="7" t="s">
        <v>68</v>
      </c>
      <c r="D13" s="7" t="s">
        <v>68</v>
      </c>
      <c r="E13" s="7">
        <v>8</v>
      </c>
      <c r="F13" s="7">
        <f>4*40*0.7</f>
        <v>112</v>
      </c>
      <c r="G13" s="7">
        <v>258.64</v>
      </c>
      <c r="H13" s="7">
        <f t="shared" ref="H13:H20" si="0">F13+G13</f>
        <v>370.64</v>
      </c>
      <c r="I13" s="21" t="s">
        <v>123</v>
      </c>
      <c r="J13" s="22"/>
    </row>
    <row r="14" s="1" customFormat="1" ht="65" customHeight="1" spans="1:10">
      <c r="A14" s="9"/>
      <c r="B14" s="6">
        <v>43000.6875</v>
      </c>
      <c r="C14" s="7" t="s">
        <v>68</v>
      </c>
      <c r="D14" s="7" t="s">
        <v>68</v>
      </c>
      <c r="E14" s="7">
        <v>11</v>
      </c>
      <c r="F14" s="7">
        <f>6*40*0.7</f>
        <v>168</v>
      </c>
      <c r="G14" s="7">
        <v>324.27</v>
      </c>
      <c r="H14" s="7">
        <f t="shared" si="0"/>
        <v>492.27</v>
      </c>
      <c r="I14" s="21" t="s">
        <v>124</v>
      </c>
      <c r="J14" s="22"/>
    </row>
    <row r="15" s="1" customFormat="1" ht="26" customHeight="1" spans="1:10">
      <c r="A15" s="5" t="s">
        <v>54</v>
      </c>
      <c r="B15" s="6">
        <v>42994.4166666667</v>
      </c>
      <c r="C15" s="7" t="s">
        <v>48</v>
      </c>
      <c r="D15" s="7" t="s">
        <v>48</v>
      </c>
      <c r="E15" s="7">
        <v>8</v>
      </c>
      <c r="F15" s="7">
        <f>8*40</f>
        <v>320</v>
      </c>
      <c r="G15" s="7">
        <v>0</v>
      </c>
      <c r="H15" s="7">
        <f t="shared" si="0"/>
        <v>320</v>
      </c>
      <c r="I15" s="21" t="s">
        <v>58</v>
      </c>
      <c r="J15" s="22"/>
    </row>
    <row r="16" s="1" customFormat="1" ht="31" customHeight="1" spans="1:10">
      <c r="A16" s="8"/>
      <c r="B16" s="6">
        <v>42995.3541666667</v>
      </c>
      <c r="C16" s="7" t="s">
        <v>120</v>
      </c>
      <c r="D16" s="7" t="s">
        <v>120</v>
      </c>
      <c r="E16" s="7">
        <v>11</v>
      </c>
      <c r="F16" s="7">
        <f>10*40</f>
        <v>400</v>
      </c>
      <c r="G16" s="7">
        <v>65.63</v>
      </c>
      <c r="H16" s="7">
        <f t="shared" si="0"/>
        <v>465.63</v>
      </c>
      <c r="I16" s="21" t="s">
        <v>125</v>
      </c>
      <c r="J16" s="22"/>
    </row>
    <row r="17" s="1" customFormat="1" ht="49" customHeight="1" spans="1:10">
      <c r="A17" s="9"/>
      <c r="B17" s="6">
        <v>43002.3541666667</v>
      </c>
      <c r="C17" s="7" t="s">
        <v>120</v>
      </c>
      <c r="D17" s="7" t="s">
        <v>120</v>
      </c>
      <c r="E17" s="7">
        <v>10</v>
      </c>
      <c r="F17" s="7">
        <f>8*40</f>
        <v>320</v>
      </c>
      <c r="G17" s="7">
        <f>65.63+65.63</f>
        <v>131.26</v>
      </c>
      <c r="H17" s="7">
        <f t="shared" si="0"/>
        <v>451.26</v>
      </c>
      <c r="I17" s="21" t="s">
        <v>126</v>
      </c>
      <c r="J17" s="22"/>
    </row>
    <row r="18" s="1" customFormat="1" ht="15" customHeight="1" spans="1:10">
      <c r="A18" s="5" t="s">
        <v>56</v>
      </c>
      <c r="B18" s="6">
        <v>42987.6666666667</v>
      </c>
      <c r="C18" s="7" t="s">
        <v>57</v>
      </c>
      <c r="D18" s="7" t="s">
        <v>57</v>
      </c>
      <c r="E18" s="7">
        <v>7</v>
      </c>
      <c r="F18" s="7">
        <f>7*40</f>
        <v>280</v>
      </c>
      <c r="G18" s="7">
        <v>0</v>
      </c>
      <c r="H18" s="7">
        <f t="shared" si="0"/>
        <v>280</v>
      </c>
      <c r="I18" s="21" t="s">
        <v>112</v>
      </c>
      <c r="J18" s="22"/>
    </row>
    <row r="19" s="1" customFormat="1" ht="15" customHeight="1" spans="1:10">
      <c r="A19" s="8"/>
      <c r="B19" s="6">
        <v>42994.6875</v>
      </c>
      <c r="C19" s="7" t="s">
        <v>57</v>
      </c>
      <c r="D19" s="7" t="s">
        <v>57</v>
      </c>
      <c r="E19" s="7">
        <v>9</v>
      </c>
      <c r="F19" s="7">
        <f>9*40</f>
        <v>360</v>
      </c>
      <c r="G19" s="7">
        <v>0</v>
      </c>
      <c r="H19" s="7">
        <f t="shared" si="0"/>
        <v>360</v>
      </c>
      <c r="I19" s="21" t="s">
        <v>109</v>
      </c>
      <c r="J19" s="22"/>
    </row>
    <row r="20" s="1" customFormat="1" ht="15" customHeight="1" spans="1:10">
      <c r="A20" s="9"/>
      <c r="B20" s="6">
        <v>43001.6875</v>
      </c>
      <c r="C20" s="7" t="s">
        <v>57</v>
      </c>
      <c r="D20" s="7" t="s">
        <v>57</v>
      </c>
      <c r="E20" s="7">
        <v>9</v>
      </c>
      <c r="F20" s="7">
        <f>9*40</f>
        <v>360</v>
      </c>
      <c r="G20" s="7">
        <v>0</v>
      </c>
      <c r="H20" s="7">
        <f t="shared" si="0"/>
        <v>360</v>
      </c>
      <c r="I20" s="21" t="s">
        <v>109</v>
      </c>
      <c r="J20" s="22"/>
    </row>
    <row r="21" s="1" customFormat="1" ht="17.25" spans="1:11">
      <c r="A21" s="11" t="s">
        <v>33</v>
      </c>
      <c r="B21" s="12"/>
      <c r="C21" s="12"/>
      <c r="D21" s="12"/>
      <c r="E21" s="12"/>
      <c r="F21" s="12"/>
      <c r="G21" s="13"/>
      <c r="H21" s="14">
        <f>SUM(H3:H20)</f>
        <v>6487.8</v>
      </c>
      <c r="I21" s="23"/>
      <c r="J21" s="24"/>
      <c r="K21" s="25"/>
    </row>
    <row r="22" s="1" customFormat="1" ht="12" customHeight="1" spans="1:11">
      <c r="A22" s="15" t="s">
        <v>127</v>
      </c>
      <c r="H22" s="16"/>
      <c r="I22" s="16"/>
      <c r="J22" s="16"/>
      <c r="K22" s="26"/>
    </row>
    <row r="23" s="1" customFormat="1" ht="16" customHeight="1" spans="1:11">
      <c r="A23" s="15" t="s">
        <v>128</v>
      </c>
      <c r="H23" s="16"/>
      <c r="I23" s="16"/>
      <c r="J23" s="16"/>
      <c r="K23" s="26"/>
    </row>
  </sheetData>
  <mergeCells count="45">
    <mergeCell ref="A1:J1"/>
    <mergeCell ref="C2:D2"/>
    <mergeCell ref="I2:J2"/>
    <mergeCell ref="C3:D3"/>
    <mergeCell ref="I3:J3"/>
    <mergeCell ref="C4:D4"/>
    <mergeCell ref="I4:J4"/>
    <mergeCell ref="C5:D5"/>
    <mergeCell ref="I5:J5"/>
    <mergeCell ref="C6:D6"/>
    <mergeCell ref="I6:J6"/>
    <mergeCell ref="C7:D7"/>
    <mergeCell ref="I7:J7"/>
    <mergeCell ref="C8:D8"/>
    <mergeCell ref="I8:J8"/>
    <mergeCell ref="C9:D9"/>
    <mergeCell ref="I9:J9"/>
    <mergeCell ref="C10:D10"/>
    <mergeCell ref="I10:J10"/>
    <mergeCell ref="C11:D11"/>
    <mergeCell ref="I11:J11"/>
    <mergeCell ref="C12:D12"/>
    <mergeCell ref="I12:J12"/>
    <mergeCell ref="C13:D13"/>
    <mergeCell ref="I13:J13"/>
    <mergeCell ref="C14:D14"/>
    <mergeCell ref="I14:J14"/>
    <mergeCell ref="C15:D15"/>
    <mergeCell ref="I15:J15"/>
    <mergeCell ref="C16:D16"/>
    <mergeCell ref="I16:J16"/>
    <mergeCell ref="C17:D17"/>
    <mergeCell ref="I17:J17"/>
    <mergeCell ref="C18:D18"/>
    <mergeCell ref="I18:J18"/>
    <mergeCell ref="C19:D19"/>
    <mergeCell ref="I19:J19"/>
    <mergeCell ref="C20:D20"/>
    <mergeCell ref="I20:J20"/>
    <mergeCell ref="A21:G21"/>
    <mergeCell ref="I21:J21"/>
    <mergeCell ref="A3:A11"/>
    <mergeCell ref="A13:A14"/>
    <mergeCell ref="A15:A17"/>
    <mergeCell ref="A18:A20"/>
  </mergeCells>
  <hyperlinks>
    <hyperlink ref="B10" r:id="rId1" display="43001.7708333333" tooltip="http://mini.hot-basketball.com/cms/ScheduleDetail.asp?id=9418"/>
    <hyperlink ref="B9" r:id="rId2" display="42994.7708333333" tooltip="http://mini.hot-basketball.com/cms/ScheduleDetail.asp?id=9381"/>
    <hyperlink ref="B8" r:id="rId3" display="42988.3541666667" tooltip="http://mini.hot-basketball.com/cms/ScheduleDetail.asp?id=9356"/>
    <hyperlink ref="B7" r:id="rId4" display="42987.7708333333" tooltip="http://mini.hot-basketball.com/cms/ScheduleDetail.asp?id=9354"/>
    <hyperlink ref="B6" r:id="rId5" display="42987.4166666667" tooltip="http://mini.hot-basketball.com/cms/ScheduleDetail.asp?id=9350"/>
    <hyperlink ref="B5" r:id="rId6" display="42987.3333333333" tooltip="http://mini.hot-basketball.com/cms/ScheduleDetail.asp?id=9349"/>
    <hyperlink ref="B4" r:id="rId7" display="42981.3541666667" tooltip="http://mini.hot-basketball.com/cms/ScheduleDetail.asp?id=9335"/>
    <hyperlink ref="B3" r:id="rId8" display="42980.3333333333" tooltip="http://mini.hot-basketball.com/cms/ScheduleDetail.asp?id=9331"/>
    <hyperlink ref="B14" r:id="rId9" display="43000.6875" tooltip="http://mini.hot-basketball.com/cms/ScheduleDetail.asp?id=9413"/>
    <hyperlink ref="B13" r:id="rId10" display="42993.6875" tooltip="http://mini.hot-basketball.com/cms/ScheduleDetail.asp?id=9376"/>
    <hyperlink ref="B17" r:id="rId11" display="43002.3541666667" tooltip="http://mini.hot-basketball.com/cms/ScheduleDetail.asp?id=9423"/>
    <hyperlink ref="B16" r:id="rId12" display="42995.3541666667" tooltip="http://mini.hot-basketball.com/cms/ScheduleDetail.asp?id=9384"/>
    <hyperlink ref="B15" r:id="rId13" display="42994.4166666667" tooltip="http://mini.hot-basketball.com/cms/ScheduleDetail.asp?id=9378"/>
    <hyperlink ref="B20" r:id="rId14" display="43001.6875" tooltip="http://mini.hot-basketball.com/cms/ScheduleDetail.asp?id=9417"/>
    <hyperlink ref="B19" r:id="rId15" display="42994.6875" tooltip="http://mini.hot-basketball.com/cms/ScheduleDetail.asp?id=9380"/>
    <hyperlink ref="B18" r:id="rId16" display="42987.6666666667" tooltip="http://mini.hot-basketball.com/cms/ScheduleDetail.asp?id=9353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林泽铭</vt:lpstr>
      <vt:lpstr>董硕同</vt:lpstr>
      <vt:lpstr>庄贵钦</vt:lpstr>
      <vt:lpstr>黄万瑞</vt:lpstr>
      <vt:lpstr>安凯翔</vt:lpstr>
      <vt:lpstr>钟声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2018-08-03T08:11:03Z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