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380" yWindow="0" windowWidth="22500" windowHeight="15420" firstSheet="5" activeTab="9"/>
  </bookViews>
  <sheets>
    <sheet name="Gait 1 rev 3" sheetId="2" r:id="rId1"/>
    <sheet name="Chart1" sheetId="4" r:id="rId2"/>
    <sheet name="Gait 2 rev 0" sheetId="1" r:id="rId3"/>
    <sheet name="Gait 2 rev 1" sheetId="3" r:id="rId4"/>
    <sheet name="Gait 2 rev 2" sheetId="6" r:id="rId5"/>
    <sheet name="Gait 2 rev 3" sheetId="7" r:id="rId6"/>
    <sheet name="Home to Gait1" sheetId="5" r:id="rId7"/>
    <sheet name="Home to Gait 2" sheetId="9" r:id="rId8"/>
    <sheet name="Gait 3 rev 0" sheetId="8" r:id="rId9"/>
    <sheet name="gaits.csv" sheetId="10" r:id="rId10"/>
    <sheet name="Rotate clockwise" sheetId="11" r:id="rId11"/>
  </sheets>
  <externalReferences>
    <externalReference r:id="rId1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3" i="10" l="1"/>
  <c r="U42" i="10"/>
  <c r="U41" i="10"/>
  <c r="U40" i="10"/>
  <c r="U39" i="10"/>
  <c r="U38" i="10"/>
  <c r="U37" i="10"/>
  <c r="P33" i="10"/>
  <c r="P32" i="10"/>
  <c r="P31" i="10"/>
  <c r="P30" i="10"/>
  <c r="P29" i="10"/>
  <c r="P28" i="10"/>
  <c r="P27" i="10"/>
  <c r="K23" i="10"/>
  <c r="K22" i="10"/>
  <c r="K21" i="10"/>
  <c r="K20" i="10"/>
  <c r="K19" i="10"/>
  <c r="K18" i="10"/>
  <c r="K17" i="10"/>
  <c r="F47" i="10"/>
  <c r="F52" i="10"/>
  <c r="F51" i="10"/>
  <c r="F50" i="10"/>
  <c r="F49" i="10"/>
  <c r="F48" i="10"/>
  <c r="U53" i="10"/>
  <c r="U52" i="10"/>
  <c r="U51" i="10"/>
  <c r="U50" i="10"/>
  <c r="U49" i="10"/>
  <c r="U48" i="10"/>
  <c r="U47" i="10"/>
  <c r="U46" i="10"/>
  <c r="U45" i="10"/>
  <c r="U44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16" i="10"/>
  <c r="K15" i="10"/>
  <c r="K14" i="10"/>
  <c r="K13" i="10"/>
  <c r="F53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T53" i="10"/>
  <c r="R53" i="10"/>
  <c r="O53" i="10"/>
  <c r="M53" i="10"/>
  <c r="J53" i="10"/>
  <c r="H53" i="10"/>
  <c r="E53" i="10"/>
  <c r="C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Z13" i="10"/>
  <c r="T13" i="10"/>
  <c r="O13" i="10"/>
  <c r="J13" i="10"/>
  <c r="E13" i="10"/>
  <c r="Y13" i="10"/>
  <c r="R13" i="10"/>
  <c r="M13" i="10"/>
  <c r="H13" i="10"/>
  <c r="C13" i="10"/>
  <c r="L66" i="9"/>
  <c r="L67" i="9"/>
  <c r="L68" i="9"/>
  <c r="L69" i="9"/>
  <c r="L70" i="9"/>
  <c r="L71" i="9"/>
  <c r="L72" i="9"/>
  <c r="L73" i="9"/>
  <c r="K66" i="9"/>
  <c r="K67" i="9"/>
  <c r="K68" i="9"/>
  <c r="K69" i="9"/>
  <c r="K70" i="9"/>
  <c r="K71" i="9"/>
  <c r="K72" i="9"/>
  <c r="K73" i="9"/>
  <c r="I56" i="9"/>
  <c r="I57" i="9"/>
  <c r="I58" i="9"/>
  <c r="I59" i="9"/>
  <c r="I60" i="9"/>
  <c r="I61" i="9"/>
  <c r="I62" i="9"/>
  <c r="H56" i="9"/>
  <c r="H57" i="9"/>
  <c r="H58" i="9"/>
  <c r="H59" i="9"/>
  <c r="H60" i="9"/>
  <c r="H61" i="9"/>
  <c r="H62" i="9"/>
  <c r="F32" i="9"/>
  <c r="F33" i="9"/>
  <c r="F34" i="9"/>
  <c r="F35" i="9"/>
  <c r="F36" i="9"/>
  <c r="F37" i="9"/>
  <c r="F38" i="9"/>
  <c r="E32" i="9"/>
  <c r="E33" i="9"/>
  <c r="E34" i="9"/>
  <c r="E35" i="9"/>
  <c r="E36" i="9"/>
  <c r="E37" i="9"/>
  <c r="E38" i="9"/>
  <c r="C23" i="9"/>
  <c r="C24" i="9"/>
  <c r="C25" i="9"/>
  <c r="C26" i="9"/>
  <c r="C27" i="9"/>
  <c r="C28" i="9"/>
  <c r="B23" i="9"/>
  <c r="B24" i="9"/>
  <c r="B25" i="9"/>
  <c r="B26" i="9"/>
  <c r="B27" i="9"/>
  <c r="B28" i="9"/>
  <c r="M13" i="9"/>
  <c r="J13" i="9"/>
  <c r="G13" i="9"/>
  <c r="D13" i="9"/>
  <c r="D14" i="9"/>
  <c r="G14" i="9"/>
  <c r="J14" i="9"/>
  <c r="M14" i="9"/>
  <c r="D15" i="9"/>
  <c r="B5" i="8"/>
  <c r="AA33" i="8"/>
  <c r="D16" i="9"/>
  <c r="G15" i="9"/>
  <c r="J15" i="9"/>
  <c r="M15" i="9"/>
  <c r="T53" i="7"/>
  <c r="T13" i="7"/>
  <c r="W13" i="7"/>
  <c r="S53" i="7"/>
  <c r="S13" i="7"/>
  <c r="V13" i="7"/>
  <c r="T52" i="7"/>
  <c r="T51" i="7"/>
  <c r="W51" i="7"/>
  <c r="T50" i="7"/>
  <c r="T49" i="7"/>
  <c r="T48" i="7"/>
  <c r="W48" i="7"/>
  <c r="U47" i="7"/>
  <c r="T47" i="7"/>
  <c r="W47" i="7"/>
  <c r="S47" i="7"/>
  <c r="V47" i="7"/>
  <c r="U46" i="7"/>
  <c r="T46" i="7"/>
  <c r="S46" i="7"/>
  <c r="V46" i="7"/>
  <c r="U45" i="7"/>
  <c r="X45" i="7"/>
  <c r="T45" i="7"/>
  <c r="S45" i="7"/>
  <c r="U44" i="7"/>
  <c r="X44" i="7"/>
  <c r="T44" i="7"/>
  <c r="W44" i="7"/>
  <c r="S44" i="7"/>
  <c r="V44" i="7"/>
  <c r="U43" i="7"/>
  <c r="X43" i="7"/>
  <c r="T43" i="7"/>
  <c r="W43" i="7"/>
  <c r="S43" i="7"/>
  <c r="V43" i="7"/>
  <c r="U42" i="7"/>
  <c r="T42" i="7"/>
  <c r="S42" i="7"/>
  <c r="V42" i="7"/>
  <c r="U41" i="7"/>
  <c r="X41" i="7"/>
  <c r="T41" i="7"/>
  <c r="S41" i="7"/>
  <c r="U40" i="7"/>
  <c r="X40" i="7"/>
  <c r="T40" i="7"/>
  <c r="W40" i="7"/>
  <c r="S40" i="7"/>
  <c r="V40" i="7"/>
  <c r="U39" i="7"/>
  <c r="X39" i="7"/>
  <c r="T39" i="7"/>
  <c r="W39" i="7"/>
  <c r="S39" i="7"/>
  <c r="V39" i="7"/>
  <c r="U38" i="7"/>
  <c r="X38" i="7"/>
  <c r="T38" i="7"/>
  <c r="S38" i="7"/>
  <c r="V38" i="7"/>
  <c r="U37" i="7"/>
  <c r="X37" i="7"/>
  <c r="T37" i="7"/>
  <c r="S37" i="7"/>
  <c r="V37" i="7"/>
  <c r="U36" i="7"/>
  <c r="X36" i="7"/>
  <c r="T36" i="7"/>
  <c r="S36" i="7"/>
  <c r="U35" i="7"/>
  <c r="T35" i="7"/>
  <c r="W35" i="7"/>
  <c r="S35" i="7"/>
  <c r="U34" i="7"/>
  <c r="X34" i="7"/>
  <c r="T34" i="7"/>
  <c r="S34" i="7"/>
  <c r="V34" i="7"/>
  <c r="U33" i="7"/>
  <c r="T33" i="7"/>
  <c r="S33" i="7"/>
  <c r="V33" i="7"/>
  <c r="U32" i="7"/>
  <c r="X32" i="7"/>
  <c r="T32" i="7"/>
  <c r="W32" i="7"/>
  <c r="S32" i="7"/>
  <c r="U31" i="7"/>
  <c r="T31" i="7"/>
  <c r="W31" i="7"/>
  <c r="S31" i="7"/>
  <c r="V31" i="7"/>
  <c r="U30" i="7"/>
  <c r="T30" i="7"/>
  <c r="S30" i="7"/>
  <c r="V30" i="7"/>
  <c r="U29" i="7"/>
  <c r="T29" i="7"/>
  <c r="S29" i="7"/>
  <c r="V29" i="7"/>
  <c r="U28" i="7"/>
  <c r="X28" i="7"/>
  <c r="T28" i="7"/>
  <c r="W28" i="7"/>
  <c r="S28" i="7"/>
  <c r="U27" i="7"/>
  <c r="X27" i="7"/>
  <c r="T27" i="7"/>
  <c r="W27" i="7"/>
  <c r="S27" i="7"/>
  <c r="U26" i="7"/>
  <c r="X26" i="7"/>
  <c r="T26" i="7"/>
  <c r="S26" i="7"/>
  <c r="V26" i="7"/>
  <c r="U25" i="7"/>
  <c r="X25" i="7"/>
  <c r="T25" i="7"/>
  <c r="S25" i="7"/>
  <c r="U24" i="7"/>
  <c r="X24" i="7"/>
  <c r="T24" i="7"/>
  <c r="W24" i="7"/>
  <c r="S24" i="7"/>
  <c r="V24" i="7"/>
  <c r="U23" i="7"/>
  <c r="X23" i="7"/>
  <c r="T23" i="7"/>
  <c r="W23" i="7"/>
  <c r="S23" i="7"/>
  <c r="V23" i="7"/>
  <c r="U22" i="7"/>
  <c r="X22" i="7"/>
  <c r="T22" i="7"/>
  <c r="W22" i="7"/>
  <c r="S22" i="7"/>
  <c r="V22" i="7"/>
  <c r="U21" i="7"/>
  <c r="X21" i="7"/>
  <c r="T21" i="7"/>
  <c r="S21" i="7"/>
  <c r="U20" i="7"/>
  <c r="X20" i="7"/>
  <c r="T20" i="7"/>
  <c r="W20" i="7"/>
  <c r="S20" i="7"/>
  <c r="V20" i="7"/>
  <c r="U19" i="7"/>
  <c r="X19" i="7"/>
  <c r="T19" i="7"/>
  <c r="W19" i="7"/>
  <c r="S19" i="7"/>
  <c r="V19" i="7"/>
  <c r="U18" i="7"/>
  <c r="T18" i="7"/>
  <c r="W18" i="7"/>
  <c r="S18" i="7"/>
  <c r="V18" i="7"/>
  <c r="U17" i="7"/>
  <c r="T17" i="7"/>
  <c r="S17" i="7"/>
  <c r="U16" i="7"/>
  <c r="X16" i="7"/>
  <c r="T16" i="7"/>
  <c r="S16" i="7"/>
  <c r="V16" i="7"/>
  <c r="U15" i="7"/>
  <c r="X15" i="7"/>
  <c r="T15" i="7"/>
  <c r="W15" i="7"/>
  <c r="S15" i="7"/>
  <c r="V15" i="7"/>
  <c r="U14" i="7"/>
  <c r="T14" i="7"/>
  <c r="W14" i="7"/>
  <c r="S14" i="7"/>
  <c r="V14" i="7"/>
  <c r="V45" i="7"/>
  <c r="V41" i="7"/>
  <c r="V36" i="7"/>
  <c r="V35" i="7"/>
  <c r="V32" i="7"/>
  <c r="V28" i="7"/>
  <c r="V27" i="7"/>
  <c r="V21" i="7"/>
  <c r="V17" i="7"/>
  <c r="W52" i="7"/>
  <c r="W50" i="7"/>
  <c r="W49" i="7"/>
  <c r="W46" i="7"/>
  <c r="W45" i="7"/>
  <c r="W42" i="7"/>
  <c r="W41" i="7"/>
  <c r="W38" i="7"/>
  <c r="W37" i="7"/>
  <c r="W36" i="7"/>
  <c r="W34" i="7"/>
  <c r="W33" i="7"/>
  <c r="W30" i="7"/>
  <c r="W29" i="7"/>
  <c r="W26" i="7"/>
  <c r="W25" i="7"/>
  <c r="W21" i="7"/>
  <c r="W17" i="7"/>
  <c r="W16" i="7"/>
  <c r="AA33" i="7"/>
  <c r="D63" i="7"/>
  <c r="D55" i="7"/>
  <c r="D53" i="7"/>
  <c r="R52" i="7"/>
  <c r="U53" i="7"/>
  <c r="U13" i="7"/>
  <c r="X13" i="7"/>
  <c r="M52" i="7"/>
  <c r="J52" i="7"/>
  <c r="G52" i="7"/>
  <c r="M51" i="7"/>
  <c r="J51" i="7"/>
  <c r="G51" i="7"/>
  <c r="N50" i="7"/>
  <c r="N52" i="7"/>
  <c r="M50" i="7"/>
  <c r="J50" i="7"/>
  <c r="G50" i="7"/>
  <c r="N49" i="7"/>
  <c r="M49" i="7"/>
  <c r="J49" i="7"/>
  <c r="G49" i="7"/>
  <c r="C29" i="7"/>
  <c r="F49" i="7"/>
  <c r="I41" i="7"/>
  <c r="L21" i="7"/>
  <c r="R48" i="7"/>
  <c r="P48" i="7"/>
  <c r="P49" i="7"/>
  <c r="N48" i="7"/>
  <c r="M48" i="7"/>
  <c r="J48" i="7"/>
  <c r="G48" i="7"/>
  <c r="N47" i="7"/>
  <c r="M47" i="7"/>
  <c r="J47" i="7"/>
  <c r="G47" i="7"/>
  <c r="D47" i="7"/>
  <c r="X46" i="7"/>
  <c r="N46" i="7"/>
  <c r="M46" i="7"/>
  <c r="J46" i="7"/>
  <c r="G46" i="7"/>
  <c r="D46" i="7"/>
  <c r="C46" i="7"/>
  <c r="F26" i="7"/>
  <c r="I24" i="7"/>
  <c r="M45" i="7"/>
  <c r="J45" i="7"/>
  <c r="G45" i="7"/>
  <c r="D45" i="7"/>
  <c r="C45" i="7"/>
  <c r="F25" i="7"/>
  <c r="I25" i="7"/>
  <c r="L45" i="7"/>
  <c r="M44" i="7"/>
  <c r="L44" i="7"/>
  <c r="J44" i="7"/>
  <c r="G44" i="7"/>
  <c r="D44" i="7"/>
  <c r="C44" i="7"/>
  <c r="M43" i="7"/>
  <c r="I23" i="7"/>
  <c r="L43" i="7"/>
  <c r="J43" i="7"/>
  <c r="G43" i="7"/>
  <c r="D43" i="7"/>
  <c r="C43" i="7"/>
  <c r="F23" i="7"/>
  <c r="I27" i="7"/>
  <c r="L47" i="7"/>
  <c r="X42" i="7"/>
  <c r="J42" i="7"/>
  <c r="G42" i="7"/>
  <c r="D42" i="7"/>
  <c r="C42" i="7"/>
  <c r="F22" i="7"/>
  <c r="I28" i="7"/>
  <c r="L48" i="7"/>
  <c r="J41" i="7"/>
  <c r="G41" i="7"/>
  <c r="D41" i="7"/>
  <c r="C41" i="7"/>
  <c r="F21" i="7"/>
  <c r="I29" i="7"/>
  <c r="L49" i="7"/>
  <c r="N40" i="7"/>
  <c r="N36" i="7"/>
  <c r="J40" i="7"/>
  <c r="G40" i="7"/>
  <c r="D40" i="7"/>
  <c r="C40" i="7"/>
  <c r="F20" i="7"/>
  <c r="J39" i="7"/>
  <c r="G39" i="7"/>
  <c r="D39" i="7"/>
  <c r="C39" i="7"/>
  <c r="F19" i="7"/>
  <c r="I31" i="7"/>
  <c r="L51" i="7"/>
  <c r="J38" i="7"/>
  <c r="G38" i="7"/>
  <c r="D38" i="7"/>
  <c r="C38" i="7"/>
  <c r="F18" i="7"/>
  <c r="M37" i="7"/>
  <c r="J37" i="7"/>
  <c r="G37" i="7"/>
  <c r="D37" i="7"/>
  <c r="C37" i="7"/>
  <c r="F17" i="7"/>
  <c r="K36" i="7"/>
  <c r="J36" i="7"/>
  <c r="G36" i="7"/>
  <c r="D36" i="7"/>
  <c r="C36" i="7"/>
  <c r="F16" i="7"/>
  <c r="I34" i="7"/>
  <c r="L14" i="7"/>
  <c r="X35" i="7"/>
  <c r="M35" i="7"/>
  <c r="J35" i="7"/>
  <c r="G35" i="7"/>
  <c r="D35" i="7"/>
  <c r="C35" i="7"/>
  <c r="M34" i="7"/>
  <c r="J34" i="7"/>
  <c r="G34" i="7"/>
  <c r="D34" i="7"/>
  <c r="C34" i="7"/>
  <c r="X33" i="7"/>
  <c r="M33" i="7"/>
  <c r="J33" i="7"/>
  <c r="I33" i="7"/>
  <c r="L13" i="7"/>
  <c r="G33" i="7"/>
  <c r="F33" i="7"/>
  <c r="D33" i="7"/>
  <c r="C33" i="7"/>
  <c r="Y33" i="7"/>
  <c r="M32" i="7"/>
  <c r="J32" i="7"/>
  <c r="I32" i="7"/>
  <c r="L52" i="7"/>
  <c r="G32" i="7"/>
  <c r="J18" i="7"/>
  <c r="M38" i="7"/>
  <c r="F32" i="7"/>
  <c r="I18" i="7"/>
  <c r="L38" i="7"/>
  <c r="E32" i="7"/>
  <c r="D32" i="7"/>
  <c r="C32" i="7"/>
  <c r="F52" i="7"/>
  <c r="X31" i="7"/>
  <c r="M31" i="7"/>
  <c r="J31" i="7"/>
  <c r="G31" i="7"/>
  <c r="J19" i="7"/>
  <c r="M39" i="7"/>
  <c r="F31" i="7"/>
  <c r="E31" i="7"/>
  <c r="H19" i="7"/>
  <c r="K39" i="7"/>
  <c r="D31" i="7"/>
  <c r="C31" i="7"/>
  <c r="F51" i="7"/>
  <c r="X30" i="7"/>
  <c r="N30" i="7"/>
  <c r="N33" i="7"/>
  <c r="M30" i="7"/>
  <c r="J30" i="7"/>
  <c r="G30" i="7"/>
  <c r="F30" i="7"/>
  <c r="I20" i="7"/>
  <c r="L40" i="7"/>
  <c r="E30" i="7"/>
  <c r="H20" i="7"/>
  <c r="K40" i="7"/>
  <c r="D30" i="7"/>
  <c r="C30" i="7"/>
  <c r="F50" i="7"/>
  <c r="X29" i="7"/>
  <c r="M29" i="7"/>
  <c r="J29" i="7"/>
  <c r="G29" i="7"/>
  <c r="J21" i="7"/>
  <c r="M41" i="7"/>
  <c r="F29" i="7"/>
  <c r="I21" i="7"/>
  <c r="L41" i="7"/>
  <c r="E29" i="7"/>
  <c r="H21" i="7"/>
  <c r="K41" i="7"/>
  <c r="D29" i="7"/>
  <c r="Y29" i="7"/>
  <c r="M28" i="7"/>
  <c r="J28" i="7"/>
  <c r="G28" i="7"/>
  <c r="J22" i="7"/>
  <c r="M42" i="7"/>
  <c r="F28" i="7"/>
  <c r="I22" i="7"/>
  <c r="L42" i="7"/>
  <c r="E28" i="7"/>
  <c r="H22" i="7"/>
  <c r="K42" i="7"/>
  <c r="D28" i="7"/>
  <c r="C28" i="7"/>
  <c r="F48" i="7"/>
  <c r="M27" i="7"/>
  <c r="J27" i="7"/>
  <c r="G27" i="7"/>
  <c r="D27" i="7"/>
  <c r="C27" i="7"/>
  <c r="N26" i="7"/>
  <c r="M26" i="7"/>
  <c r="J26" i="7"/>
  <c r="G26" i="7"/>
  <c r="D26" i="7"/>
  <c r="C26" i="7"/>
  <c r="F46" i="7"/>
  <c r="I44" i="7"/>
  <c r="Y44" i="7"/>
  <c r="V25" i="7"/>
  <c r="M25" i="7"/>
  <c r="J25" i="7"/>
  <c r="G25" i="7"/>
  <c r="D25" i="7"/>
  <c r="C25" i="7"/>
  <c r="M24" i="7"/>
  <c r="J24" i="7"/>
  <c r="G24" i="7"/>
  <c r="F24" i="7"/>
  <c r="D24" i="7"/>
  <c r="C24" i="7"/>
  <c r="F44" i="7"/>
  <c r="I46" i="7"/>
  <c r="L26" i="7"/>
  <c r="M23" i="7"/>
  <c r="J23" i="7"/>
  <c r="G23" i="7"/>
  <c r="D23" i="7"/>
  <c r="C23" i="7"/>
  <c r="F43" i="7"/>
  <c r="I47" i="7"/>
  <c r="L27" i="7"/>
  <c r="M22" i="7"/>
  <c r="G22" i="7"/>
  <c r="D22" i="7"/>
  <c r="C22" i="7"/>
  <c r="F42" i="7"/>
  <c r="I48" i="7"/>
  <c r="L28" i="7"/>
  <c r="M21" i="7"/>
  <c r="G21" i="7"/>
  <c r="D21" i="7"/>
  <c r="C21" i="7"/>
  <c r="F41" i="7"/>
  <c r="I49" i="7"/>
  <c r="L29" i="7"/>
  <c r="N20" i="7"/>
  <c r="M20" i="7"/>
  <c r="J20" i="7"/>
  <c r="M40" i="7"/>
  <c r="G20" i="7"/>
  <c r="D20" i="7"/>
  <c r="C20" i="7"/>
  <c r="F40" i="7"/>
  <c r="I50" i="7"/>
  <c r="L30" i="7"/>
  <c r="M19" i="7"/>
  <c r="I19" i="7"/>
  <c r="L39" i="7"/>
  <c r="G19" i="7"/>
  <c r="D19" i="7"/>
  <c r="C19" i="7"/>
  <c r="F39" i="7"/>
  <c r="I51" i="7"/>
  <c r="L31" i="7"/>
  <c r="X18" i="7"/>
  <c r="M18" i="7"/>
  <c r="H18" i="7"/>
  <c r="K38" i="7"/>
  <c r="G18" i="7"/>
  <c r="D18" i="7"/>
  <c r="C18" i="7"/>
  <c r="F38" i="7"/>
  <c r="I52" i="7"/>
  <c r="L32" i="7"/>
  <c r="X17" i="7"/>
  <c r="N17" i="7"/>
  <c r="M17" i="7"/>
  <c r="J17" i="7"/>
  <c r="I17" i="7"/>
  <c r="L37" i="7"/>
  <c r="G17" i="7"/>
  <c r="D17" i="7"/>
  <c r="C17" i="7"/>
  <c r="F37" i="7"/>
  <c r="I13" i="7"/>
  <c r="L33" i="7"/>
  <c r="M16" i="7"/>
  <c r="J16" i="7"/>
  <c r="M36" i="7"/>
  <c r="G16" i="7"/>
  <c r="D16" i="7"/>
  <c r="C16" i="7"/>
  <c r="F36" i="7"/>
  <c r="I14" i="7"/>
  <c r="L34" i="7"/>
  <c r="M15" i="7"/>
  <c r="J15" i="7"/>
  <c r="G15" i="7"/>
  <c r="D15" i="7"/>
  <c r="C15" i="7"/>
  <c r="F35" i="7"/>
  <c r="I15" i="7"/>
  <c r="L35" i="7"/>
  <c r="X14" i="7"/>
  <c r="N14" i="7"/>
  <c r="M14" i="7"/>
  <c r="J14" i="7"/>
  <c r="G14" i="7"/>
  <c r="F14" i="7"/>
  <c r="I36" i="7"/>
  <c r="L16" i="7"/>
  <c r="D14" i="7"/>
  <c r="C14" i="7"/>
  <c r="F34" i="7"/>
  <c r="I16" i="7"/>
  <c r="L36" i="7"/>
  <c r="N13" i="7"/>
  <c r="M13" i="7"/>
  <c r="J13" i="7"/>
  <c r="G13" i="7"/>
  <c r="D17" i="9"/>
  <c r="G16" i="9"/>
  <c r="J16" i="9"/>
  <c r="M16" i="9"/>
  <c r="Y25" i="7"/>
  <c r="N31" i="7"/>
  <c r="N27" i="7"/>
  <c r="N28" i="7"/>
  <c r="F45" i="7"/>
  <c r="I45" i="7"/>
  <c r="L25" i="7"/>
  <c r="U48" i="7"/>
  <c r="X48" i="7"/>
  <c r="N32" i="7"/>
  <c r="N34" i="7"/>
  <c r="N41" i="7"/>
  <c r="S49" i="7"/>
  <c r="V49" i="7"/>
  <c r="N37" i="7"/>
  <c r="L24" i="7"/>
  <c r="Y24" i="7"/>
  <c r="I26" i="7"/>
  <c r="L46" i="7"/>
  <c r="Y46" i="7"/>
  <c r="N29" i="7"/>
  <c r="Y32" i="7"/>
  <c r="S48" i="7"/>
  <c r="V48" i="7"/>
  <c r="Y48" i="7"/>
  <c r="I42" i="7"/>
  <c r="L22" i="7"/>
  <c r="Y22" i="7"/>
  <c r="Y52" i="7"/>
  <c r="I38" i="7"/>
  <c r="L18" i="7"/>
  <c r="Y18" i="7"/>
  <c r="Y34" i="7"/>
  <c r="N19" i="7"/>
  <c r="N24" i="7"/>
  <c r="N23" i="7"/>
  <c r="N22" i="7"/>
  <c r="N18" i="7"/>
  <c r="P50" i="7"/>
  <c r="Y16" i="7"/>
  <c r="N21" i="7"/>
  <c r="Y28" i="7"/>
  <c r="Y41" i="7"/>
  <c r="X47" i="7"/>
  <c r="Y49" i="7"/>
  <c r="Y51" i="7"/>
  <c r="I39" i="7"/>
  <c r="L19" i="7"/>
  <c r="Y19" i="7"/>
  <c r="F13" i="7"/>
  <c r="F15" i="7"/>
  <c r="Y27" i="7"/>
  <c r="F47" i="7"/>
  <c r="N39" i="7"/>
  <c r="N44" i="7"/>
  <c r="N43" i="7"/>
  <c r="N42" i="7"/>
  <c r="N38" i="7"/>
  <c r="Y42" i="7"/>
  <c r="Y36" i="7"/>
  <c r="Y14" i="7"/>
  <c r="N16" i="7"/>
  <c r="I30" i="7"/>
  <c r="L50" i="7"/>
  <c r="Y50" i="7"/>
  <c r="Y21" i="7"/>
  <c r="Y31" i="7"/>
  <c r="Y45" i="7"/>
  <c r="R49" i="7"/>
  <c r="I40" i="7"/>
  <c r="L20" i="7"/>
  <c r="Y20" i="7"/>
  <c r="N51" i="7"/>
  <c r="N50" i="6"/>
  <c r="N13" i="6"/>
  <c r="N51" i="6"/>
  <c r="N14" i="6"/>
  <c r="N49" i="6"/>
  <c r="N47" i="6"/>
  <c r="N46" i="6"/>
  <c r="N30" i="6"/>
  <c r="N32" i="6"/>
  <c r="N40" i="6"/>
  <c r="N44" i="6"/>
  <c r="N20" i="6"/>
  <c r="N23" i="6"/>
  <c r="N34" i="6"/>
  <c r="N33" i="6"/>
  <c r="N31" i="6"/>
  <c r="N29" i="6"/>
  <c r="N28" i="6"/>
  <c r="N26" i="6"/>
  <c r="N22" i="6"/>
  <c r="N16" i="6"/>
  <c r="D63" i="6"/>
  <c r="D55" i="6"/>
  <c r="D53" i="6"/>
  <c r="S52" i="6"/>
  <c r="V52" i="6"/>
  <c r="T52" i="6"/>
  <c r="W52" i="6"/>
  <c r="R52" i="6"/>
  <c r="U52" i="6"/>
  <c r="X52" i="6"/>
  <c r="M52" i="6"/>
  <c r="J52" i="6"/>
  <c r="G52" i="6"/>
  <c r="T51" i="6"/>
  <c r="W51" i="6"/>
  <c r="M51" i="6"/>
  <c r="J51" i="6"/>
  <c r="G51" i="6"/>
  <c r="T50" i="6"/>
  <c r="W50" i="6"/>
  <c r="M50" i="6"/>
  <c r="J50" i="6"/>
  <c r="G50" i="6"/>
  <c r="T49" i="6"/>
  <c r="W49" i="6"/>
  <c r="R48" i="6"/>
  <c r="R49" i="6"/>
  <c r="R50" i="6"/>
  <c r="M49" i="6"/>
  <c r="J49" i="6"/>
  <c r="G49" i="6"/>
  <c r="T48" i="6"/>
  <c r="W48" i="6"/>
  <c r="U48" i="6"/>
  <c r="X48" i="6"/>
  <c r="P48" i="6"/>
  <c r="P49" i="6"/>
  <c r="M48" i="6"/>
  <c r="J48" i="6"/>
  <c r="G48" i="6"/>
  <c r="U47" i="6"/>
  <c r="X47" i="6"/>
  <c r="T47" i="6"/>
  <c r="W47" i="6"/>
  <c r="M47" i="6"/>
  <c r="J47" i="6"/>
  <c r="G47" i="6"/>
  <c r="D47" i="6"/>
  <c r="U46" i="6"/>
  <c r="X46" i="6"/>
  <c r="S46" i="6"/>
  <c r="V46" i="6"/>
  <c r="T46" i="6"/>
  <c r="W46" i="6"/>
  <c r="M46" i="6"/>
  <c r="J46" i="6"/>
  <c r="G46" i="6"/>
  <c r="D46" i="6"/>
  <c r="C46" i="6"/>
  <c r="T45" i="6"/>
  <c r="W45" i="6"/>
  <c r="U45" i="6"/>
  <c r="X45" i="6"/>
  <c r="S45" i="6"/>
  <c r="V45" i="6"/>
  <c r="M45" i="6"/>
  <c r="J45" i="6"/>
  <c r="G45" i="6"/>
  <c r="D45" i="6"/>
  <c r="C45" i="6"/>
  <c r="U44" i="6"/>
  <c r="X44" i="6"/>
  <c r="S44" i="6"/>
  <c r="V44" i="6"/>
  <c r="T44" i="6"/>
  <c r="W44" i="6"/>
  <c r="M44" i="6"/>
  <c r="J44" i="6"/>
  <c r="G44" i="6"/>
  <c r="D44" i="6"/>
  <c r="C44" i="6"/>
  <c r="T43" i="6"/>
  <c r="W43" i="6"/>
  <c r="U43" i="6"/>
  <c r="X43" i="6"/>
  <c r="S43" i="6"/>
  <c r="V43" i="6"/>
  <c r="M43" i="6"/>
  <c r="I23" i="6"/>
  <c r="L43" i="6"/>
  <c r="J43" i="6"/>
  <c r="G43" i="6"/>
  <c r="C23" i="6"/>
  <c r="F43" i="6"/>
  <c r="I47" i="6"/>
  <c r="L27" i="6"/>
  <c r="D43" i="6"/>
  <c r="C43" i="6"/>
  <c r="F23" i="6"/>
  <c r="U42" i="6"/>
  <c r="X42" i="6"/>
  <c r="S42" i="6"/>
  <c r="V42" i="6"/>
  <c r="T42" i="6"/>
  <c r="W42" i="6"/>
  <c r="J42" i="6"/>
  <c r="G42" i="6"/>
  <c r="C22" i="6"/>
  <c r="F42" i="6"/>
  <c r="I48" i="6"/>
  <c r="L28" i="6"/>
  <c r="D42" i="6"/>
  <c r="C42" i="6"/>
  <c r="U41" i="6"/>
  <c r="X41" i="6"/>
  <c r="S41" i="6"/>
  <c r="V41" i="6"/>
  <c r="T41" i="6"/>
  <c r="W41" i="6"/>
  <c r="J41" i="6"/>
  <c r="G41" i="6"/>
  <c r="C21" i="6"/>
  <c r="F41" i="6"/>
  <c r="I49" i="6"/>
  <c r="L29" i="6"/>
  <c r="D41" i="6"/>
  <c r="C41" i="6"/>
  <c r="U40" i="6"/>
  <c r="X40" i="6"/>
  <c r="S40" i="6"/>
  <c r="V40" i="6"/>
  <c r="T40" i="6"/>
  <c r="W40" i="6"/>
  <c r="G30" i="6"/>
  <c r="J20" i="6"/>
  <c r="M40" i="6"/>
  <c r="J40" i="6"/>
  <c r="G40" i="6"/>
  <c r="D40" i="6"/>
  <c r="C40" i="6"/>
  <c r="U39" i="6"/>
  <c r="X39" i="6"/>
  <c r="S39" i="6"/>
  <c r="V39" i="6"/>
  <c r="T39" i="6"/>
  <c r="W39" i="6"/>
  <c r="J39" i="6"/>
  <c r="G39" i="6"/>
  <c r="C19" i="6"/>
  <c r="F39" i="6"/>
  <c r="I51" i="6"/>
  <c r="L31" i="6"/>
  <c r="D39" i="6"/>
  <c r="C39" i="6"/>
  <c r="U38" i="6"/>
  <c r="X38" i="6"/>
  <c r="S38" i="6"/>
  <c r="V38" i="6"/>
  <c r="T38" i="6"/>
  <c r="W38" i="6"/>
  <c r="J38" i="6"/>
  <c r="G38" i="6"/>
  <c r="C18" i="6"/>
  <c r="F38" i="6"/>
  <c r="I52" i="6"/>
  <c r="L32" i="6"/>
  <c r="D38" i="6"/>
  <c r="C38" i="6"/>
  <c r="U37" i="6"/>
  <c r="X37" i="6"/>
  <c r="S37" i="6"/>
  <c r="V37" i="6"/>
  <c r="T37" i="6"/>
  <c r="W37" i="6"/>
  <c r="M37" i="6"/>
  <c r="J37" i="6"/>
  <c r="G37" i="6"/>
  <c r="D37" i="6"/>
  <c r="C37" i="6"/>
  <c r="C36" i="6"/>
  <c r="C34" i="6"/>
  <c r="F14" i="6"/>
  <c r="I36" i="6"/>
  <c r="Y36" i="6"/>
  <c r="T36" i="6"/>
  <c r="W36" i="6"/>
  <c r="U36" i="6"/>
  <c r="X36" i="6"/>
  <c r="S36" i="6"/>
  <c r="V36" i="6"/>
  <c r="K36" i="6"/>
  <c r="J36" i="6"/>
  <c r="G36" i="6"/>
  <c r="D36" i="6"/>
  <c r="T35" i="6"/>
  <c r="W35" i="6"/>
  <c r="U35" i="6"/>
  <c r="X35" i="6"/>
  <c r="S35" i="6"/>
  <c r="V35" i="6"/>
  <c r="M35" i="6"/>
  <c r="J35" i="6"/>
  <c r="G35" i="6"/>
  <c r="C15" i="6"/>
  <c r="F35" i="6"/>
  <c r="I15" i="6"/>
  <c r="L35" i="6"/>
  <c r="D35" i="6"/>
  <c r="C35" i="6"/>
  <c r="F15" i="6"/>
  <c r="U34" i="6"/>
  <c r="X34" i="6"/>
  <c r="S34" i="6"/>
  <c r="V34" i="6"/>
  <c r="T34" i="6"/>
  <c r="W34" i="6"/>
  <c r="M34" i="6"/>
  <c r="J34" i="6"/>
  <c r="G34" i="6"/>
  <c r="D34" i="6"/>
  <c r="T33" i="6"/>
  <c r="W33" i="6"/>
  <c r="U33" i="6"/>
  <c r="X33" i="6"/>
  <c r="S33" i="6"/>
  <c r="V33" i="6"/>
  <c r="M33" i="6"/>
  <c r="C17" i="6"/>
  <c r="F37" i="6"/>
  <c r="I13" i="6"/>
  <c r="L33" i="6"/>
  <c r="J33" i="6"/>
  <c r="F17" i="6"/>
  <c r="I33" i="6"/>
  <c r="L13" i="6"/>
  <c r="G33" i="6"/>
  <c r="F33" i="6"/>
  <c r="I17" i="6"/>
  <c r="L37" i="6"/>
  <c r="D33" i="6"/>
  <c r="C33" i="6"/>
  <c r="F13" i="6"/>
  <c r="U32" i="6"/>
  <c r="X32" i="6"/>
  <c r="S32" i="6"/>
  <c r="V32" i="6"/>
  <c r="T32" i="6"/>
  <c r="W32" i="6"/>
  <c r="M32" i="6"/>
  <c r="J32" i="6"/>
  <c r="G32" i="6"/>
  <c r="F32" i="6"/>
  <c r="E32" i="6"/>
  <c r="H18" i="6"/>
  <c r="K38" i="6"/>
  <c r="D32" i="6"/>
  <c r="C32" i="6"/>
  <c r="U31" i="6"/>
  <c r="X31" i="6"/>
  <c r="S31" i="6"/>
  <c r="V31" i="6"/>
  <c r="T31" i="6"/>
  <c r="W31" i="6"/>
  <c r="M31" i="6"/>
  <c r="J31" i="6"/>
  <c r="G31" i="6"/>
  <c r="F31" i="6"/>
  <c r="E31" i="6"/>
  <c r="H19" i="6"/>
  <c r="K39" i="6"/>
  <c r="D31" i="6"/>
  <c r="C31" i="6"/>
  <c r="U30" i="6"/>
  <c r="X30" i="6"/>
  <c r="S30" i="6"/>
  <c r="V30" i="6"/>
  <c r="T30" i="6"/>
  <c r="W30" i="6"/>
  <c r="M30" i="6"/>
  <c r="J30" i="6"/>
  <c r="F30" i="6"/>
  <c r="E30" i="6"/>
  <c r="D30" i="6"/>
  <c r="C30" i="6"/>
  <c r="U29" i="6"/>
  <c r="X29" i="6"/>
  <c r="S29" i="6"/>
  <c r="V29" i="6"/>
  <c r="T29" i="6"/>
  <c r="W29" i="6"/>
  <c r="M29" i="6"/>
  <c r="J29" i="6"/>
  <c r="G29" i="6"/>
  <c r="J21" i="6"/>
  <c r="M41" i="6"/>
  <c r="F29" i="6"/>
  <c r="E29" i="6"/>
  <c r="H21" i="6"/>
  <c r="K41" i="6"/>
  <c r="D29" i="6"/>
  <c r="C29" i="6"/>
  <c r="U28" i="6"/>
  <c r="X28" i="6"/>
  <c r="S28" i="6"/>
  <c r="V28" i="6"/>
  <c r="T28" i="6"/>
  <c r="W28" i="6"/>
  <c r="M28" i="6"/>
  <c r="J28" i="6"/>
  <c r="G28" i="6"/>
  <c r="F28" i="6"/>
  <c r="E28" i="6"/>
  <c r="H22" i="6"/>
  <c r="K42" i="6"/>
  <c r="D28" i="6"/>
  <c r="C28" i="6"/>
  <c r="F48" i="6"/>
  <c r="U27" i="6"/>
  <c r="X27" i="6"/>
  <c r="S27" i="6"/>
  <c r="V27" i="6"/>
  <c r="T27" i="6"/>
  <c r="W27" i="6"/>
  <c r="M27" i="6"/>
  <c r="J27" i="6"/>
  <c r="G27" i="6"/>
  <c r="D27" i="6"/>
  <c r="C27" i="6"/>
  <c r="U26" i="6"/>
  <c r="X26" i="6"/>
  <c r="S26" i="6"/>
  <c r="V26" i="6"/>
  <c r="T26" i="6"/>
  <c r="W26" i="6"/>
  <c r="M26" i="6"/>
  <c r="J26" i="6"/>
  <c r="G26" i="6"/>
  <c r="F26" i="6"/>
  <c r="D26" i="6"/>
  <c r="C26" i="6"/>
  <c r="F24" i="6"/>
  <c r="I26" i="6"/>
  <c r="Y26" i="6"/>
  <c r="T25" i="6"/>
  <c r="W25" i="6"/>
  <c r="U25" i="6"/>
  <c r="X25" i="6"/>
  <c r="S25" i="6"/>
  <c r="V25" i="6"/>
  <c r="M25" i="6"/>
  <c r="J25" i="6"/>
  <c r="F25" i="6"/>
  <c r="I25" i="6"/>
  <c r="L45" i="6"/>
  <c r="G25" i="6"/>
  <c r="D25" i="6"/>
  <c r="C25" i="6"/>
  <c r="Y25" i="6"/>
  <c r="U24" i="6"/>
  <c r="X24" i="6"/>
  <c r="S24" i="6"/>
  <c r="V24" i="6"/>
  <c r="T24" i="6"/>
  <c r="W24" i="6"/>
  <c r="M24" i="6"/>
  <c r="J24" i="6"/>
  <c r="I24" i="6"/>
  <c r="L44" i="6"/>
  <c r="G24" i="6"/>
  <c r="L46" i="6"/>
  <c r="D24" i="6"/>
  <c r="C24" i="6"/>
  <c r="F44" i="6"/>
  <c r="I46" i="6"/>
  <c r="L26" i="6"/>
  <c r="T23" i="6"/>
  <c r="W23" i="6"/>
  <c r="U23" i="6"/>
  <c r="X23" i="6"/>
  <c r="S23" i="6"/>
  <c r="V23" i="6"/>
  <c r="M23" i="6"/>
  <c r="J23" i="6"/>
  <c r="G23" i="6"/>
  <c r="D23" i="6"/>
  <c r="U22" i="6"/>
  <c r="X22" i="6"/>
  <c r="S22" i="6"/>
  <c r="V22" i="6"/>
  <c r="T22" i="6"/>
  <c r="W22" i="6"/>
  <c r="M22" i="6"/>
  <c r="J22" i="6"/>
  <c r="M42" i="6"/>
  <c r="I22" i="6"/>
  <c r="L42" i="6"/>
  <c r="G22" i="6"/>
  <c r="F22" i="6"/>
  <c r="D22" i="6"/>
  <c r="U21" i="6"/>
  <c r="X21" i="6"/>
  <c r="S21" i="6"/>
  <c r="V21" i="6"/>
  <c r="T21" i="6"/>
  <c r="W21" i="6"/>
  <c r="M21" i="6"/>
  <c r="I21" i="6"/>
  <c r="L41" i="6"/>
  <c r="G21" i="6"/>
  <c r="D21" i="6"/>
  <c r="U20" i="6"/>
  <c r="X20" i="6"/>
  <c r="S20" i="6"/>
  <c r="V20" i="6"/>
  <c r="T20" i="6"/>
  <c r="W20" i="6"/>
  <c r="M20" i="6"/>
  <c r="I20" i="6"/>
  <c r="L40" i="6"/>
  <c r="H20" i="6"/>
  <c r="K40" i="6"/>
  <c r="G20" i="6"/>
  <c r="D20" i="6"/>
  <c r="C20" i="6"/>
  <c r="F40" i="6"/>
  <c r="I50" i="6"/>
  <c r="L30" i="6"/>
  <c r="U19" i="6"/>
  <c r="X19" i="6"/>
  <c r="S19" i="6"/>
  <c r="V19" i="6"/>
  <c r="T19" i="6"/>
  <c r="W19" i="6"/>
  <c r="M19" i="6"/>
  <c r="J19" i="6"/>
  <c r="M39" i="6"/>
  <c r="I19" i="6"/>
  <c r="L39" i="6"/>
  <c r="G19" i="6"/>
  <c r="D19" i="6"/>
  <c r="U18" i="6"/>
  <c r="X18" i="6"/>
  <c r="S18" i="6"/>
  <c r="V18" i="6"/>
  <c r="T18" i="6"/>
  <c r="W18" i="6"/>
  <c r="M18" i="6"/>
  <c r="J18" i="6"/>
  <c r="M38" i="6"/>
  <c r="I18" i="6"/>
  <c r="L38" i="6"/>
  <c r="G18" i="6"/>
  <c r="F18" i="6"/>
  <c r="D18" i="6"/>
  <c r="U17" i="6"/>
  <c r="X17" i="6"/>
  <c r="S17" i="6"/>
  <c r="V17" i="6"/>
  <c r="T17" i="6"/>
  <c r="W17" i="6"/>
  <c r="M17" i="6"/>
  <c r="J17" i="6"/>
  <c r="G17" i="6"/>
  <c r="D17" i="6"/>
  <c r="T16" i="6"/>
  <c r="W16" i="6"/>
  <c r="U16" i="6"/>
  <c r="X16" i="6"/>
  <c r="S16" i="6"/>
  <c r="V16" i="6"/>
  <c r="M16" i="6"/>
  <c r="L16" i="6"/>
  <c r="J16" i="6"/>
  <c r="M36" i="6"/>
  <c r="C14" i="6"/>
  <c r="F34" i="6"/>
  <c r="I16" i="6"/>
  <c r="L36" i="6"/>
  <c r="G16" i="6"/>
  <c r="F16" i="6"/>
  <c r="I34" i="6"/>
  <c r="L14" i="6"/>
  <c r="D16" i="6"/>
  <c r="C16" i="6"/>
  <c r="F36" i="6"/>
  <c r="I14" i="6"/>
  <c r="L34" i="6"/>
  <c r="U15" i="6"/>
  <c r="X15" i="6"/>
  <c r="S15" i="6"/>
  <c r="V15" i="6"/>
  <c r="T15" i="6"/>
  <c r="W15" i="6"/>
  <c r="M15" i="6"/>
  <c r="J15" i="6"/>
  <c r="G15" i="6"/>
  <c r="D15" i="6"/>
  <c r="T14" i="6"/>
  <c r="W14" i="6"/>
  <c r="U14" i="6"/>
  <c r="X14" i="6"/>
  <c r="S14" i="6"/>
  <c r="V14" i="6"/>
  <c r="M14" i="6"/>
  <c r="J14" i="6"/>
  <c r="G14" i="6"/>
  <c r="D14" i="6"/>
  <c r="U13" i="6"/>
  <c r="X13" i="6"/>
  <c r="S13" i="6"/>
  <c r="V13" i="6"/>
  <c r="T13" i="6"/>
  <c r="W13" i="6"/>
  <c r="M13" i="6"/>
  <c r="J13" i="6"/>
  <c r="G13" i="6"/>
  <c r="D18" i="9"/>
  <c r="G17" i="9"/>
  <c r="J17" i="9"/>
  <c r="M17" i="9"/>
  <c r="S50" i="7"/>
  <c r="V50" i="7"/>
  <c r="Y38" i="7"/>
  <c r="Y26" i="7"/>
  <c r="R50" i="7"/>
  <c r="U50" i="7"/>
  <c r="U49" i="7"/>
  <c r="P51" i="7"/>
  <c r="S52" i="7"/>
  <c r="V52" i="7"/>
  <c r="I35" i="7"/>
  <c r="Y30" i="7"/>
  <c r="Y40" i="7"/>
  <c r="Y47" i="7"/>
  <c r="I43" i="7"/>
  <c r="I37" i="7"/>
  <c r="Y13" i="7"/>
  <c r="Y39" i="7"/>
  <c r="N19" i="6"/>
  <c r="N37" i="6"/>
  <c r="N42" i="6"/>
  <c r="N21" i="6"/>
  <c r="N38" i="6"/>
  <c r="N17" i="6"/>
  <c r="N24" i="6"/>
  <c r="N36" i="6"/>
  <c r="N41" i="6"/>
  <c r="N48" i="6"/>
  <c r="N52" i="6"/>
  <c r="N27" i="6"/>
  <c r="N39" i="6"/>
  <c r="N43" i="6"/>
  <c r="N18" i="6"/>
  <c r="I27" i="6"/>
  <c r="L47" i="6"/>
  <c r="I42" i="6"/>
  <c r="L22" i="6"/>
  <c r="I32" i="6"/>
  <c r="L52" i="6"/>
  <c r="F19" i="6"/>
  <c r="I35" i="6"/>
  <c r="L15" i="6"/>
  <c r="Y15" i="6"/>
  <c r="I37" i="6"/>
  <c r="Y37" i="6"/>
  <c r="F45" i="6"/>
  <c r="L17" i="6"/>
  <c r="Y17" i="6"/>
  <c r="Y13" i="6"/>
  <c r="Y33" i="6"/>
  <c r="I28" i="6"/>
  <c r="L48" i="6"/>
  <c r="Y48" i="6"/>
  <c r="Y22" i="6"/>
  <c r="F47" i="6"/>
  <c r="Y27" i="6"/>
  <c r="Y16" i="6"/>
  <c r="F20" i="6"/>
  <c r="Y28" i="6"/>
  <c r="F49" i="6"/>
  <c r="F50" i="6"/>
  <c r="F51" i="6"/>
  <c r="Y32" i="6"/>
  <c r="F52" i="6"/>
  <c r="Y14" i="6"/>
  <c r="F21" i="6"/>
  <c r="Y34" i="6"/>
  <c r="P50" i="6"/>
  <c r="S49" i="6"/>
  <c r="V49" i="6"/>
  <c r="S48" i="6"/>
  <c r="V48" i="6"/>
  <c r="R51" i="6"/>
  <c r="U51" i="6"/>
  <c r="X51" i="6"/>
  <c r="U50" i="6"/>
  <c r="X50" i="6"/>
  <c r="F46" i="6"/>
  <c r="S47" i="6"/>
  <c r="V47" i="6"/>
  <c r="U49" i="6"/>
  <c r="X49" i="6"/>
  <c r="M75" i="5"/>
  <c r="J75" i="5"/>
  <c r="G75" i="5"/>
  <c r="D75" i="5"/>
  <c r="M74" i="5"/>
  <c r="J74" i="5"/>
  <c r="D74" i="5"/>
  <c r="M73" i="5"/>
  <c r="J73" i="5"/>
  <c r="D73" i="5"/>
  <c r="M72" i="5"/>
  <c r="J72" i="5"/>
  <c r="D72" i="5"/>
  <c r="M71" i="5"/>
  <c r="J71" i="5"/>
  <c r="D71" i="5"/>
  <c r="J70" i="5"/>
  <c r="D70" i="5"/>
  <c r="J69" i="5"/>
  <c r="D69" i="5"/>
  <c r="J68" i="5"/>
  <c r="D68" i="5"/>
  <c r="J67" i="5"/>
  <c r="D67" i="5"/>
  <c r="J66" i="5"/>
  <c r="D66" i="5"/>
  <c r="J65" i="5"/>
  <c r="D65" i="5"/>
  <c r="J64" i="5"/>
  <c r="D64" i="5"/>
  <c r="J63" i="5"/>
  <c r="D63" i="5"/>
  <c r="J62" i="5"/>
  <c r="D62" i="5"/>
  <c r="J61" i="5"/>
  <c r="D61" i="5"/>
  <c r="J60" i="5"/>
  <c r="D60" i="5"/>
  <c r="J59" i="5"/>
  <c r="D59" i="5"/>
  <c r="J58" i="5"/>
  <c r="D58" i="5"/>
  <c r="J57" i="5"/>
  <c r="D57" i="5"/>
  <c r="J56" i="5"/>
  <c r="D56" i="5"/>
  <c r="J55" i="5"/>
  <c r="D55" i="5"/>
  <c r="M54" i="5"/>
  <c r="J54" i="5"/>
  <c r="G54" i="5"/>
  <c r="D54" i="5"/>
  <c r="J53" i="5"/>
  <c r="G53" i="5"/>
  <c r="D53" i="5"/>
  <c r="J52" i="5"/>
  <c r="G52" i="5"/>
  <c r="D52" i="5"/>
  <c r="J51" i="5"/>
  <c r="G51" i="5"/>
  <c r="D51" i="5"/>
  <c r="J50" i="5"/>
  <c r="G50" i="5"/>
  <c r="D50" i="5"/>
  <c r="J49" i="5"/>
  <c r="G49" i="5"/>
  <c r="D49" i="5"/>
  <c r="J48" i="5"/>
  <c r="G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M35" i="5"/>
  <c r="J35" i="5"/>
  <c r="G35" i="5"/>
  <c r="D35" i="5"/>
  <c r="M34" i="5"/>
  <c r="J34" i="5"/>
  <c r="G34" i="5"/>
  <c r="M33" i="5"/>
  <c r="J33" i="5"/>
  <c r="G33" i="5"/>
  <c r="M32" i="5"/>
  <c r="J32" i="5"/>
  <c r="G32" i="5"/>
  <c r="M31" i="5"/>
  <c r="G31" i="5"/>
  <c r="M30" i="5"/>
  <c r="G30" i="5"/>
  <c r="M29" i="5"/>
  <c r="G29" i="5"/>
  <c r="M28" i="5"/>
  <c r="G28" i="5"/>
  <c r="M27" i="5"/>
  <c r="G27" i="5"/>
  <c r="M26" i="5"/>
  <c r="G26" i="5"/>
  <c r="M25" i="5"/>
  <c r="G25" i="5"/>
  <c r="M24" i="5"/>
  <c r="J24" i="5"/>
  <c r="G24" i="5"/>
  <c r="D24" i="5"/>
  <c r="M23" i="5"/>
  <c r="G23" i="5"/>
  <c r="D23" i="5"/>
  <c r="M22" i="5"/>
  <c r="G22" i="5"/>
  <c r="D22" i="5"/>
  <c r="M21" i="5"/>
  <c r="G21" i="5"/>
  <c r="D21" i="5"/>
  <c r="M20" i="5"/>
  <c r="G20" i="5"/>
  <c r="M19" i="5"/>
  <c r="G19" i="5"/>
  <c r="M18" i="5"/>
  <c r="G18" i="5"/>
  <c r="M17" i="5"/>
  <c r="G17" i="5"/>
  <c r="M16" i="5"/>
  <c r="G16" i="5"/>
  <c r="M15" i="5"/>
  <c r="G15" i="5"/>
  <c r="M14" i="5"/>
  <c r="G14" i="5"/>
  <c r="M13" i="5"/>
  <c r="J13" i="5"/>
  <c r="G13" i="5"/>
  <c r="D13" i="5"/>
  <c r="B10" i="5"/>
  <c r="B9" i="5"/>
  <c r="D19" i="9"/>
  <c r="G19" i="9"/>
  <c r="J19" i="9"/>
  <c r="M19" i="9"/>
  <c r="G18" i="9"/>
  <c r="J18" i="9"/>
  <c r="M18" i="9"/>
  <c r="S51" i="7"/>
  <c r="V51" i="7"/>
  <c r="L17" i="7"/>
  <c r="Y17" i="7"/>
  <c r="Y37" i="7"/>
  <c r="Y43" i="7"/>
  <c r="L23" i="7"/>
  <c r="Y23" i="7"/>
  <c r="R51" i="7"/>
  <c r="L15" i="7"/>
  <c r="Y15" i="7"/>
  <c r="Y35" i="7"/>
  <c r="X49" i="7"/>
  <c r="Y46" i="6"/>
  <c r="I44" i="6"/>
  <c r="Y52" i="6"/>
  <c r="I38" i="6"/>
  <c r="Y45" i="6"/>
  <c r="I45" i="6"/>
  <c r="L25" i="6"/>
  <c r="P51" i="6"/>
  <c r="S51" i="6"/>
  <c r="V51" i="6"/>
  <c r="S50" i="6"/>
  <c r="V50" i="6"/>
  <c r="I40" i="6"/>
  <c r="I30" i="6"/>
  <c r="Y47" i="6"/>
  <c r="I43" i="6"/>
  <c r="I29" i="6"/>
  <c r="I31" i="6"/>
  <c r="Y42" i="6"/>
  <c r="I39" i="6"/>
  <c r="I41" i="6"/>
  <c r="Y35" i="6"/>
  <c r="F33" i="3"/>
  <c r="I17" i="3"/>
  <c r="L37" i="3"/>
  <c r="C14" i="3"/>
  <c r="F34" i="3"/>
  <c r="I16" i="3"/>
  <c r="L36" i="3"/>
  <c r="C15" i="3"/>
  <c r="F35" i="3"/>
  <c r="I15" i="3"/>
  <c r="L35" i="3"/>
  <c r="C16" i="3"/>
  <c r="F36" i="3"/>
  <c r="I14" i="3"/>
  <c r="L34" i="3"/>
  <c r="C17" i="3"/>
  <c r="F37" i="3"/>
  <c r="I13" i="3"/>
  <c r="L33" i="3"/>
  <c r="C18" i="3"/>
  <c r="F38" i="3"/>
  <c r="I52" i="3"/>
  <c r="L32" i="3"/>
  <c r="C19" i="3"/>
  <c r="F39" i="3"/>
  <c r="I51" i="3"/>
  <c r="L31" i="3"/>
  <c r="C20" i="3"/>
  <c r="F40" i="3"/>
  <c r="I50" i="3"/>
  <c r="L30" i="3"/>
  <c r="C21" i="3"/>
  <c r="F41" i="3"/>
  <c r="I49" i="3"/>
  <c r="L29" i="3"/>
  <c r="C22" i="3"/>
  <c r="F42" i="3"/>
  <c r="I48" i="3"/>
  <c r="L28" i="3"/>
  <c r="C23" i="3"/>
  <c r="F43" i="3"/>
  <c r="I47" i="3"/>
  <c r="L27" i="3"/>
  <c r="C24" i="3"/>
  <c r="F44" i="3"/>
  <c r="I46" i="3"/>
  <c r="L26" i="3"/>
  <c r="C25" i="3"/>
  <c r="F45" i="3"/>
  <c r="I45" i="3"/>
  <c r="L25" i="3"/>
  <c r="C26" i="3"/>
  <c r="F46" i="3"/>
  <c r="I44" i="3"/>
  <c r="L24" i="3"/>
  <c r="C27" i="3"/>
  <c r="F47" i="3"/>
  <c r="I43" i="3"/>
  <c r="L23" i="3"/>
  <c r="C28" i="3"/>
  <c r="F48" i="3"/>
  <c r="I42" i="3"/>
  <c r="L22" i="3"/>
  <c r="C29" i="3"/>
  <c r="F49" i="3"/>
  <c r="I41" i="3"/>
  <c r="L21" i="3"/>
  <c r="C30" i="3"/>
  <c r="F50" i="3"/>
  <c r="I40" i="3"/>
  <c r="L20" i="3"/>
  <c r="C31" i="3"/>
  <c r="F51" i="3"/>
  <c r="I39" i="3"/>
  <c r="L19" i="3"/>
  <c r="C32" i="3"/>
  <c r="F52" i="3"/>
  <c r="I38" i="3"/>
  <c r="L18" i="3"/>
  <c r="C33" i="3"/>
  <c r="F13" i="3"/>
  <c r="I37" i="3"/>
  <c r="L17" i="3"/>
  <c r="C34" i="3"/>
  <c r="F14" i="3"/>
  <c r="I36" i="3"/>
  <c r="L16" i="3"/>
  <c r="C35" i="3"/>
  <c r="F15" i="3"/>
  <c r="I35" i="3"/>
  <c r="L15" i="3"/>
  <c r="C36" i="3"/>
  <c r="F16" i="3"/>
  <c r="I34" i="3"/>
  <c r="L14" i="3"/>
  <c r="C37" i="3"/>
  <c r="F17" i="3"/>
  <c r="I33" i="3"/>
  <c r="L13" i="3"/>
  <c r="C38" i="3"/>
  <c r="F18" i="3"/>
  <c r="I32" i="3"/>
  <c r="L52" i="3"/>
  <c r="C39" i="3"/>
  <c r="F19" i="3"/>
  <c r="I31" i="3"/>
  <c r="L51" i="3"/>
  <c r="C40" i="3"/>
  <c r="F20" i="3"/>
  <c r="I30" i="3"/>
  <c r="L50" i="3"/>
  <c r="C41" i="3"/>
  <c r="F21" i="3"/>
  <c r="I29" i="3"/>
  <c r="L49" i="3"/>
  <c r="C42" i="3"/>
  <c r="F22" i="3"/>
  <c r="I28" i="3"/>
  <c r="L48" i="3"/>
  <c r="C43" i="3"/>
  <c r="F23" i="3"/>
  <c r="I27" i="3"/>
  <c r="L47" i="3"/>
  <c r="C44" i="3"/>
  <c r="F24" i="3"/>
  <c r="I26" i="3"/>
  <c r="L46" i="3"/>
  <c r="C45" i="3"/>
  <c r="F25" i="3"/>
  <c r="I25" i="3"/>
  <c r="L45" i="3"/>
  <c r="C46" i="3"/>
  <c r="F26" i="3"/>
  <c r="I24" i="3"/>
  <c r="L44" i="3"/>
  <c r="I23" i="3"/>
  <c r="L43" i="3"/>
  <c r="M37" i="3"/>
  <c r="J16" i="3"/>
  <c r="J15" i="3"/>
  <c r="G26" i="3"/>
  <c r="G25" i="3"/>
  <c r="U52" i="7"/>
  <c r="X52" i="7"/>
  <c r="U51" i="7"/>
  <c r="X51" i="7"/>
  <c r="X50" i="7"/>
  <c r="L18" i="6"/>
  <c r="Y18" i="6"/>
  <c r="Y38" i="6"/>
  <c r="L21" i="6"/>
  <c r="Y21" i="6"/>
  <c r="Y41" i="6"/>
  <c r="L49" i="6"/>
  <c r="Y49" i="6"/>
  <c r="Y29" i="6"/>
  <c r="L50" i="6"/>
  <c r="Y50" i="6"/>
  <c r="Y30" i="6"/>
  <c r="L23" i="6"/>
  <c r="Y23" i="6"/>
  <c r="Y43" i="6"/>
  <c r="L20" i="6"/>
  <c r="Y20" i="6"/>
  <c r="Y40" i="6"/>
  <c r="L24" i="6"/>
  <c r="Y24" i="6"/>
  <c r="Y44" i="6"/>
  <c r="L19" i="6"/>
  <c r="Y19" i="6"/>
  <c r="Y39" i="6"/>
  <c r="L51" i="6"/>
  <c r="Y51" i="6"/>
  <c r="Y31" i="6"/>
  <c r="P48" i="3"/>
  <c r="P49" i="3"/>
  <c r="P50" i="3"/>
  <c r="P51" i="3"/>
  <c r="R48" i="3"/>
  <c r="R52" i="3"/>
  <c r="R49" i="3"/>
  <c r="R50" i="3"/>
  <c r="R51" i="3"/>
  <c r="U47" i="3"/>
  <c r="X47" i="3"/>
  <c r="U48" i="3"/>
  <c r="X48" i="3"/>
  <c r="S52" i="3"/>
  <c r="S48" i="3"/>
  <c r="V48" i="3"/>
  <c r="S47" i="3"/>
  <c r="V47" i="3"/>
  <c r="U52" i="3"/>
  <c r="X52" i="3"/>
  <c r="U46" i="3"/>
  <c r="X46" i="3"/>
  <c r="V52" i="3"/>
  <c r="S46" i="3"/>
  <c r="V46" i="3"/>
  <c r="T52" i="3"/>
  <c r="W52" i="3"/>
  <c r="T51" i="3"/>
  <c r="W51" i="3"/>
  <c r="T50" i="3"/>
  <c r="W50" i="3"/>
  <c r="T49" i="3"/>
  <c r="W49" i="3"/>
  <c r="T48" i="3"/>
  <c r="W48" i="3"/>
  <c r="T47" i="3"/>
  <c r="W47" i="3"/>
  <c r="T46" i="3"/>
  <c r="W46" i="3"/>
  <c r="T45" i="3"/>
  <c r="T44" i="3"/>
  <c r="T43" i="3"/>
  <c r="T42" i="3"/>
  <c r="T41" i="3"/>
  <c r="W41" i="3"/>
  <c r="T40" i="3"/>
  <c r="W40" i="3"/>
  <c r="T39" i="3"/>
  <c r="T38" i="3"/>
  <c r="T37" i="3"/>
  <c r="W37" i="3"/>
  <c r="T36" i="3"/>
  <c r="W36" i="3"/>
  <c r="T35" i="3"/>
  <c r="W35" i="3"/>
  <c r="T34" i="3"/>
  <c r="T33" i="3"/>
  <c r="T32" i="3"/>
  <c r="W32" i="3"/>
  <c r="T31" i="3"/>
  <c r="T30" i="3"/>
  <c r="T29" i="3"/>
  <c r="T28" i="3"/>
  <c r="T27" i="3"/>
  <c r="W27" i="3"/>
  <c r="T26" i="3"/>
  <c r="T25" i="3"/>
  <c r="T24" i="3"/>
  <c r="T23" i="3"/>
  <c r="T22" i="3"/>
  <c r="T21" i="3"/>
  <c r="W21" i="3"/>
  <c r="T20" i="3"/>
  <c r="W20" i="3"/>
  <c r="T19" i="3"/>
  <c r="W19" i="3"/>
  <c r="T18" i="3"/>
  <c r="T17" i="3"/>
  <c r="T16" i="3"/>
  <c r="T15" i="3"/>
  <c r="W15" i="3"/>
  <c r="T14" i="3"/>
  <c r="T13" i="3"/>
  <c r="D46" i="3"/>
  <c r="D47" i="3"/>
  <c r="D63" i="3"/>
  <c r="D55" i="3"/>
  <c r="D53" i="3"/>
  <c r="Y52" i="3"/>
  <c r="M52" i="3"/>
  <c r="J52" i="3"/>
  <c r="G52" i="3"/>
  <c r="Y51" i="3"/>
  <c r="M51" i="3"/>
  <c r="J51" i="3"/>
  <c r="G51" i="3"/>
  <c r="Y50" i="3"/>
  <c r="M50" i="3"/>
  <c r="J50" i="3"/>
  <c r="G50" i="3"/>
  <c r="Y49" i="3"/>
  <c r="M49" i="3"/>
  <c r="J49" i="3"/>
  <c r="G49" i="3"/>
  <c r="Y48" i="3"/>
  <c r="M48" i="3"/>
  <c r="J48" i="3"/>
  <c r="G48" i="3"/>
  <c r="Y47" i="3"/>
  <c r="M47" i="3"/>
  <c r="J47" i="3"/>
  <c r="G47" i="3"/>
  <c r="Y46" i="3"/>
  <c r="M46" i="3"/>
  <c r="J46" i="3"/>
  <c r="G46" i="3"/>
  <c r="Y45" i="3"/>
  <c r="S45" i="3"/>
  <c r="V45" i="3"/>
  <c r="U45" i="3"/>
  <c r="X45" i="3"/>
  <c r="W45" i="3"/>
  <c r="M45" i="3"/>
  <c r="J45" i="3"/>
  <c r="G45" i="3"/>
  <c r="D45" i="3"/>
  <c r="U44" i="3"/>
  <c r="X44" i="3"/>
  <c r="S44" i="3"/>
  <c r="V44" i="3"/>
  <c r="W44" i="3"/>
  <c r="M44" i="3"/>
  <c r="J44" i="3"/>
  <c r="G44" i="3"/>
  <c r="D44" i="3"/>
  <c r="U43" i="3"/>
  <c r="X43" i="3"/>
  <c r="W43" i="3"/>
  <c r="S43" i="3"/>
  <c r="V43" i="3"/>
  <c r="M43" i="3"/>
  <c r="J43" i="3"/>
  <c r="G43" i="3"/>
  <c r="D43" i="3"/>
  <c r="S42" i="3"/>
  <c r="V42" i="3"/>
  <c r="U42" i="3"/>
  <c r="X42" i="3"/>
  <c r="W42" i="3"/>
  <c r="J42" i="3"/>
  <c r="G42" i="3"/>
  <c r="D42" i="3"/>
  <c r="U41" i="3"/>
  <c r="X41" i="3"/>
  <c r="S41" i="3"/>
  <c r="V41" i="3"/>
  <c r="J41" i="3"/>
  <c r="G41" i="3"/>
  <c r="D41" i="3"/>
  <c r="S40" i="3"/>
  <c r="V40" i="3"/>
  <c r="U40" i="3"/>
  <c r="X40" i="3"/>
  <c r="J40" i="3"/>
  <c r="G40" i="3"/>
  <c r="D40" i="3"/>
  <c r="S39" i="3"/>
  <c r="V39" i="3"/>
  <c r="U39" i="3"/>
  <c r="X39" i="3"/>
  <c r="W39" i="3"/>
  <c r="J39" i="3"/>
  <c r="G39" i="3"/>
  <c r="D39" i="3"/>
  <c r="W38" i="3"/>
  <c r="S38" i="3"/>
  <c r="V38" i="3"/>
  <c r="U38" i="3"/>
  <c r="X38" i="3"/>
  <c r="J38" i="3"/>
  <c r="G38" i="3"/>
  <c r="D38" i="3"/>
  <c r="U37" i="3"/>
  <c r="X37" i="3"/>
  <c r="S37" i="3"/>
  <c r="V37" i="3"/>
  <c r="J37" i="3"/>
  <c r="G37" i="3"/>
  <c r="D37" i="3"/>
  <c r="U36" i="3"/>
  <c r="X36" i="3"/>
  <c r="S36" i="3"/>
  <c r="V36" i="3"/>
  <c r="J36" i="3"/>
  <c r="G36" i="3"/>
  <c r="D36" i="3"/>
  <c r="S35" i="3"/>
  <c r="V35" i="3"/>
  <c r="U35" i="3"/>
  <c r="X35" i="3"/>
  <c r="M35" i="3"/>
  <c r="J35" i="3"/>
  <c r="G35" i="3"/>
  <c r="D35" i="3"/>
  <c r="U34" i="3"/>
  <c r="X34" i="3"/>
  <c r="W34" i="3"/>
  <c r="S34" i="3"/>
  <c r="V34" i="3"/>
  <c r="M34" i="3"/>
  <c r="J34" i="3"/>
  <c r="G34" i="3"/>
  <c r="D34" i="3"/>
  <c r="U33" i="3"/>
  <c r="X33" i="3"/>
  <c r="W33" i="3"/>
  <c r="S33" i="3"/>
  <c r="V33" i="3"/>
  <c r="M33" i="3"/>
  <c r="J33" i="3"/>
  <c r="G33" i="3"/>
  <c r="D33" i="3"/>
  <c r="S32" i="3"/>
  <c r="V32" i="3"/>
  <c r="U32" i="3"/>
  <c r="X32" i="3"/>
  <c r="M32" i="3"/>
  <c r="J32" i="3"/>
  <c r="G32" i="3"/>
  <c r="J18" i="3"/>
  <c r="M38" i="3"/>
  <c r="F32" i="3"/>
  <c r="I18" i="3"/>
  <c r="L38" i="3"/>
  <c r="E32" i="3"/>
  <c r="D32" i="3"/>
  <c r="W31" i="3"/>
  <c r="U31" i="3"/>
  <c r="X31" i="3"/>
  <c r="S31" i="3"/>
  <c r="V31" i="3"/>
  <c r="M31" i="3"/>
  <c r="J31" i="3"/>
  <c r="G31" i="3"/>
  <c r="J19" i="3"/>
  <c r="M39" i="3"/>
  <c r="F31" i="3"/>
  <c r="I19" i="3"/>
  <c r="L39" i="3"/>
  <c r="E31" i="3"/>
  <c r="H19" i="3"/>
  <c r="K39" i="3"/>
  <c r="D31" i="3"/>
  <c r="U30" i="3"/>
  <c r="X30" i="3"/>
  <c r="W30" i="3"/>
  <c r="S30" i="3"/>
  <c r="V30" i="3"/>
  <c r="M30" i="3"/>
  <c r="J30" i="3"/>
  <c r="G30" i="3"/>
  <c r="J20" i="3"/>
  <c r="M40" i="3"/>
  <c r="F30" i="3"/>
  <c r="I20" i="3"/>
  <c r="L40" i="3"/>
  <c r="E30" i="3"/>
  <c r="H20" i="3"/>
  <c r="K40" i="3"/>
  <c r="D30" i="3"/>
  <c r="W29" i="3"/>
  <c r="U29" i="3"/>
  <c r="X29" i="3"/>
  <c r="S29" i="3"/>
  <c r="V29" i="3"/>
  <c r="M29" i="3"/>
  <c r="J29" i="3"/>
  <c r="G29" i="3"/>
  <c r="J21" i="3"/>
  <c r="M41" i="3"/>
  <c r="F29" i="3"/>
  <c r="I21" i="3"/>
  <c r="L41" i="3"/>
  <c r="E29" i="3"/>
  <c r="H21" i="3"/>
  <c r="K41" i="3"/>
  <c r="D29" i="3"/>
  <c r="U28" i="3"/>
  <c r="X28" i="3"/>
  <c r="W28" i="3"/>
  <c r="S28" i="3"/>
  <c r="V28" i="3"/>
  <c r="M28" i="3"/>
  <c r="J28" i="3"/>
  <c r="G28" i="3"/>
  <c r="J22" i="3"/>
  <c r="M42" i="3"/>
  <c r="F28" i="3"/>
  <c r="I22" i="3"/>
  <c r="L42" i="3"/>
  <c r="E28" i="3"/>
  <c r="H22" i="3"/>
  <c r="K42" i="3"/>
  <c r="D28" i="3"/>
  <c r="U27" i="3"/>
  <c r="X27" i="3"/>
  <c r="S27" i="3"/>
  <c r="V27" i="3"/>
  <c r="M27" i="3"/>
  <c r="J27" i="3"/>
  <c r="D27" i="3"/>
  <c r="U26" i="3"/>
  <c r="X26" i="3"/>
  <c r="W26" i="3"/>
  <c r="S26" i="3"/>
  <c r="V26" i="3"/>
  <c r="M26" i="3"/>
  <c r="J26" i="3"/>
  <c r="D26" i="3"/>
  <c r="W25" i="3"/>
  <c r="S25" i="3"/>
  <c r="V25" i="3"/>
  <c r="U25" i="3"/>
  <c r="X25" i="3"/>
  <c r="M25" i="3"/>
  <c r="J25" i="3"/>
  <c r="G27" i="3"/>
  <c r="D25" i="3"/>
  <c r="Y24" i="3"/>
  <c r="U24" i="3"/>
  <c r="X24" i="3"/>
  <c r="W24" i="3"/>
  <c r="S24" i="3"/>
  <c r="V24" i="3"/>
  <c r="M24" i="3"/>
  <c r="J24" i="3"/>
  <c r="G24" i="3"/>
  <c r="D24" i="3"/>
  <c r="Y23" i="3"/>
  <c r="U23" i="3"/>
  <c r="X23" i="3"/>
  <c r="W23" i="3"/>
  <c r="S23" i="3"/>
  <c r="V23" i="3"/>
  <c r="M23" i="3"/>
  <c r="J23" i="3"/>
  <c r="G23" i="3"/>
  <c r="D23" i="3"/>
  <c r="Y22" i="3"/>
  <c r="S22" i="3"/>
  <c r="V22" i="3"/>
  <c r="U22" i="3"/>
  <c r="X22" i="3"/>
  <c r="W22" i="3"/>
  <c r="M22" i="3"/>
  <c r="G22" i="3"/>
  <c r="D22" i="3"/>
  <c r="Y21" i="3"/>
  <c r="U21" i="3"/>
  <c r="X21" i="3"/>
  <c r="S21" i="3"/>
  <c r="V21" i="3"/>
  <c r="M21" i="3"/>
  <c r="G21" i="3"/>
  <c r="D21" i="3"/>
  <c r="Y20" i="3"/>
  <c r="U20" i="3"/>
  <c r="X20" i="3"/>
  <c r="S20" i="3"/>
  <c r="V20" i="3"/>
  <c r="M20" i="3"/>
  <c r="G20" i="3"/>
  <c r="D20" i="3"/>
  <c r="Y19" i="3"/>
  <c r="S19" i="3"/>
  <c r="V19" i="3"/>
  <c r="U19" i="3"/>
  <c r="X19" i="3"/>
  <c r="M19" i="3"/>
  <c r="G19" i="3"/>
  <c r="D19" i="3"/>
  <c r="Y18" i="3"/>
  <c r="S18" i="3"/>
  <c r="V18" i="3"/>
  <c r="U18" i="3"/>
  <c r="X18" i="3"/>
  <c r="W18" i="3"/>
  <c r="M18" i="3"/>
  <c r="G18" i="3"/>
  <c r="D18" i="3"/>
  <c r="Y17" i="3"/>
  <c r="U17" i="3"/>
  <c r="X17" i="3"/>
  <c r="W17" i="3"/>
  <c r="S17" i="3"/>
  <c r="V17" i="3"/>
  <c r="M17" i="3"/>
  <c r="G17" i="3"/>
  <c r="D17" i="3"/>
  <c r="Y16" i="3"/>
  <c r="U16" i="3"/>
  <c r="X16" i="3"/>
  <c r="S16" i="3"/>
  <c r="V16" i="3"/>
  <c r="W16" i="3"/>
  <c r="M16" i="3"/>
  <c r="M36" i="3"/>
  <c r="G16" i="3"/>
  <c r="D16" i="3"/>
  <c r="Y15" i="3"/>
  <c r="S15" i="3"/>
  <c r="V15" i="3"/>
  <c r="U15" i="3"/>
  <c r="X15" i="3"/>
  <c r="M15" i="3"/>
  <c r="J17" i="3"/>
  <c r="G15" i="3"/>
  <c r="D15" i="3"/>
  <c r="Y14" i="3"/>
  <c r="U14" i="3"/>
  <c r="X14" i="3"/>
  <c r="W14" i="3"/>
  <c r="S14" i="3"/>
  <c r="V14" i="3"/>
  <c r="M14" i="3"/>
  <c r="J14" i="3"/>
  <c r="G14" i="3"/>
  <c r="D14" i="3"/>
  <c r="Y13" i="3"/>
  <c r="W13" i="3"/>
  <c r="U13" i="3"/>
  <c r="X13" i="3"/>
  <c r="S13" i="3"/>
  <c r="V13" i="3"/>
  <c r="M13" i="3"/>
  <c r="J13" i="3"/>
  <c r="G13" i="3"/>
  <c r="G32" i="1"/>
  <c r="G31" i="1"/>
  <c r="G30" i="1"/>
  <c r="G29" i="1"/>
  <c r="G28" i="1"/>
  <c r="G27" i="1"/>
  <c r="G26" i="1"/>
  <c r="F32" i="1"/>
  <c r="F31" i="1"/>
  <c r="F30" i="1"/>
  <c r="F29" i="1"/>
  <c r="F28" i="1"/>
  <c r="F27" i="1"/>
  <c r="F26" i="1"/>
  <c r="E32" i="1"/>
  <c r="E31" i="1"/>
  <c r="E30" i="1"/>
  <c r="E29" i="1"/>
  <c r="E28" i="1"/>
  <c r="E27" i="1"/>
  <c r="E26" i="1"/>
  <c r="B5" i="1"/>
  <c r="S14" i="1"/>
  <c r="V14" i="1"/>
  <c r="U14" i="1"/>
  <c r="X14" i="1"/>
  <c r="T14" i="1"/>
  <c r="W14" i="1"/>
  <c r="U13" i="1"/>
  <c r="X13" i="1"/>
  <c r="T13" i="1"/>
  <c r="W13" i="1"/>
  <c r="S13" i="1"/>
  <c r="V13" i="1"/>
  <c r="Y13" i="1"/>
  <c r="Y14" i="1"/>
  <c r="Y52" i="1"/>
  <c r="Y51" i="1"/>
  <c r="Y50" i="1"/>
  <c r="Y49" i="1"/>
  <c r="Y48" i="1"/>
  <c r="Y47" i="1"/>
  <c r="Y46" i="1"/>
  <c r="Y24" i="1"/>
  <c r="Y23" i="1"/>
  <c r="Y22" i="1"/>
  <c r="Y21" i="1"/>
  <c r="Y20" i="1"/>
  <c r="Y19" i="1"/>
  <c r="Y18" i="1"/>
  <c r="Y17" i="1"/>
  <c r="Y16" i="1"/>
  <c r="Y44" i="1"/>
  <c r="Y43" i="1"/>
  <c r="Y42" i="1"/>
  <c r="Y41" i="1"/>
  <c r="Y40" i="1"/>
  <c r="Y39" i="1"/>
  <c r="Y38" i="1"/>
  <c r="Y37" i="1"/>
  <c r="Y36" i="1"/>
  <c r="Y34" i="1"/>
  <c r="Y33" i="1"/>
  <c r="Y32" i="1"/>
  <c r="Y31" i="1"/>
  <c r="Y30" i="1"/>
  <c r="Y29" i="1"/>
  <c r="Y28" i="1"/>
  <c r="Y27" i="1"/>
  <c r="Y26" i="1"/>
  <c r="Y45" i="1"/>
  <c r="Y25" i="1"/>
  <c r="Y35" i="1"/>
  <c r="Y15" i="1"/>
  <c r="K36" i="3"/>
  <c r="H18" i="3"/>
  <c r="K38" i="3"/>
  <c r="S49" i="3"/>
  <c r="V49" i="3"/>
  <c r="S50" i="3"/>
  <c r="V50" i="3"/>
  <c r="S51" i="3"/>
  <c r="V51" i="3"/>
  <c r="U51" i="3"/>
  <c r="X51" i="3"/>
  <c r="U50" i="3"/>
  <c r="X50" i="3"/>
  <c r="U49" i="3"/>
  <c r="X49" i="3"/>
  <c r="R52" i="1"/>
  <c r="R51" i="1"/>
  <c r="R50" i="1"/>
  <c r="R46" i="1"/>
  <c r="U44" i="1"/>
  <c r="X44" i="1"/>
  <c r="S44" i="1"/>
  <c r="V44" i="1"/>
  <c r="T44" i="1"/>
  <c r="W44" i="1"/>
  <c r="U43" i="1"/>
  <c r="X43" i="1"/>
  <c r="S43" i="1"/>
  <c r="V43" i="1"/>
  <c r="T43" i="1"/>
  <c r="W43" i="1"/>
  <c r="U42" i="1"/>
  <c r="X42" i="1"/>
  <c r="S42" i="1"/>
  <c r="V42" i="1"/>
  <c r="T42" i="1"/>
  <c r="W42" i="1"/>
  <c r="U41" i="1"/>
  <c r="X41" i="1"/>
  <c r="S41" i="1"/>
  <c r="V41" i="1"/>
  <c r="T41" i="1"/>
  <c r="W41" i="1"/>
  <c r="U40" i="1"/>
  <c r="X40" i="1"/>
  <c r="S40" i="1"/>
  <c r="V40" i="1"/>
  <c r="T40" i="1"/>
  <c r="W40" i="1"/>
  <c r="U39" i="1"/>
  <c r="X39" i="1"/>
  <c r="S39" i="1"/>
  <c r="V39" i="1"/>
  <c r="T39" i="1"/>
  <c r="W39" i="1"/>
  <c r="U38" i="1"/>
  <c r="X38" i="1"/>
  <c r="S38" i="1"/>
  <c r="V38" i="1"/>
  <c r="T38" i="1"/>
  <c r="W38" i="1"/>
  <c r="U37" i="1"/>
  <c r="X37" i="1"/>
  <c r="S37" i="1"/>
  <c r="V37" i="1"/>
  <c r="T37" i="1"/>
  <c r="W37" i="1"/>
  <c r="U36" i="1"/>
  <c r="X36" i="1"/>
  <c r="S36" i="1"/>
  <c r="V36" i="1"/>
  <c r="T36" i="1"/>
  <c r="W36" i="1"/>
  <c r="U35" i="1"/>
  <c r="X35" i="1"/>
  <c r="S35" i="1"/>
  <c r="V35" i="1"/>
  <c r="T35" i="1"/>
  <c r="W35" i="1"/>
  <c r="U34" i="1"/>
  <c r="X34" i="1"/>
  <c r="S34" i="1"/>
  <c r="V34" i="1"/>
  <c r="T34" i="1"/>
  <c r="W34" i="1"/>
  <c r="U33" i="1"/>
  <c r="X33" i="1"/>
  <c r="S33" i="1"/>
  <c r="V33" i="1"/>
  <c r="T33" i="1"/>
  <c r="W33" i="1"/>
  <c r="U32" i="1"/>
  <c r="X32" i="1"/>
  <c r="S32" i="1"/>
  <c r="V32" i="1"/>
  <c r="T32" i="1"/>
  <c r="W32" i="1"/>
  <c r="U31" i="1"/>
  <c r="X31" i="1"/>
  <c r="S31" i="1"/>
  <c r="V31" i="1"/>
  <c r="T31" i="1"/>
  <c r="W31" i="1"/>
  <c r="U30" i="1"/>
  <c r="X30" i="1"/>
  <c r="S30" i="1"/>
  <c r="V30" i="1"/>
  <c r="T30" i="1"/>
  <c r="W30" i="1"/>
  <c r="U29" i="1"/>
  <c r="X29" i="1"/>
  <c r="S29" i="1"/>
  <c r="V29" i="1"/>
  <c r="T29" i="1"/>
  <c r="W29" i="1"/>
  <c r="U28" i="1"/>
  <c r="X28" i="1"/>
  <c r="S28" i="1"/>
  <c r="V28" i="1"/>
  <c r="T28" i="1"/>
  <c r="W28" i="1"/>
  <c r="U27" i="1"/>
  <c r="X27" i="1"/>
  <c r="S27" i="1"/>
  <c r="V27" i="1"/>
  <c r="T27" i="1"/>
  <c r="W27" i="1"/>
  <c r="U26" i="1"/>
  <c r="X26" i="1"/>
  <c r="S26" i="1"/>
  <c r="V26" i="1"/>
  <c r="T26" i="1"/>
  <c r="W26" i="1"/>
  <c r="U25" i="1"/>
  <c r="X25" i="1"/>
  <c r="S25" i="1"/>
  <c r="V25" i="1"/>
  <c r="T25" i="1"/>
  <c r="W25" i="1"/>
  <c r="U24" i="1"/>
  <c r="X24" i="1"/>
  <c r="S24" i="1"/>
  <c r="V24" i="1"/>
  <c r="T24" i="1"/>
  <c r="W24" i="1"/>
  <c r="U23" i="1"/>
  <c r="X23" i="1"/>
  <c r="S23" i="1"/>
  <c r="V23" i="1"/>
  <c r="T23" i="1"/>
  <c r="W23" i="1"/>
  <c r="M52" i="1"/>
  <c r="M51" i="1"/>
  <c r="M50" i="1"/>
  <c r="M49" i="1"/>
  <c r="M48" i="1"/>
  <c r="M47" i="1"/>
  <c r="M46" i="1"/>
  <c r="M45" i="1"/>
  <c r="M44" i="1"/>
  <c r="M43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15" i="1"/>
  <c r="J14" i="1"/>
  <c r="J13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S52" i="1"/>
  <c r="V52" i="1"/>
  <c r="U52" i="1"/>
  <c r="X52" i="1"/>
  <c r="T52" i="1"/>
  <c r="W52" i="1"/>
  <c r="U51" i="1"/>
  <c r="X51" i="1"/>
  <c r="T51" i="1"/>
  <c r="W51" i="1"/>
  <c r="S51" i="1"/>
  <c r="V51" i="1"/>
  <c r="U50" i="1"/>
  <c r="X50" i="1"/>
  <c r="T50" i="1"/>
  <c r="W50" i="1"/>
  <c r="S50" i="1"/>
  <c r="V50" i="1"/>
  <c r="U49" i="1"/>
  <c r="X49" i="1"/>
  <c r="T49" i="1"/>
  <c r="W49" i="1"/>
  <c r="S49" i="1"/>
  <c r="V49" i="1"/>
  <c r="S48" i="1"/>
  <c r="V48" i="1"/>
  <c r="U48" i="1"/>
  <c r="X48" i="1"/>
  <c r="T48" i="1"/>
  <c r="W48" i="1"/>
  <c r="U47" i="1"/>
  <c r="X47" i="1"/>
  <c r="T47" i="1"/>
  <c r="W47" i="1"/>
  <c r="S47" i="1"/>
  <c r="V47" i="1"/>
  <c r="U46" i="1"/>
  <c r="X46" i="1"/>
  <c r="T46" i="1"/>
  <c r="W46" i="1"/>
  <c r="S46" i="1"/>
  <c r="V46" i="1"/>
  <c r="U45" i="1"/>
  <c r="X45" i="1"/>
  <c r="T45" i="1"/>
  <c r="W45" i="1"/>
  <c r="S45" i="1"/>
  <c r="V45" i="1"/>
  <c r="I16" i="1"/>
  <c r="L36" i="1"/>
  <c r="H16" i="1"/>
  <c r="K36" i="1"/>
  <c r="J17" i="1"/>
  <c r="M37" i="1"/>
  <c r="H17" i="1"/>
  <c r="K37" i="1"/>
  <c r="J18" i="1"/>
  <c r="M38" i="1"/>
  <c r="I18" i="1"/>
  <c r="L38" i="1"/>
  <c r="J19" i="1"/>
  <c r="M39" i="1"/>
  <c r="I19" i="1"/>
  <c r="L39" i="1"/>
  <c r="H19" i="1"/>
  <c r="K39" i="1"/>
  <c r="H20" i="1"/>
  <c r="K40" i="1"/>
  <c r="J21" i="1"/>
  <c r="M41" i="1"/>
  <c r="J22" i="1"/>
  <c r="M42" i="1"/>
  <c r="I22" i="1"/>
  <c r="L42" i="1"/>
  <c r="U22" i="1"/>
  <c r="X22" i="1"/>
  <c r="T22" i="1"/>
  <c r="W22" i="1"/>
  <c r="S22" i="1"/>
  <c r="V22" i="1"/>
  <c r="H22" i="1"/>
  <c r="K42" i="1"/>
  <c r="U21" i="1"/>
  <c r="X21" i="1"/>
  <c r="T21" i="1"/>
  <c r="W21" i="1"/>
  <c r="S21" i="1"/>
  <c r="V21" i="1"/>
  <c r="I21" i="1"/>
  <c r="L41" i="1"/>
  <c r="H21" i="1"/>
  <c r="K41" i="1"/>
  <c r="S20" i="1"/>
  <c r="V20" i="1"/>
  <c r="U20" i="1"/>
  <c r="X20" i="1"/>
  <c r="T20" i="1"/>
  <c r="W20" i="1"/>
  <c r="J20" i="1"/>
  <c r="M40" i="1"/>
  <c r="I20" i="1"/>
  <c r="L40" i="1"/>
  <c r="U19" i="1"/>
  <c r="X19" i="1"/>
  <c r="T19" i="1"/>
  <c r="W19" i="1"/>
  <c r="S19" i="1"/>
  <c r="V19" i="1"/>
  <c r="T18" i="1"/>
  <c r="W18" i="1"/>
  <c r="U18" i="1"/>
  <c r="X18" i="1"/>
  <c r="S18" i="1"/>
  <c r="V18" i="1"/>
  <c r="H18" i="1"/>
  <c r="K38" i="1"/>
  <c r="U17" i="1"/>
  <c r="X17" i="1"/>
  <c r="T17" i="1"/>
  <c r="W17" i="1"/>
  <c r="S17" i="1"/>
  <c r="V17" i="1"/>
  <c r="I17" i="1"/>
  <c r="L37" i="1"/>
  <c r="U16" i="1"/>
  <c r="X16" i="1"/>
  <c r="T16" i="1"/>
  <c r="W16" i="1"/>
  <c r="S16" i="1"/>
  <c r="V16" i="1"/>
  <c r="J16" i="1"/>
  <c r="M36" i="1"/>
  <c r="U15" i="1"/>
  <c r="X15" i="1"/>
  <c r="T15" i="1"/>
  <c r="W15" i="1"/>
  <c r="S15" i="1"/>
  <c r="V15" i="1"/>
  <c r="U52" i="2"/>
  <c r="X52" i="2"/>
  <c r="T52" i="2"/>
  <c r="W52" i="2"/>
  <c r="S52" i="2"/>
  <c r="V52" i="2"/>
  <c r="S51" i="2"/>
  <c r="V51" i="2"/>
  <c r="U51" i="2"/>
  <c r="X51" i="2"/>
  <c r="T51" i="2"/>
  <c r="W51" i="2"/>
  <c r="U50" i="2"/>
  <c r="X50" i="2"/>
  <c r="T50" i="2"/>
  <c r="W50" i="2"/>
  <c r="S50" i="2"/>
  <c r="V50" i="2"/>
  <c r="S49" i="2"/>
  <c r="V49" i="2"/>
  <c r="U49" i="2"/>
  <c r="X49" i="2"/>
  <c r="T49" i="2"/>
  <c r="W49" i="2"/>
  <c r="U48" i="2"/>
  <c r="X48" i="2"/>
  <c r="T48" i="2"/>
  <c r="W48" i="2"/>
  <c r="S48" i="2"/>
  <c r="V48" i="2"/>
  <c r="S47" i="2"/>
  <c r="V47" i="2"/>
  <c r="U47" i="2"/>
  <c r="X47" i="2"/>
  <c r="T47" i="2"/>
  <c r="W47" i="2"/>
  <c r="U46" i="2"/>
  <c r="X46" i="2"/>
  <c r="T46" i="2"/>
  <c r="W46" i="2"/>
  <c r="S46" i="2"/>
  <c r="V46" i="2"/>
  <c r="S45" i="2"/>
  <c r="V45" i="2"/>
  <c r="U45" i="2"/>
  <c r="X45" i="2"/>
  <c r="T45" i="2"/>
  <c r="W45" i="2"/>
  <c r="E27" i="2"/>
  <c r="H21" i="2"/>
  <c r="K41" i="2"/>
  <c r="G29" i="2"/>
  <c r="J19" i="2"/>
  <c r="M39" i="2"/>
  <c r="E31" i="2"/>
  <c r="H17" i="2"/>
  <c r="K37" i="2"/>
  <c r="G32" i="2"/>
  <c r="J16" i="2"/>
  <c r="M36" i="2"/>
  <c r="F32" i="2"/>
  <c r="E32" i="2"/>
  <c r="G31" i="2"/>
  <c r="F31" i="2"/>
  <c r="I17" i="2"/>
  <c r="L37" i="2"/>
  <c r="G30" i="2"/>
  <c r="F30" i="2"/>
  <c r="E30" i="2"/>
  <c r="H18" i="2"/>
  <c r="K38" i="2"/>
  <c r="F29" i="2"/>
  <c r="E29" i="2"/>
  <c r="G28" i="2"/>
  <c r="J20" i="2"/>
  <c r="M40" i="2"/>
  <c r="F28" i="2"/>
  <c r="E28" i="2"/>
  <c r="G27" i="2"/>
  <c r="F27" i="2"/>
  <c r="I21" i="2"/>
  <c r="L41" i="2"/>
  <c r="G26" i="2"/>
  <c r="F26" i="2"/>
  <c r="E26" i="2"/>
  <c r="H22" i="2"/>
  <c r="K42" i="2"/>
  <c r="S22" i="2"/>
  <c r="V22" i="2"/>
  <c r="U22" i="2"/>
  <c r="X22" i="2"/>
  <c r="T22" i="2"/>
  <c r="W22" i="2"/>
  <c r="J22" i="2"/>
  <c r="M42" i="2"/>
  <c r="I22" i="2"/>
  <c r="L42" i="2"/>
  <c r="T21" i="2"/>
  <c r="W21" i="2"/>
  <c r="S21" i="2"/>
  <c r="V21" i="2"/>
  <c r="U21" i="2"/>
  <c r="X21" i="2"/>
  <c r="J21" i="2"/>
  <c r="M41" i="2"/>
  <c r="U20" i="2"/>
  <c r="X20" i="2"/>
  <c r="T20" i="2"/>
  <c r="W20" i="2"/>
  <c r="S20" i="2"/>
  <c r="V20" i="2"/>
  <c r="I20" i="2"/>
  <c r="L40" i="2"/>
  <c r="H20" i="2"/>
  <c r="K40" i="2"/>
  <c r="U19" i="2"/>
  <c r="X19" i="2"/>
  <c r="S19" i="2"/>
  <c r="V19" i="2"/>
  <c r="T19" i="2"/>
  <c r="W19" i="2"/>
  <c r="I19" i="2"/>
  <c r="L39" i="2"/>
  <c r="H19" i="2"/>
  <c r="K39" i="2"/>
  <c r="S18" i="2"/>
  <c r="V18" i="2"/>
  <c r="U18" i="2"/>
  <c r="X18" i="2"/>
  <c r="T18" i="2"/>
  <c r="W18" i="2"/>
  <c r="J18" i="2"/>
  <c r="M38" i="2"/>
  <c r="I18" i="2"/>
  <c r="L38" i="2"/>
  <c r="T17" i="2"/>
  <c r="W17" i="2"/>
  <c r="S17" i="2"/>
  <c r="V17" i="2"/>
  <c r="U17" i="2"/>
  <c r="X17" i="2"/>
  <c r="J17" i="2"/>
  <c r="M37" i="2"/>
  <c r="U16" i="2"/>
  <c r="X16" i="2"/>
  <c r="T16" i="2"/>
  <c r="W16" i="2"/>
  <c r="S16" i="2"/>
  <c r="V16" i="2"/>
  <c r="I16" i="2"/>
  <c r="L36" i="2"/>
  <c r="H16" i="2"/>
  <c r="K36" i="2"/>
  <c r="U15" i="2"/>
  <c r="X15" i="2"/>
  <c r="S15" i="2"/>
  <c r="V15" i="2"/>
  <c r="T15" i="2"/>
  <c r="W15" i="2"/>
  <c r="B9" i="2"/>
  <c r="Y43" i="3"/>
  <c r="Y31" i="3"/>
  <c r="Y32" i="3"/>
  <c r="Y36" i="3"/>
  <c r="Y35" i="3"/>
  <c r="Y42" i="3"/>
  <c r="Y29" i="3"/>
  <c r="Y44" i="3"/>
  <c r="Y34" i="3"/>
  <c r="Y26" i="3"/>
  <c r="Y25" i="3"/>
  <c r="Y39" i="3"/>
  <c r="Y40" i="3"/>
  <c r="Y41" i="3"/>
  <c r="Y38" i="3"/>
  <c r="Y33" i="3"/>
  <c r="Y30" i="3"/>
  <c r="Y28" i="3"/>
  <c r="Y37" i="3"/>
  <c r="Y27" i="3"/>
</calcChain>
</file>

<file path=xl/sharedStrings.xml><?xml version="1.0" encoding="utf-8"?>
<sst xmlns="http://schemas.openxmlformats.org/spreadsheetml/2006/main" count="465" uniqueCount="135">
  <si>
    <t>Gait 2:   z= -12</t>
  </si>
  <si>
    <t>Gait 1 rev 3</t>
  </si>
  <si>
    <t>has a higher step ahead</t>
  </si>
  <si>
    <t>this uses info from SolidWorks</t>
  </si>
  <si>
    <t>Stride (inches):</t>
  </si>
  <si>
    <t>Stance (inches):</t>
  </si>
  <si>
    <t>Duty cycle :</t>
  </si>
  <si>
    <t>Total step cycle time (sec):</t>
  </si>
  <si>
    <t>Robot speed (in/0.1 sec)</t>
  </si>
  <si>
    <t>Number of steps:</t>
  </si>
  <si>
    <t>Joint angle</t>
  </si>
  <si>
    <t>Actuator RPM</t>
  </si>
  <si>
    <t>Dynamixel speed</t>
  </si>
  <si>
    <t>Time (seconds)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</si>
  <si>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</si>
  <si>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</si>
  <si>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</si>
  <si>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</si>
  <si>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</si>
  <si>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</si>
  <si>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</si>
  <si>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</si>
  <si>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</si>
  <si>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</si>
  <si>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</si>
  <si>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</si>
  <si>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T</t>
  </si>
  <si>
    <t>Description</t>
  </si>
  <si>
    <t>hip</t>
  </si>
  <si>
    <t>femur</t>
  </si>
  <si>
    <t>knee</t>
  </si>
  <si>
    <t>leg 1 lands</t>
  </si>
  <si>
    <t>leg 3 lifts</t>
  </si>
  <si>
    <t>leg 3 lands</t>
  </si>
  <si>
    <t>leg 2 lifts</t>
  </si>
  <si>
    <t>leg 2 lands</t>
  </si>
  <si>
    <t>leg 4 lifts</t>
  </si>
  <si>
    <t>leg 4 lands</t>
  </si>
  <si>
    <t>RPM</t>
  </si>
  <si>
    <t>Dynamixel units</t>
  </si>
  <si>
    <t>leg 1 lifts</t>
  </si>
  <si>
    <t>Rev 0 - original</t>
  </si>
  <si>
    <t>Joint angle - leg 1</t>
  </si>
  <si>
    <t>Safety margin on COG (inch - positive is good)</t>
  </si>
  <si>
    <t>step height (inch)</t>
  </si>
  <si>
    <t>stride (inch)</t>
  </si>
  <si>
    <t>positive angle is leaning forward</t>
  </si>
  <si>
    <t>Rev 1 - faster step ahead, longer time for all four feet on the ground</t>
  </si>
  <si>
    <t>Home to Gait 1</t>
  </si>
  <si>
    <t>Note:  units of X, Y, and Z are inches</t>
  </si>
  <si>
    <t>Home position Z</t>
  </si>
  <si>
    <t>Home position</t>
  </si>
  <si>
    <t>tilt chassis down on leg 3 corner and up on leg 1 corner</t>
  </si>
  <si>
    <t>chassis is tilted down on leg 3 and up on leg 1 corner</t>
  </si>
  <si>
    <t>lift leg 1 and begin move to Gait 1 position</t>
  </si>
  <si>
    <t>leg 1 is in Gait 1 position</t>
  </si>
  <si>
    <t>return chassis to level</t>
  </si>
  <si>
    <t>chassis is level &amp; Leg 1 is in Gait 1 position</t>
  </si>
  <si>
    <t>tilt chassis down on leg 1 corner and up on leg 3 corner</t>
  </si>
  <si>
    <t>chassis is tilted down on leg 1 corner</t>
  </si>
  <si>
    <t>lift leg 3 and move to Gait 1 position</t>
  </si>
  <si>
    <t>leg 3 is in Gait 1 position</t>
  </si>
  <si>
    <t>return chassis to level position</t>
  </si>
  <si>
    <t>chassis is level and legs 1 and 3 are in Gait 1 position</t>
  </si>
  <si>
    <t>tilt chassis down on leg 4 corner and up on leg 2 corner</t>
  </si>
  <si>
    <t>chassis is tilted down on leg 4 and up on leg 2 corner</t>
  </si>
  <si>
    <t>lift leg 2 and move to Gait 1 position</t>
  </si>
  <si>
    <t>Leg 2 is in Gait 1 position</t>
  </si>
  <si>
    <t>chassis is level, legs 1,2,and 3 are in Gait 1 position</t>
  </si>
  <si>
    <t>tilt chassis down on leg 2 corner and up on leg 4 corner</t>
  </si>
  <si>
    <t>chassis is tilted down on leg 2 and up on leg 4 corner</t>
  </si>
  <si>
    <t>lift leg 4 and move to Gait 1 position</t>
  </si>
  <si>
    <t>Leg 4 is in Gait 1 position</t>
  </si>
  <si>
    <t>chassis is level and all legs are in Gait 1 x &amp; y position</t>
  </si>
  <si>
    <t>raise chassis to Gait 1 z position</t>
  </si>
  <si>
    <t>chassis is in Gait 1 position in x, y, and z</t>
  </si>
  <si>
    <t>torso max lean deg.</t>
  </si>
  <si>
    <t>rev 2 - adds torso lean</t>
  </si>
  <si>
    <t>waist</t>
  </si>
  <si>
    <t>add rpm of joint - 12 new columns</t>
  </si>
  <si>
    <t>Gait 2 rev 3</t>
  </si>
  <si>
    <t>rev 2 - adds joint speeds</t>
  </si>
  <si>
    <t>4:15 thurs aug 29th</t>
  </si>
  <si>
    <t>angela fullerton</t>
  </si>
  <si>
    <t>242-6555</t>
  </si>
  <si>
    <t>dozen people</t>
  </si>
  <si>
    <t>Actuator RPM to reach this point from previous point</t>
  </si>
  <si>
    <t>Gait 3 rev 0</t>
  </si>
  <si>
    <t>walks in reverse</t>
  </si>
  <si>
    <t>Leg 1 lands</t>
  </si>
  <si>
    <t>Leg 4 lifts</t>
  </si>
  <si>
    <t>starts from same starting position as Gait 2 rev 3</t>
  </si>
  <si>
    <t>uses torso tilt to shift COG to lift legs</t>
  </si>
  <si>
    <t>Home to Gait 2 rev 3</t>
  </si>
  <si>
    <t>Torso (degrees)</t>
  </si>
  <si>
    <t>0 = COG at middle of robot</t>
  </si>
  <si>
    <t>torso is back, safe to lift front feet</t>
  </si>
  <si>
    <t>lift leg 2 and go to Gait 2 starting position</t>
  </si>
  <si>
    <t>move torso backwards and lower chassis</t>
  </si>
  <si>
    <t>lift leg 1 and go to Gait 2 starting position</t>
  </si>
  <si>
    <t>leg 1 lands in Gait 2 starting position</t>
  </si>
  <si>
    <t>leg 2 lands in Gait 2 starting position</t>
  </si>
  <si>
    <t>lean torso forward</t>
  </si>
  <si>
    <t>torso is forward, safe to lift rear legs</t>
  </si>
  <si>
    <t>leg 3 lands in Gait 2 starting position</t>
  </si>
  <si>
    <t>lift leg 3</t>
  </si>
  <si>
    <t>lift leg 4</t>
  </si>
  <si>
    <t>leg 4 lands in Gait 2 starting position</t>
  </si>
  <si>
    <t>lean torso to starting position for Gait 2</t>
  </si>
  <si>
    <t>chassis is in starting position for Gait 2 rev 3</t>
  </si>
  <si>
    <t>Gait 4 rev 0 - walk straight ahead, but lift legs 1 and 2 first, then 3 and 4</t>
  </si>
  <si>
    <t>Rotate clockwise - starting from Gait 2 rev 3</t>
  </si>
  <si>
    <r>
      <t xml:space="preserve">Gait 3:  </t>
    </r>
    <r>
      <rPr>
        <b/>
        <u/>
        <sz val="11"/>
        <color theme="1"/>
        <rFont val="Calibri"/>
        <family val="2"/>
        <scheme val="minor"/>
      </rPr>
      <t xml:space="preserve">Reverse </t>
    </r>
    <r>
      <rPr>
        <sz val="11"/>
        <color theme="1"/>
        <rFont val="Calibri"/>
        <family val="2"/>
        <scheme val="minor"/>
      </rPr>
      <t>and z= -12</t>
    </r>
  </si>
  <si>
    <t>starting position of Gait 2_3</t>
  </si>
  <si>
    <t>Chassis rotation (degrees)</t>
  </si>
  <si>
    <t>Leg 1</t>
  </si>
  <si>
    <t>Leg 2</t>
  </si>
  <si>
    <t>Leg 3</t>
  </si>
  <si>
    <t>Leg 4</t>
  </si>
  <si>
    <t>reduces movement of torso</t>
  </si>
  <si>
    <t>phase</t>
  </si>
  <si>
    <t>distance</t>
  </si>
  <si>
    <t>dx</t>
  </si>
  <si>
    <t>dy</t>
  </si>
  <si>
    <t>x1o</t>
  </si>
  <si>
    <t>y1o</t>
  </si>
  <si>
    <t>x2o</t>
  </si>
  <si>
    <t>y2o</t>
  </si>
  <si>
    <t>x3o</t>
  </si>
  <si>
    <t>y3o</t>
  </si>
  <si>
    <t>x4o</t>
  </si>
  <si>
    <t>y4o</t>
  </si>
  <si>
    <t>leg 1 lands again</t>
  </si>
  <si>
    <t>chassy height above ground</t>
  </si>
  <si>
    <t>step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</si>
</sst>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1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  <xf numFmtId="165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65" fontId="0" fillId="4" borderId="5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2" fillId="3" borderId="1" xfId="0" applyFont="1" applyFill="1" applyBorder="1"/>
    <xf numFmtId="2" fontId="0" fillId="0" borderId="1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164" fontId="0" fillId="0" borderId="0" xfId="0" applyNumberFormat="1"/>
    <xf numFmtId="164" fontId="0" fillId="0" borderId="1" xfId="0" applyNumberFormat="1" applyBorder="1"/>
    <xf numFmtId="164" fontId="0" fillId="7" borderId="1" xfId="0" applyNumberFormat="1" applyFill="1" applyBorder="1"/>
    <xf numFmtId="1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left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'[1]Gait 1 rev 3'!$S$44</c:f>
              <c:strCache>
                <c:ptCount val="1"/>
                <c:pt idx="0">
                  <c:v>hip</c:v>
                </c:pt>
              </c:strCache>
            </c:strRef>
          </c:tx>
          <c:marker>
            <c:symbol val="none"/>
          </c:marker>
          <c:val>
            <c:numRef>
              <c:f>'[1]Gait 1 rev 3'!$S$45:$S$52</c:f>
              <c:numCache>
                <c:formatCode>General</c:formatCode>
                <c:ptCount val="8"/>
                <c:pt idx="0">
                  <c:v>0.0</c:v>
                </c:pt>
                <c:pt idx="1">
                  <c:v>14.32166666666667</c:v>
                </c:pt>
                <c:pt idx="2">
                  <c:v>16.66666666666666</c:v>
                </c:pt>
                <c:pt idx="3">
                  <c:v>16.66666666666666</c:v>
                </c:pt>
                <c:pt idx="4">
                  <c:v>16.66666666666666</c:v>
                </c:pt>
                <c:pt idx="5">
                  <c:v>16.66666666666666</c:v>
                </c:pt>
                <c:pt idx="6">
                  <c:v>8.333333333333332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'[1]Gait 1 rev 3'!$T$44</c:f>
              <c:strCache>
                <c:ptCount val="1"/>
                <c:pt idx="0">
                  <c:v>femur</c:v>
                </c:pt>
              </c:strCache>
            </c:strRef>
          </c:tx>
          <c:marker>
            <c:symbol val="none"/>
          </c:marker>
          <c:val>
            <c:numRef>
              <c:f>'[1]Gait 1 rev 3'!$T$45:$T$52</c:f>
              <c:numCache>
                <c:formatCode>General</c:formatCode>
                <c:ptCount val="8"/>
                <c:pt idx="0">
                  <c:v>26.0</c:v>
                </c:pt>
                <c:pt idx="1">
                  <c:v>26.66666666666666</c:v>
                </c:pt>
                <c:pt idx="2">
                  <c:v>26.66666666666666</c:v>
                </c:pt>
                <c:pt idx="3">
                  <c:v>13.33333333333333</c:v>
                </c:pt>
                <c:pt idx="4">
                  <c:v>26.66666666666666</c:v>
                </c:pt>
                <c:pt idx="5">
                  <c:v>26.66666666666666</c:v>
                </c:pt>
                <c:pt idx="6">
                  <c:v>26.66666666666666</c:v>
                </c:pt>
                <c:pt idx="7">
                  <c:v>26.52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'[1]Gait 1 rev 3'!$U$44</c:f>
              <c:strCache>
                <c:ptCount val="1"/>
                <c:pt idx="0">
                  <c:v>knee</c:v>
                </c:pt>
              </c:strCache>
            </c:strRef>
          </c:tx>
          <c:marker>
            <c:symbol val="none"/>
          </c:marker>
          <c:val>
            <c:numRef>
              <c:f>'[1]Gait 1 rev 3'!$U$45:$U$52</c:f>
              <c:numCache>
                <c:formatCode>General</c:formatCode>
                <c:ptCount val="8"/>
                <c:pt idx="0">
                  <c:v>0.0</c:v>
                </c:pt>
                <c:pt idx="1">
                  <c:v>17.46</c:v>
                </c:pt>
                <c:pt idx="2">
                  <c:v>26.66666666666666</c:v>
                </c:pt>
                <c:pt idx="3">
                  <c:v>26.66666666666666</c:v>
                </c:pt>
                <c:pt idx="4">
                  <c:v>26.66666666666666</c:v>
                </c:pt>
                <c:pt idx="5">
                  <c:v>26.66666666666666</c:v>
                </c:pt>
                <c:pt idx="6">
                  <c:v>29.21666666666666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42936"/>
        <c:axId val="2127739944"/>
      </c:lineChart>
      <c:catAx>
        <c:axId val="21277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39944"/>
        <c:crosses val="autoZero"/>
        <c:auto val="1"/>
        <c:lblAlgn val="ctr"/>
        <c:lblOffset val="100"/>
        <c:noMultiLvlLbl val="0"/>
      </c:catAx>
      <c:valAx>
        <c:axId val="212773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2774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'Gait 2 rev 0'!$P$12</c:f>
              <c:strCache>
                <c:ptCount val="1"/>
                <c:pt idx="0">
                  <c:v>hip</c:v>
                </c:pt>
              </c:strCache>
            </c:strRef>
          </c:tx>
          <c:marker>
            <c:symbol val="none"/>
          </c:marker>
          <c:val>
            <c:numRef>
              <c:f>'Gait 2 rev 0'!$P$13:$P$53</c:f>
              <c:numCache>
                <c:formatCode>0.000</c:formatCode>
                <c:ptCount val="41"/>
                <c:pt idx="0">
                  <c:v>0.0</c:v>
                </c:pt>
                <c:pt idx="1">
                  <c:v>-1.047</c:v>
                </c:pt>
                <c:pt idx="2">
                  <c:v>-2.134</c:v>
                </c:pt>
                <c:pt idx="3">
                  <c:v>-3.264</c:v>
                </c:pt>
                <c:pt idx="4">
                  <c:v>-4.431</c:v>
                </c:pt>
                <c:pt idx="5">
                  <c:v>-5.641</c:v>
                </c:pt>
                <c:pt idx="6">
                  <c:v>-6.895</c:v>
                </c:pt>
                <c:pt idx="7">
                  <c:v>-8.196</c:v>
                </c:pt>
                <c:pt idx="8">
                  <c:v>-9.539</c:v>
                </c:pt>
                <c:pt idx="9">
                  <c:v>-10.929</c:v>
                </c:pt>
                <c:pt idx="10">
                  <c:v>-12.366</c:v>
                </c:pt>
                <c:pt idx="11">
                  <c:v>-13.855</c:v>
                </c:pt>
                <c:pt idx="12">
                  <c:v>-15.388</c:v>
                </c:pt>
                <c:pt idx="13">
                  <c:v>-16.969</c:v>
                </c:pt>
                <c:pt idx="14">
                  <c:v>-18.597</c:v>
                </c:pt>
                <c:pt idx="15">
                  <c:v>-20.278</c:v>
                </c:pt>
                <c:pt idx="16">
                  <c:v>-22.0</c:v>
                </c:pt>
                <c:pt idx="17">
                  <c:v>-23.768</c:v>
                </c:pt>
                <c:pt idx="18">
                  <c:v>-25.579</c:v>
                </c:pt>
                <c:pt idx="19">
                  <c:v>-27.436</c:v>
                </c:pt>
                <c:pt idx="20">
                  <c:v>-29.327</c:v>
                </c:pt>
                <c:pt idx="21">
                  <c:v>-31.254</c:v>
                </c:pt>
                <c:pt idx="22">
                  <c:v>-33.213</c:v>
                </c:pt>
                <c:pt idx="23">
                  <c:v>-35.206</c:v>
                </c:pt>
                <c:pt idx="24">
                  <c:v>-37.217</c:v>
                </c:pt>
                <c:pt idx="25">
                  <c:v>-39.248</c:v>
                </c:pt>
                <c:pt idx="26">
                  <c:v>-41.294</c:v>
                </c:pt>
                <c:pt idx="27">
                  <c:v>-43.354</c:v>
                </c:pt>
                <c:pt idx="28">
                  <c:v>-45.414</c:v>
                </c:pt>
                <c:pt idx="29">
                  <c:v>-47.472</c:v>
                </c:pt>
                <c:pt idx="30">
                  <c:v>-49.524</c:v>
                </c:pt>
                <c:pt idx="31">
                  <c:v>-51.569</c:v>
                </c:pt>
                <c:pt idx="32">
                  <c:v>-53.593</c:v>
                </c:pt>
                <c:pt idx="33">
                  <c:v>-53.593</c:v>
                </c:pt>
                <c:pt idx="34">
                  <c:v>-40.0</c:v>
                </c:pt>
                <c:pt idx="35">
                  <c:v>-25.0</c:v>
                </c:pt>
                <c:pt idx="36">
                  <c:v>-10.0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'Gait 2 rev 0'!$Q$12</c:f>
              <c:strCache>
                <c:ptCount val="1"/>
                <c:pt idx="0">
                  <c:v>femur</c:v>
                </c:pt>
              </c:strCache>
            </c:strRef>
          </c:tx>
          <c:marker>
            <c:symbol val="none"/>
          </c:marker>
          <c:val>
            <c:numRef>
              <c:f>'Gait 2 rev 0'!$Q$13:$Q$53</c:f>
              <c:numCache>
                <c:formatCode>0.000</c:formatCode>
                <c:ptCount val="41"/>
                <c:pt idx="0">
                  <c:v>13.343</c:v>
                </c:pt>
                <c:pt idx="1">
                  <c:v>13.981</c:v>
                </c:pt>
                <c:pt idx="2">
                  <c:v>14.574</c:v>
                </c:pt>
                <c:pt idx="3">
                  <c:v>15.125</c:v>
                </c:pt>
                <c:pt idx="4">
                  <c:v>15.633</c:v>
                </c:pt>
                <c:pt idx="5">
                  <c:v>16.101</c:v>
                </c:pt>
                <c:pt idx="6">
                  <c:v>16.532</c:v>
                </c:pt>
                <c:pt idx="7">
                  <c:v>16.927</c:v>
                </c:pt>
                <c:pt idx="8">
                  <c:v>17.286</c:v>
                </c:pt>
                <c:pt idx="9">
                  <c:v>17.612</c:v>
                </c:pt>
                <c:pt idx="10">
                  <c:v>17.906</c:v>
                </c:pt>
                <c:pt idx="11">
                  <c:v>18.171</c:v>
                </c:pt>
                <c:pt idx="12">
                  <c:v>18.406</c:v>
                </c:pt>
                <c:pt idx="13">
                  <c:v>18.612</c:v>
                </c:pt>
                <c:pt idx="14">
                  <c:v>18.799</c:v>
                </c:pt>
                <c:pt idx="15">
                  <c:v>18.96</c:v>
                </c:pt>
                <c:pt idx="16">
                  <c:v>19.099</c:v>
                </c:pt>
                <c:pt idx="17">
                  <c:v>19.219</c:v>
                </c:pt>
                <c:pt idx="18">
                  <c:v>19.321</c:v>
                </c:pt>
                <c:pt idx="19">
                  <c:v>19.407</c:v>
                </c:pt>
                <c:pt idx="20">
                  <c:v>19.478</c:v>
                </c:pt>
                <c:pt idx="21">
                  <c:v>19.537</c:v>
                </c:pt>
                <c:pt idx="22">
                  <c:v>19.584</c:v>
                </c:pt>
                <c:pt idx="23">
                  <c:v>19.621</c:v>
                </c:pt>
                <c:pt idx="24">
                  <c:v>19.65</c:v>
                </c:pt>
                <c:pt idx="25">
                  <c:v>19.671</c:v>
                </c:pt>
                <c:pt idx="26">
                  <c:v>19.685</c:v>
                </c:pt>
                <c:pt idx="27">
                  <c:v>19.693</c:v>
                </c:pt>
                <c:pt idx="28">
                  <c:v>19.695</c:v>
                </c:pt>
                <c:pt idx="29">
                  <c:v>19.691</c:v>
                </c:pt>
                <c:pt idx="30">
                  <c:v>19.68</c:v>
                </c:pt>
                <c:pt idx="31">
                  <c:v>19.664</c:v>
                </c:pt>
                <c:pt idx="32">
                  <c:v>19.64</c:v>
                </c:pt>
                <c:pt idx="33">
                  <c:v>26.0</c:v>
                </c:pt>
                <c:pt idx="34">
                  <c:v>32.0</c:v>
                </c:pt>
                <c:pt idx="35">
                  <c:v>32.0</c:v>
                </c:pt>
                <c:pt idx="36">
                  <c:v>29.0</c:v>
                </c:pt>
                <c:pt idx="37">
                  <c:v>26.0</c:v>
                </c:pt>
                <c:pt idx="38">
                  <c:v>22.0</c:v>
                </c:pt>
                <c:pt idx="39">
                  <c:v>18.0</c:v>
                </c:pt>
                <c:pt idx="40">
                  <c:v>13.343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'Gait 2 rev 0'!$R$12</c:f>
              <c:strCache>
                <c:ptCount val="1"/>
                <c:pt idx="0">
                  <c:v>knee</c:v>
                </c:pt>
              </c:strCache>
            </c:strRef>
          </c:tx>
          <c:marker>
            <c:symbol val="none"/>
          </c:marker>
          <c:val>
            <c:numRef>
              <c:f>'Gait 2 rev 0'!$R$13:$R$53</c:f>
              <c:numCache>
                <c:formatCode>0.000</c:formatCode>
                <c:ptCount val="41"/>
                <c:pt idx="0">
                  <c:v>-1.669</c:v>
                </c:pt>
                <c:pt idx="1">
                  <c:v>-3.291</c:v>
                </c:pt>
                <c:pt idx="2">
                  <c:v>-4.846</c:v>
                </c:pt>
                <c:pt idx="3">
                  <c:v>-6.337</c:v>
                </c:pt>
                <c:pt idx="4">
                  <c:v>-7.76</c:v>
                </c:pt>
                <c:pt idx="5">
                  <c:v>-9.119</c:v>
                </c:pt>
                <c:pt idx="6">
                  <c:v>-10.416</c:v>
                </c:pt>
                <c:pt idx="7">
                  <c:v>-11.654</c:v>
                </c:pt>
                <c:pt idx="8">
                  <c:v>-12.828</c:v>
                </c:pt>
                <c:pt idx="9">
                  <c:v>-13.942</c:v>
                </c:pt>
                <c:pt idx="10">
                  <c:v>-14.996</c:v>
                </c:pt>
                <c:pt idx="11">
                  <c:v>-15.994</c:v>
                </c:pt>
                <c:pt idx="12">
                  <c:v>-16.93</c:v>
                </c:pt>
                <c:pt idx="13">
                  <c:v>-17.807</c:v>
                </c:pt>
                <c:pt idx="14">
                  <c:v>-18.627</c:v>
                </c:pt>
                <c:pt idx="15">
                  <c:v>-19.39</c:v>
                </c:pt>
                <c:pt idx="16">
                  <c:v>-20.093</c:v>
                </c:pt>
                <c:pt idx="17">
                  <c:v>-20.738</c:v>
                </c:pt>
                <c:pt idx="18">
                  <c:v>-21.326</c:v>
                </c:pt>
                <c:pt idx="19">
                  <c:v>-21.858</c:v>
                </c:pt>
                <c:pt idx="20">
                  <c:v>-22.331</c:v>
                </c:pt>
                <c:pt idx="21">
                  <c:v>-22.746</c:v>
                </c:pt>
                <c:pt idx="22">
                  <c:v>-23.105</c:v>
                </c:pt>
                <c:pt idx="23">
                  <c:v>-23.407</c:v>
                </c:pt>
                <c:pt idx="24">
                  <c:v>-23.652</c:v>
                </c:pt>
                <c:pt idx="25">
                  <c:v>-23.839</c:v>
                </c:pt>
                <c:pt idx="26">
                  <c:v>-23.97</c:v>
                </c:pt>
                <c:pt idx="27">
                  <c:v>-24.044</c:v>
                </c:pt>
                <c:pt idx="28">
                  <c:v>-24.061</c:v>
                </c:pt>
                <c:pt idx="29">
                  <c:v>-24.021</c:v>
                </c:pt>
                <c:pt idx="30">
                  <c:v>-23.924</c:v>
                </c:pt>
                <c:pt idx="31">
                  <c:v>-23.771</c:v>
                </c:pt>
                <c:pt idx="32">
                  <c:v>-23.56</c:v>
                </c:pt>
                <c:pt idx="33">
                  <c:v>-23.56</c:v>
                </c:pt>
                <c:pt idx="34">
                  <c:v>-17.0</c:v>
                </c:pt>
                <c:pt idx="35">
                  <c:v>-10.5</c:v>
                </c:pt>
                <c:pt idx="36">
                  <c:v>-4.0</c:v>
                </c:pt>
                <c:pt idx="37">
                  <c:v>-1.669</c:v>
                </c:pt>
                <c:pt idx="38">
                  <c:v>-1.669</c:v>
                </c:pt>
                <c:pt idx="39">
                  <c:v>-1.669</c:v>
                </c:pt>
                <c:pt idx="40">
                  <c:v>-1.669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61080"/>
        <c:axId val="2127658088"/>
      </c:lineChart>
      <c:catAx>
        <c:axId val="21276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58088"/>
        <c:crosses val="autoZero"/>
        <c:auto val="1"/>
        <c:lblAlgn val="ctr"/>
        <c:lblOffset val="100"/>
        <c:noMultiLvlLbl val="0"/>
      </c:catAx>
      <c:valAx>
        <c:axId val="2127658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66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'Gait 2 rev 3'!$R$13:$R$53</c:f>
              <c:numCache>
                <c:formatCode>0.000</c:formatCode>
                <c:ptCount val="41"/>
                <c:pt idx="0">
                  <c:v>-1.669</c:v>
                </c:pt>
                <c:pt idx="1">
                  <c:v>-3.197</c:v>
                </c:pt>
                <c:pt idx="2">
                  <c:v>-4.668999999999999</c:v>
                </c:pt>
                <c:pt idx="3">
                  <c:v>-6.078</c:v>
                </c:pt>
                <c:pt idx="4">
                  <c:v>-7.429</c:v>
                </c:pt>
                <c:pt idx="5">
                  <c:v>-8.727</c:v>
                </c:pt>
                <c:pt idx="6">
                  <c:v>-9.966</c:v>
                </c:pt>
                <c:pt idx="7">
                  <c:v>-11.15</c:v>
                </c:pt>
                <c:pt idx="8">
                  <c:v>-12.283</c:v>
                </c:pt>
                <c:pt idx="9">
                  <c:v>-13.36</c:v>
                </c:pt>
                <c:pt idx="10">
                  <c:v>-14.385</c:v>
                </c:pt>
                <c:pt idx="11">
                  <c:v>-15.356</c:v>
                </c:pt>
                <c:pt idx="12">
                  <c:v>-16.274</c:v>
                </c:pt>
                <c:pt idx="13">
                  <c:v>-17.143</c:v>
                </c:pt>
                <c:pt idx="14">
                  <c:v>-17.957</c:v>
                </c:pt>
                <c:pt idx="15">
                  <c:v>-18.72</c:v>
                </c:pt>
                <c:pt idx="16">
                  <c:v>-19.433</c:v>
                </c:pt>
                <c:pt idx="17">
                  <c:v>-20.093</c:v>
                </c:pt>
                <c:pt idx="18">
                  <c:v>-20.702</c:v>
                </c:pt>
                <c:pt idx="19">
                  <c:v>-21.261</c:v>
                </c:pt>
                <c:pt idx="20">
                  <c:v>-21.768</c:v>
                </c:pt>
                <c:pt idx="21">
                  <c:v>-22.224</c:v>
                </c:pt>
                <c:pt idx="22">
                  <c:v>-22.63</c:v>
                </c:pt>
                <c:pt idx="23">
                  <c:v>-22.985</c:v>
                </c:pt>
                <c:pt idx="24">
                  <c:v>-23.289</c:v>
                </c:pt>
                <c:pt idx="25">
                  <c:v>-23.544</c:v>
                </c:pt>
                <c:pt idx="26">
                  <c:v>-23.747</c:v>
                </c:pt>
                <c:pt idx="27">
                  <c:v>-23.9</c:v>
                </c:pt>
                <c:pt idx="28">
                  <c:v>-24.003</c:v>
                </c:pt>
                <c:pt idx="29">
                  <c:v>-24.055</c:v>
                </c:pt>
                <c:pt idx="30">
                  <c:v>-24.057</c:v>
                </c:pt>
                <c:pt idx="31">
                  <c:v>-24.008</c:v>
                </c:pt>
                <c:pt idx="32">
                  <c:v>-23.909</c:v>
                </c:pt>
                <c:pt idx="33">
                  <c:v>-23.76</c:v>
                </c:pt>
                <c:pt idx="34">
                  <c:v>-23.56</c:v>
                </c:pt>
                <c:pt idx="35">
                  <c:v>-23.56</c:v>
                </c:pt>
                <c:pt idx="36">
                  <c:v>-18.08725</c:v>
                </c:pt>
                <c:pt idx="37">
                  <c:v>-12.6145</c:v>
                </c:pt>
                <c:pt idx="38">
                  <c:v>-7.141749999999998</c:v>
                </c:pt>
                <c:pt idx="39">
                  <c:v>-1.669</c:v>
                </c:pt>
                <c:pt idx="40">
                  <c:v>-1.669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75208"/>
        <c:axId val="2127572248"/>
      </c:lineChart>
      <c:catAx>
        <c:axId val="212757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72248"/>
        <c:crosses val="autoZero"/>
        <c:auto val="1"/>
        <c:lblAlgn val="ctr"/>
        <c:lblOffset val="100"/>
        <c:noMultiLvlLbl val="0"/>
      </c:catAx>
      <c:valAx>
        <c:axId val="2127572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57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53</xdr:row>
      <xdr:rowOff>4762</xdr:rowOff>
    </xdr:from>
    <xdr:to>
      <xdr:col>14</xdr:col>
      <xdr:colOff>523875</xdr:colOff>
      <xdr:row>67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42</xdr:row>
      <xdr:rowOff>6</xdr:rowOff>
    </xdr:from>
    <xdr:to>
      <xdr:col>22</xdr:col>
      <xdr:colOff>85725</xdr:colOff>
      <xdr:row>56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macevoy/Downloads/Robot%20contacts%20and%20compon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acts"/>
      <sheetName val="Task list"/>
      <sheetName val="Diary"/>
      <sheetName val="orders"/>
      <sheetName val="Servos"/>
      <sheetName val="Components"/>
      <sheetName val="Batteries"/>
      <sheetName val="Calculation"/>
      <sheetName val="Sponsors"/>
      <sheetName val="Facilities"/>
      <sheetName val="Lumber"/>
      <sheetName val="Insurance"/>
      <sheetName val="Keys"/>
      <sheetName val="Washers"/>
      <sheetName val="Leg motion"/>
      <sheetName val="Leg motion table Gait 1"/>
      <sheetName val="Leg motion table Home to Gait 1"/>
      <sheetName val="Karl data table"/>
      <sheetName val="Leg motion Gait 1 rev1"/>
      <sheetName val="Leg motion Gait 1 rev 2"/>
      <sheetName val="Gait 1 rev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">
          <cell r="S44" t="str">
            <v>hip</v>
          </cell>
          <cell r="T44" t="str">
            <v>femur</v>
          </cell>
          <cell r="U44" t="str">
            <v>knee</v>
          </cell>
        </row>
        <row r="45">
          <cell r="S45">
            <v>0</v>
          </cell>
          <cell r="T45">
            <v>26</v>
          </cell>
          <cell r="U45">
            <v>0</v>
          </cell>
        </row>
        <row r="46">
          <cell r="S46">
            <v>14.321666666666671</v>
          </cell>
          <cell r="T46">
            <v>26.666666666666664</v>
          </cell>
          <cell r="U46">
            <v>17.459999999999997</v>
          </cell>
        </row>
        <row r="47">
          <cell r="S47">
            <v>16.666666666666664</v>
          </cell>
          <cell r="T47">
            <v>26.666666666666664</v>
          </cell>
          <cell r="U47">
            <v>26.666666666666664</v>
          </cell>
        </row>
        <row r="48">
          <cell r="S48">
            <v>16.666666666666664</v>
          </cell>
          <cell r="T48">
            <v>13.333333333333332</v>
          </cell>
          <cell r="U48">
            <v>26.666666666666664</v>
          </cell>
        </row>
        <row r="49">
          <cell r="S49">
            <v>16.666666666666664</v>
          </cell>
          <cell r="T49">
            <v>26.666666666666664</v>
          </cell>
          <cell r="U49">
            <v>26.666666666666664</v>
          </cell>
        </row>
        <row r="50">
          <cell r="S50">
            <v>16.666666666666664</v>
          </cell>
          <cell r="T50">
            <v>26.666666666666664</v>
          </cell>
          <cell r="U50">
            <v>26.666666666666664</v>
          </cell>
        </row>
        <row r="51">
          <cell r="S51">
            <v>8.3333333333333321</v>
          </cell>
          <cell r="T51">
            <v>26.666666666666664</v>
          </cell>
          <cell r="U51">
            <v>29.216666666666665</v>
          </cell>
        </row>
        <row r="52">
          <cell r="S52">
            <v>0</v>
          </cell>
          <cell r="T52">
            <v>26.519999999999996</v>
          </cell>
          <cell r="U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M9" sqref="M9"/>
    </sheetView>
  </sheetViews>
  <sheetFormatPr baseColWidth="10" defaultColWidth="8.83203125" defaultRowHeight="14" x14ac:dyDescent="0"/>
  <cols>
    <col min="1" max="1" width="24.6640625" customWidth="1"/>
    <col min="2" max="2" width="7.33203125" style="1" customWidth="1"/>
    <col min="3" max="3" width="6.5" style="2" bestFit="1" customWidth="1"/>
    <col min="4" max="4" width="11" style="1" customWidth="1"/>
    <col min="5" max="5" width="7.33203125" style="1" bestFit="1" customWidth="1"/>
    <col min="6" max="6" width="7.33203125" style="2" bestFit="1" customWidth="1"/>
    <col min="7" max="7" width="7.33203125" style="1" bestFit="1" customWidth="1"/>
    <col min="8" max="8" width="7.5" style="1" customWidth="1"/>
    <col min="9" max="9" width="8.33203125" style="1" customWidth="1"/>
    <col min="10" max="12" width="7.33203125" style="1" bestFit="1" customWidth="1"/>
    <col min="13" max="13" width="7.33203125" style="3" bestFit="1" customWidth="1"/>
    <col min="14" max="14" width="6" style="1" customWidth="1"/>
    <col min="15" max="15" width="14" customWidth="1"/>
    <col min="19" max="19" width="8" bestFit="1" customWidth="1"/>
    <col min="20" max="20" width="8.83203125" bestFit="1" customWidth="1"/>
    <col min="21" max="21" width="7.1640625" customWidth="1"/>
    <col min="22" max="22" width="5.83203125" customWidth="1"/>
    <col min="23" max="23" width="7.33203125" customWidth="1"/>
    <col min="24" max="24" width="6" customWidth="1"/>
  </cols>
  <sheetData>
    <row r="1" spans="1:25">
      <c r="A1" t="s">
        <v>1</v>
      </c>
    </row>
    <row r="2" spans="1:25">
      <c r="A2" t="s">
        <v>2</v>
      </c>
    </row>
    <row r="3" spans="1:25">
      <c r="A3" t="s">
        <v>3</v>
      </c>
    </row>
    <row r="4" spans="1:25">
      <c r="A4" s="4">
        <v>41477</v>
      </c>
    </row>
    <row r="5" spans="1:25">
      <c r="A5" s="5" t="s">
        <v>4</v>
      </c>
      <c r="B5" s="6">
        <v>13</v>
      </c>
    </row>
    <row r="6" spans="1:25">
      <c r="A6" s="5" t="s">
        <v>5</v>
      </c>
      <c r="B6" s="6">
        <v>34</v>
      </c>
    </row>
    <row r="7" spans="1:25">
      <c r="A7" s="7" t="s">
        <v>6</v>
      </c>
      <c r="B7" s="8">
        <v>0.8</v>
      </c>
    </row>
    <row r="8" spans="1:25">
      <c r="A8" s="7" t="s">
        <v>7</v>
      </c>
      <c r="B8" s="6">
        <v>4</v>
      </c>
    </row>
    <row r="9" spans="1:25">
      <c r="A9" s="7" t="s">
        <v>8</v>
      </c>
      <c r="B9" s="6">
        <f>B5/3.2</f>
        <v>4.0625</v>
      </c>
    </row>
    <row r="10" spans="1:25">
      <c r="A10" s="7" t="s">
        <v>9</v>
      </c>
      <c r="B10" s="6">
        <v>40</v>
      </c>
    </row>
    <row r="11" spans="1:25" ht="28">
      <c r="P11" s="9"/>
      <c r="Q11" s="10" t="s">
        <v>10</v>
      </c>
      <c r="R11" s="11"/>
      <c r="S11" s="9"/>
      <c r="T11" s="12" t="s">
        <v>11</v>
      </c>
      <c r="U11" s="11"/>
      <c r="W11" s="1" t="s">
        <v>12</v>
      </c>
    </row>
    <row r="12" spans="1:25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26</v>
      </c>
      <c r="O12" s="16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</row>
    <row r="13" spans="1:25">
      <c r="A13" s="18">
        <v>0</v>
      </c>
      <c r="B13" s="19">
        <v>-17</v>
      </c>
      <c r="C13" s="20">
        <v>17</v>
      </c>
      <c r="D13" s="19">
        <v>-15.5</v>
      </c>
      <c r="E13" s="21">
        <v>17</v>
      </c>
      <c r="F13" s="22">
        <v>8.875</v>
      </c>
      <c r="G13" s="23">
        <v>-15.5</v>
      </c>
      <c r="H13" s="21">
        <v>17</v>
      </c>
      <c r="I13" s="22">
        <v>-16.1875</v>
      </c>
      <c r="J13" s="21">
        <v>-15.5</v>
      </c>
      <c r="K13" s="21">
        <v>-17</v>
      </c>
      <c r="L13" s="22">
        <v>-8.0625</v>
      </c>
      <c r="M13" s="21">
        <v>-15.5</v>
      </c>
      <c r="N13" s="24"/>
      <c r="O13" s="25" t="s">
        <v>31</v>
      </c>
      <c r="P13" s="6"/>
      <c r="Q13" s="6"/>
      <c r="R13" s="6"/>
      <c r="S13" s="26"/>
      <c r="T13" s="26"/>
      <c r="U13" s="26"/>
      <c r="V13" s="27"/>
      <c r="W13" s="27"/>
      <c r="X13" s="27"/>
    </row>
    <row r="14" spans="1:25">
      <c r="A14" s="18">
        <v>0.1</v>
      </c>
      <c r="B14" s="21">
        <v>-17</v>
      </c>
      <c r="C14" s="22">
        <v>16.59375</v>
      </c>
      <c r="D14" s="21">
        <v>-15.5</v>
      </c>
      <c r="E14" s="21">
        <v>17</v>
      </c>
      <c r="F14" s="22">
        <v>8.46875</v>
      </c>
      <c r="G14" s="23">
        <v>-15.5</v>
      </c>
      <c r="H14" s="21">
        <v>17</v>
      </c>
      <c r="I14" s="22">
        <v>-16.59375</v>
      </c>
      <c r="J14" s="21">
        <v>-15.5</v>
      </c>
      <c r="K14" s="21">
        <v>-17</v>
      </c>
      <c r="L14" s="22">
        <v>-8.46875</v>
      </c>
      <c r="M14" s="21">
        <v>-15.5</v>
      </c>
      <c r="N14" s="24"/>
      <c r="O14" s="5"/>
      <c r="P14" s="6" t="s">
        <v>28</v>
      </c>
      <c r="Q14" s="6" t="s">
        <v>29</v>
      </c>
      <c r="R14" s="6" t="s">
        <v>30</v>
      </c>
      <c r="S14" s="28" t="s">
        <v>28</v>
      </c>
      <c r="T14" s="28" t="s">
        <v>29</v>
      </c>
      <c r="U14" s="28" t="s">
        <v>30</v>
      </c>
      <c r="V14" s="29" t="s">
        <v>28</v>
      </c>
      <c r="W14" s="29" t="s">
        <v>29</v>
      </c>
      <c r="X14" s="29" t="s">
        <v>30</v>
      </c>
    </row>
    <row r="15" spans="1:25">
      <c r="A15" s="18">
        <v>0.2</v>
      </c>
      <c r="B15" s="21">
        <v>-17</v>
      </c>
      <c r="C15" s="22">
        <v>16.1875</v>
      </c>
      <c r="D15" s="21">
        <v>-15.5</v>
      </c>
      <c r="E15" s="21">
        <v>17</v>
      </c>
      <c r="F15" s="22">
        <v>8.0625</v>
      </c>
      <c r="G15" s="23">
        <v>-15.5</v>
      </c>
      <c r="H15" s="30">
        <v>17</v>
      </c>
      <c r="I15" s="31">
        <v>-17</v>
      </c>
      <c r="J15" s="30">
        <v>-15.5</v>
      </c>
      <c r="K15" s="21">
        <v>-17</v>
      </c>
      <c r="L15" s="22">
        <v>-8.875</v>
      </c>
      <c r="M15" s="21">
        <v>-15.5</v>
      </c>
      <c r="N15" s="24"/>
      <c r="O15" s="32" t="s">
        <v>32</v>
      </c>
      <c r="P15" s="22">
        <v>0</v>
      </c>
      <c r="Q15" s="18">
        <v>-10.978</v>
      </c>
      <c r="R15" s="6">
        <v>22.3825</v>
      </c>
      <c r="S15" s="33">
        <f>(ABS(P15-P16))/(0.1*6)</f>
        <v>0</v>
      </c>
      <c r="T15" s="33">
        <f>4*(ABS(Q15-Q16))/(0.1*6)</f>
        <v>26.519999999999996</v>
      </c>
      <c r="U15" s="33">
        <f>4*(ABS(R15-R16))/(0.1*6)</f>
        <v>0</v>
      </c>
      <c r="V15" s="27">
        <f>S15*1023/117.07</f>
        <v>0</v>
      </c>
      <c r="W15" s="27">
        <f t="shared" ref="W15:X22" si="0">T15*1023/117.07</f>
        <v>231.74135132826513</v>
      </c>
      <c r="X15" s="27">
        <f t="shared" si="0"/>
        <v>0</v>
      </c>
      <c r="Y15" s="6"/>
    </row>
    <row r="16" spans="1:25">
      <c r="A16" s="18">
        <v>0.3</v>
      </c>
      <c r="B16" s="21">
        <v>-17</v>
      </c>
      <c r="C16" s="22">
        <v>15.78125</v>
      </c>
      <c r="D16" s="21">
        <v>-15.5</v>
      </c>
      <c r="E16" s="21">
        <v>17</v>
      </c>
      <c r="F16" s="22">
        <v>7.65625</v>
      </c>
      <c r="G16" s="23">
        <v>-15.5</v>
      </c>
      <c r="H16" s="34">
        <f>E32</f>
        <v>17.803000000000001</v>
      </c>
      <c r="I16" s="34">
        <f>F32*-1</f>
        <v>-17.803000000000001</v>
      </c>
      <c r="J16" s="34">
        <f>G32</f>
        <v>-14.534000000000001</v>
      </c>
      <c r="K16" s="21">
        <v>-17</v>
      </c>
      <c r="L16" s="22">
        <v>-9.28125</v>
      </c>
      <c r="M16" s="21">
        <v>-15.5</v>
      </c>
      <c r="N16" s="24"/>
      <c r="O16" s="5"/>
      <c r="P16" s="22">
        <v>0</v>
      </c>
      <c r="Q16" s="6">
        <v>-7</v>
      </c>
      <c r="R16" s="6">
        <v>22.3825</v>
      </c>
      <c r="S16" s="26">
        <f>(ABS(P16-P17))/(0.1*6)</f>
        <v>8.3333333333333321</v>
      </c>
      <c r="T16" s="26">
        <f t="shared" ref="T16:U22" si="1">4*(ABS(Q16-Q17))/(0.1*6)</f>
        <v>26.666666666666664</v>
      </c>
      <c r="U16" s="26">
        <f t="shared" si="1"/>
        <v>29.216666666666665</v>
      </c>
      <c r="V16" s="27">
        <f>S16*1023/117.07</f>
        <v>72.81968053301442</v>
      </c>
      <c r="W16" s="27">
        <f t="shared" si="0"/>
        <v>233.02297770564618</v>
      </c>
      <c r="X16" s="27">
        <f t="shared" si="0"/>
        <v>255.30579994874861</v>
      </c>
      <c r="Y16" s="6"/>
    </row>
    <row r="17" spans="1:25">
      <c r="A17" s="18">
        <v>0.4</v>
      </c>
      <c r="B17" s="21">
        <v>-17</v>
      </c>
      <c r="C17" s="22">
        <v>15.375</v>
      </c>
      <c r="D17" s="21">
        <v>-15.5</v>
      </c>
      <c r="E17" s="21">
        <v>17</v>
      </c>
      <c r="F17" s="22">
        <v>7.25</v>
      </c>
      <c r="G17" s="23">
        <v>-15.5</v>
      </c>
      <c r="H17" s="34">
        <f>E31</f>
        <v>18.774000000000001</v>
      </c>
      <c r="I17" s="34">
        <f>F31*-1</f>
        <v>-16.670999999999999</v>
      </c>
      <c r="J17" s="34">
        <f>G31</f>
        <v>-14.002000000000001</v>
      </c>
      <c r="K17" s="21">
        <v>-17</v>
      </c>
      <c r="L17" s="22">
        <v>-9.6875</v>
      </c>
      <c r="M17" s="21">
        <v>-15.5</v>
      </c>
      <c r="N17" s="24"/>
      <c r="O17" s="5"/>
      <c r="P17" s="6">
        <v>5</v>
      </c>
      <c r="Q17" s="6">
        <v>-3</v>
      </c>
      <c r="R17" s="6">
        <v>18</v>
      </c>
      <c r="S17" s="26">
        <f t="shared" ref="S17:S22" si="2">(ABS(P17-P18))/(0.1*6)</f>
        <v>16.666666666666664</v>
      </c>
      <c r="T17" s="26">
        <f t="shared" si="1"/>
        <v>26.666666666666664</v>
      </c>
      <c r="U17" s="26">
        <f t="shared" si="1"/>
        <v>26.666666666666664</v>
      </c>
      <c r="V17" s="27">
        <f t="shared" ref="V17:V22" si="3">S17*1023/117.07</f>
        <v>145.63936106602884</v>
      </c>
      <c r="W17" s="27">
        <f t="shared" si="0"/>
        <v>233.02297770564618</v>
      </c>
      <c r="X17" s="27">
        <f t="shared" si="0"/>
        <v>233.02297770564618</v>
      </c>
      <c r="Y17" s="6"/>
    </row>
    <row r="18" spans="1:25">
      <c r="A18" s="18">
        <v>0.5</v>
      </c>
      <c r="B18" s="21">
        <v>-17</v>
      </c>
      <c r="C18" s="22">
        <v>14.96875</v>
      </c>
      <c r="D18" s="21">
        <v>-15.5</v>
      </c>
      <c r="E18" s="21">
        <v>17</v>
      </c>
      <c r="F18" s="22">
        <v>6.84375</v>
      </c>
      <c r="G18" s="23">
        <v>-15.5</v>
      </c>
      <c r="H18" s="34">
        <f>E30</f>
        <v>20.488</v>
      </c>
      <c r="I18" s="34">
        <f>F30*-1</f>
        <v>-14.24</v>
      </c>
      <c r="J18" s="34">
        <f>G30</f>
        <v>-13.426</v>
      </c>
      <c r="K18" s="21">
        <v>-17</v>
      </c>
      <c r="L18" s="22">
        <v>-10.09375</v>
      </c>
      <c r="M18" s="21">
        <v>-15.5</v>
      </c>
      <c r="N18" s="24"/>
      <c r="O18" s="5"/>
      <c r="P18" s="6">
        <v>15</v>
      </c>
      <c r="Q18" s="6">
        <v>1</v>
      </c>
      <c r="R18" s="6">
        <v>14</v>
      </c>
      <c r="S18" s="26">
        <f t="shared" si="2"/>
        <v>16.666666666666664</v>
      </c>
      <c r="T18" s="26">
        <f t="shared" si="1"/>
        <v>26.666666666666664</v>
      </c>
      <c r="U18" s="26">
        <f t="shared" si="1"/>
        <v>26.666666666666664</v>
      </c>
      <c r="V18" s="27">
        <f t="shared" si="3"/>
        <v>145.63936106602884</v>
      </c>
      <c r="W18" s="27">
        <f t="shared" si="0"/>
        <v>233.02297770564618</v>
      </c>
      <c r="X18" s="27">
        <f t="shared" si="0"/>
        <v>233.02297770564618</v>
      </c>
      <c r="Y18" s="6"/>
    </row>
    <row r="19" spans="1:25">
      <c r="A19" s="18">
        <v>0.6</v>
      </c>
      <c r="B19" s="21">
        <v>-17</v>
      </c>
      <c r="C19" s="22">
        <v>14.5625</v>
      </c>
      <c r="D19" s="21">
        <v>-15.5</v>
      </c>
      <c r="E19" s="21">
        <v>17</v>
      </c>
      <c r="F19" s="22">
        <v>6.4375</v>
      </c>
      <c r="G19" s="23">
        <v>-15.5</v>
      </c>
      <c r="H19" s="34">
        <f>E29</f>
        <v>21.716999999999999</v>
      </c>
      <c r="I19" s="34">
        <f>F29*-1</f>
        <v>-11.534000000000001</v>
      </c>
      <c r="J19" s="34">
        <f>G29</f>
        <v>-12.851000000000001</v>
      </c>
      <c r="K19" s="21">
        <v>-17</v>
      </c>
      <c r="L19" s="22">
        <v>-10.5</v>
      </c>
      <c r="M19" s="21">
        <v>-15.5</v>
      </c>
      <c r="N19" s="24"/>
      <c r="O19" s="5"/>
      <c r="P19" s="6">
        <v>25</v>
      </c>
      <c r="Q19" s="6">
        <v>5</v>
      </c>
      <c r="R19" s="6">
        <v>10</v>
      </c>
      <c r="S19" s="26">
        <f t="shared" si="2"/>
        <v>16.666666666666664</v>
      </c>
      <c r="T19" s="26">
        <f t="shared" si="1"/>
        <v>13.333333333333332</v>
      </c>
      <c r="U19" s="26">
        <f t="shared" si="1"/>
        <v>26.666666666666664</v>
      </c>
      <c r="V19" s="27">
        <f t="shared" si="3"/>
        <v>145.63936106602884</v>
      </c>
      <c r="W19" s="27">
        <f t="shared" si="0"/>
        <v>116.51148885282309</v>
      </c>
      <c r="X19" s="27">
        <f t="shared" si="0"/>
        <v>233.02297770564618</v>
      </c>
      <c r="Y19" s="6"/>
    </row>
    <row r="20" spans="1:25">
      <c r="A20" s="18">
        <v>0.7</v>
      </c>
      <c r="B20" s="21">
        <v>-17</v>
      </c>
      <c r="C20" s="22">
        <v>14.15625</v>
      </c>
      <c r="D20" s="21">
        <v>-15.5</v>
      </c>
      <c r="E20" s="21">
        <v>17</v>
      </c>
      <c r="F20" s="22">
        <v>6.03125</v>
      </c>
      <c r="G20" s="23">
        <v>-15.5</v>
      </c>
      <c r="H20" s="34">
        <f>E28</f>
        <v>21.94</v>
      </c>
      <c r="I20" s="34">
        <f>F28*-1</f>
        <v>-8.5690000000000008</v>
      </c>
      <c r="J20" s="34">
        <f>G28</f>
        <v>-12.771000000000001</v>
      </c>
      <c r="K20" s="21">
        <v>-17</v>
      </c>
      <c r="L20" s="22">
        <v>-10.90625</v>
      </c>
      <c r="M20" s="21">
        <v>-15.5</v>
      </c>
      <c r="N20" s="24"/>
      <c r="O20" s="5"/>
      <c r="P20" s="6">
        <v>35</v>
      </c>
      <c r="Q20" s="6">
        <v>7</v>
      </c>
      <c r="R20" s="6">
        <v>6</v>
      </c>
      <c r="S20" s="26">
        <f t="shared" si="2"/>
        <v>16.666666666666664</v>
      </c>
      <c r="T20" s="26">
        <f t="shared" si="1"/>
        <v>26.666666666666664</v>
      </c>
      <c r="U20" s="26">
        <f t="shared" si="1"/>
        <v>26.666666666666664</v>
      </c>
      <c r="V20" s="27">
        <f t="shared" si="3"/>
        <v>145.63936106602884</v>
      </c>
      <c r="W20" s="27">
        <f t="shared" si="0"/>
        <v>233.02297770564618</v>
      </c>
      <c r="X20" s="27">
        <f t="shared" si="0"/>
        <v>233.02297770564618</v>
      </c>
      <c r="Y20" s="6"/>
    </row>
    <row r="21" spans="1:25">
      <c r="A21" s="18">
        <v>0.8</v>
      </c>
      <c r="B21" s="21">
        <v>-17</v>
      </c>
      <c r="C21" s="22">
        <v>13.75</v>
      </c>
      <c r="D21" s="21">
        <v>-15.5</v>
      </c>
      <c r="E21" s="21">
        <v>17</v>
      </c>
      <c r="F21" s="22">
        <v>5.625</v>
      </c>
      <c r="G21" s="23">
        <v>-15.5</v>
      </c>
      <c r="H21" s="34">
        <f>E27</f>
        <v>20.082000000000001</v>
      </c>
      <c r="I21" s="34">
        <f>F27*-1</f>
        <v>-5.7069999999999999</v>
      </c>
      <c r="J21" s="34">
        <f>G27</f>
        <v>-13.987</v>
      </c>
      <c r="K21" s="21">
        <v>-17</v>
      </c>
      <c r="L21" s="22">
        <v>-11.3125</v>
      </c>
      <c r="M21" s="21">
        <v>-15.5</v>
      </c>
      <c r="N21" s="24"/>
      <c r="O21" s="5"/>
      <c r="P21" s="6">
        <v>45</v>
      </c>
      <c r="Q21" s="6">
        <v>3</v>
      </c>
      <c r="R21" s="6">
        <v>2</v>
      </c>
      <c r="S21" s="26">
        <f t="shared" si="2"/>
        <v>14.321666666666671</v>
      </c>
      <c r="T21" s="26">
        <f t="shared" si="1"/>
        <v>26.666666666666664</v>
      </c>
      <c r="U21" s="26">
        <f t="shared" si="1"/>
        <v>17.459999999999997</v>
      </c>
      <c r="V21" s="27">
        <f t="shared" si="3"/>
        <v>125.14790296403865</v>
      </c>
      <c r="W21" s="27">
        <f t="shared" si="0"/>
        <v>233.02297770564618</v>
      </c>
      <c r="X21" s="27">
        <f t="shared" si="0"/>
        <v>152.57179465277184</v>
      </c>
      <c r="Y21" s="6"/>
    </row>
    <row r="22" spans="1:25">
      <c r="A22" s="18">
        <v>0.9</v>
      </c>
      <c r="B22" s="21">
        <v>-17</v>
      </c>
      <c r="C22" s="22">
        <v>13.34375</v>
      </c>
      <c r="D22" s="21">
        <v>-15.5</v>
      </c>
      <c r="E22" s="21">
        <v>17</v>
      </c>
      <c r="F22" s="22">
        <v>5.21875</v>
      </c>
      <c r="G22" s="23">
        <v>-15.5</v>
      </c>
      <c r="H22" s="34">
        <f>E26</f>
        <v>18.111999999999998</v>
      </c>
      <c r="I22" s="34">
        <f>F26*-1</f>
        <v>-3.8330000000000002</v>
      </c>
      <c r="J22" s="34">
        <f>G26</f>
        <v>-14.863</v>
      </c>
      <c r="K22" s="21">
        <v>-17</v>
      </c>
      <c r="L22" s="22">
        <v>-11.71875</v>
      </c>
      <c r="M22" s="21">
        <v>-15.5</v>
      </c>
      <c r="N22" s="24"/>
      <c r="O22" s="5"/>
      <c r="P22" s="18">
        <v>53.593000000000004</v>
      </c>
      <c r="Q22" s="6">
        <v>-1</v>
      </c>
      <c r="R22" s="35">
        <v>-0.61899999999999999</v>
      </c>
      <c r="S22" s="26">
        <f t="shared" si="2"/>
        <v>0</v>
      </c>
      <c r="T22" s="26">
        <f t="shared" si="1"/>
        <v>26</v>
      </c>
      <c r="U22" s="26">
        <f t="shared" si="1"/>
        <v>0</v>
      </c>
      <c r="V22" s="27">
        <f t="shared" si="3"/>
        <v>0</v>
      </c>
      <c r="W22" s="27">
        <f t="shared" si="0"/>
        <v>227.19740326300504</v>
      </c>
      <c r="X22" s="27">
        <f t="shared" si="0"/>
        <v>0</v>
      </c>
      <c r="Y22" s="36"/>
    </row>
    <row r="23" spans="1:25">
      <c r="A23" s="18">
        <v>1</v>
      </c>
      <c r="B23" s="21">
        <v>-17</v>
      </c>
      <c r="C23" s="22">
        <v>12.9375</v>
      </c>
      <c r="D23" s="21">
        <v>-15.5</v>
      </c>
      <c r="E23" s="21">
        <v>17</v>
      </c>
      <c r="F23" s="22">
        <v>4.8125</v>
      </c>
      <c r="G23" s="23">
        <v>-15.5</v>
      </c>
      <c r="H23" s="19">
        <v>17</v>
      </c>
      <c r="I23" s="20">
        <v>-4</v>
      </c>
      <c r="J23" s="19">
        <v>-15.5</v>
      </c>
      <c r="K23" s="21">
        <v>-17</v>
      </c>
      <c r="L23" s="22">
        <v>-12.125</v>
      </c>
      <c r="M23" s="21">
        <v>-15.5</v>
      </c>
      <c r="N23" s="24"/>
      <c r="O23" s="25" t="s">
        <v>33</v>
      </c>
      <c r="P23" s="18">
        <v>53.593000000000004</v>
      </c>
      <c r="Q23" s="35">
        <v>-4.9000000000000004</v>
      </c>
      <c r="R23" s="35">
        <v>-0.61899999999999999</v>
      </c>
      <c r="S23" s="5"/>
      <c r="T23" s="5"/>
      <c r="U23" s="5"/>
      <c r="V23" s="5"/>
      <c r="W23" s="5"/>
      <c r="X23" s="5"/>
      <c r="Y23" s="36"/>
    </row>
    <row r="24" spans="1:25">
      <c r="A24" s="18">
        <v>1.1000000000000001</v>
      </c>
      <c r="B24" s="21">
        <v>-17</v>
      </c>
      <c r="C24" s="22">
        <v>12.53125</v>
      </c>
      <c r="D24" s="21">
        <v>-15.5</v>
      </c>
      <c r="E24" s="21">
        <v>17</v>
      </c>
      <c r="F24" s="22">
        <v>4.40625</v>
      </c>
      <c r="G24" s="23">
        <v>-15.5</v>
      </c>
      <c r="H24" s="21">
        <v>17</v>
      </c>
      <c r="I24" s="22">
        <v>-4.40625</v>
      </c>
      <c r="J24" s="21">
        <v>-15.5</v>
      </c>
      <c r="K24" s="21">
        <v>-17</v>
      </c>
      <c r="L24" s="22">
        <v>-12.53125</v>
      </c>
      <c r="M24" s="21">
        <v>-15.5</v>
      </c>
      <c r="N24" s="24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5">
      <c r="A25" s="18">
        <v>1.2</v>
      </c>
      <c r="B25" s="21">
        <v>-17</v>
      </c>
      <c r="C25" s="22">
        <v>12.125</v>
      </c>
      <c r="D25" s="21">
        <v>-15.5</v>
      </c>
      <c r="E25" s="30">
        <v>17</v>
      </c>
      <c r="F25" s="31">
        <v>4</v>
      </c>
      <c r="G25" s="37">
        <v>-15.5</v>
      </c>
      <c r="H25" s="21">
        <v>17</v>
      </c>
      <c r="I25" s="22">
        <v>-4.8125</v>
      </c>
      <c r="J25" s="21">
        <v>-15.5</v>
      </c>
      <c r="K25" s="21">
        <v>-17</v>
      </c>
      <c r="L25" s="22">
        <v>-12.9375</v>
      </c>
      <c r="M25" s="21">
        <v>-15.5</v>
      </c>
      <c r="N25" s="24"/>
      <c r="O25" s="32" t="s">
        <v>34</v>
      </c>
      <c r="P25" s="6"/>
      <c r="Q25" s="6"/>
      <c r="R25" s="6"/>
      <c r="S25" s="26"/>
      <c r="T25" s="26"/>
      <c r="U25" s="26"/>
      <c r="V25" s="27"/>
      <c r="W25" s="27"/>
      <c r="X25" s="27"/>
    </row>
    <row r="26" spans="1:25">
      <c r="A26" s="18">
        <v>1.3</v>
      </c>
      <c r="B26" s="21">
        <v>-17</v>
      </c>
      <c r="C26" s="22">
        <v>11.71875</v>
      </c>
      <c r="D26" s="21">
        <v>-15.5</v>
      </c>
      <c r="E26" s="34">
        <f>B46*-1</f>
        <v>18.111999999999998</v>
      </c>
      <c r="F26" s="34">
        <f>C46</f>
        <v>3.8330000000000002</v>
      </c>
      <c r="G26" s="34">
        <f>D46</f>
        <v>-14.863</v>
      </c>
      <c r="H26" s="21">
        <v>17</v>
      </c>
      <c r="I26" s="22">
        <v>-5.21875</v>
      </c>
      <c r="J26" s="21">
        <v>-15.5</v>
      </c>
      <c r="K26" s="21">
        <v>-17</v>
      </c>
      <c r="L26" s="22">
        <v>-13.34375</v>
      </c>
      <c r="M26" s="21">
        <v>-15.5</v>
      </c>
      <c r="N26" s="24"/>
      <c r="O26" s="5"/>
      <c r="P26" s="6"/>
      <c r="Q26" s="6"/>
      <c r="R26" s="6"/>
      <c r="S26" s="26"/>
      <c r="T26" s="26"/>
      <c r="U26" s="26"/>
      <c r="V26" s="27"/>
      <c r="W26" s="27"/>
      <c r="X26" s="27"/>
    </row>
    <row r="27" spans="1:25">
      <c r="A27" s="18">
        <v>1.4</v>
      </c>
      <c r="B27" s="21">
        <v>-17</v>
      </c>
      <c r="C27" s="22">
        <v>11.3125</v>
      </c>
      <c r="D27" s="21">
        <v>-15.5</v>
      </c>
      <c r="E27" s="34">
        <f t="shared" ref="E27:E32" si="4">B47*-1</f>
        <v>20.082000000000001</v>
      </c>
      <c r="F27" s="34">
        <f t="shared" ref="F27:G32" si="5">C47</f>
        <v>5.7069999999999999</v>
      </c>
      <c r="G27" s="34">
        <f t="shared" si="5"/>
        <v>-13.987</v>
      </c>
      <c r="H27" s="21">
        <v>17</v>
      </c>
      <c r="I27" s="22">
        <v>-5.625</v>
      </c>
      <c r="J27" s="21">
        <v>-15.5</v>
      </c>
      <c r="K27" s="21">
        <v>-17</v>
      </c>
      <c r="L27" s="22">
        <v>-13.75</v>
      </c>
      <c r="M27" s="21">
        <v>-15.5</v>
      </c>
      <c r="N27" s="24"/>
      <c r="O27" s="5"/>
      <c r="P27" s="6"/>
      <c r="Q27" s="6"/>
      <c r="R27" s="6"/>
      <c r="S27" s="26"/>
      <c r="T27" s="26"/>
      <c r="U27" s="26"/>
      <c r="V27" s="27"/>
      <c r="W27" s="27"/>
      <c r="X27" s="27"/>
    </row>
    <row r="28" spans="1:25">
      <c r="A28" s="18">
        <v>1.5</v>
      </c>
      <c r="B28" s="21">
        <v>-17</v>
      </c>
      <c r="C28" s="22">
        <v>10.90625</v>
      </c>
      <c r="D28" s="21">
        <v>-15.5</v>
      </c>
      <c r="E28" s="34">
        <f t="shared" si="4"/>
        <v>21.94</v>
      </c>
      <c r="F28" s="34">
        <f t="shared" si="5"/>
        <v>8.5690000000000008</v>
      </c>
      <c r="G28" s="34">
        <f t="shared" si="5"/>
        <v>-12.771000000000001</v>
      </c>
      <c r="H28" s="21">
        <v>17</v>
      </c>
      <c r="I28" s="22">
        <v>-6.03125</v>
      </c>
      <c r="J28" s="21">
        <v>-15.5</v>
      </c>
      <c r="K28" s="21">
        <v>-17</v>
      </c>
      <c r="L28" s="22">
        <v>-14.15625</v>
      </c>
      <c r="M28" s="21">
        <v>-15.5</v>
      </c>
      <c r="N28" s="24"/>
      <c r="O28" s="5"/>
      <c r="P28" s="6"/>
      <c r="Q28" s="6"/>
      <c r="R28" s="6"/>
      <c r="S28" s="26"/>
      <c r="T28" s="26"/>
      <c r="U28" s="26"/>
      <c r="V28" s="27"/>
      <c r="W28" s="27"/>
      <c r="X28" s="27"/>
    </row>
    <row r="29" spans="1:25">
      <c r="A29" s="18">
        <v>1.6</v>
      </c>
      <c r="B29" s="21">
        <v>-17</v>
      </c>
      <c r="C29" s="22">
        <v>10.5</v>
      </c>
      <c r="D29" s="21">
        <v>-15.5</v>
      </c>
      <c r="E29" s="34">
        <f t="shared" si="4"/>
        <v>21.716999999999999</v>
      </c>
      <c r="F29" s="34">
        <f t="shared" si="5"/>
        <v>11.534000000000001</v>
      </c>
      <c r="G29" s="34">
        <f t="shared" si="5"/>
        <v>-12.851000000000001</v>
      </c>
      <c r="H29" s="21">
        <v>17</v>
      </c>
      <c r="I29" s="22">
        <v>-6.4375</v>
      </c>
      <c r="J29" s="21">
        <v>-15.5</v>
      </c>
      <c r="K29" s="21">
        <v>-17</v>
      </c>
      <c r="L29" s="22">
        <v>-14.5625</v>
      </c>
      <c r="M29" s="21">
        <v>-15.5</v>
      </c>
      <c r="N29" s="24"/>
      <c r="O29" s="5"/>
      <c r="P29" s="6"/>
      <c r="Q29" s="6"/>
      <c r="R29" s="6"/>
      <c r="S29" s="26"/>
      <c r="T29" s="26"/>
      <c r="U29" s="26"/>
      <c r="V29" s="27"/>
      <c r="W29" s="27"/>
      <c r="X29" s="27"/>
    </row>
    <row r="30" spans="1:25">
      <c r="A30" s="18">
        <v>1.7</v>
      </c>
      <c r="B30" s="21">
        <v>-17</v>
      </c>
      <c r="C30" s="22">
        <v>10.09375</v>
      </c>
      <c r="D30" s="21">
        <v>-15.5</v>
      </c>
      <c r="E30" s="34">
        <f t="shared" si="4"/>
        <v>20.488</v>
      </c>
      <c r="F30" s="34">
        <f t="shared" si="5"/>
        <v>14.24</v>
      </c>
      <c r="G30" s="34">
        <f t="shared" si="5"/>
        <v>-13.426</v>
      </c>
      <c r="H30" s="21">
        <v>17</v>
      </c>
      <c r="I30" s="22">
        <v>-6.84375</v>
      </c>
      <c r="J30" s="21">
        <v>-15.5</v>
      </c>
      <c r="K30" s="21">
        <v>-17</v>
      </c>
      <c r="L30" s="22">
        <v>-14.96875</v>
      </c>
      <c r="M30" s="21">
        <v>-15.5</v>
      </c>
      <c r="N30" s="24"/>
      <c r="O30" s="5"/>
      <c r="P30" s="6"/>
      <c r="Q30" s="6"/>
      <c r="R30" s="6"/>
      <c r="S30" s="26"/>
      <c r="T30" s="26"/>
      <c r="U30" s="26"/>
      <c r="V30" s="27"/>
      <c r="W30" s="27"/>
      <c r="X30" s="27"/>
    </row>
    <row r="31" spans="1:25">
      <c r="A31" s="18">
        <v>1.8</v>
      </c>
      <c r="B31" s="21">
        <v>-17</v>
      </c>
      <c r="C31" s="22">
        <v>9.6875</v>
      </c>
      <c r="D31" s="21">
        <v>-15.5</v>
      </c>
      <c r="E31" s="34">
        <f t="shared" si="4"/>
        <v>18.774000000000001</v>
      </c>
      <c r="F31" s="34">
        <f t="shared" si="5"/>
        <v>16.670999999999999</v>
      </c>
      <c r="G31" s="34">
        <f t="shared" si="5"/>
        <v>-14.002000000000001</v>
      </c>
      <c r="H31" s="21">
        <v>17</v>
      </c>
      <c r="I31" s="22">
        <v>-7.25</v>
      </c>
      <c r="J31" s="21">
        <v>-15.5</v>
      </c>
      <c r="K31" s="21">
        <v>-17</v>
      </c>
      <c r="L31" s="22">
        <v>-15.375</v>
      </c>
      <c r="M31" s="21">
        <v>-15.5</v>
      </c>
      <c r="N31" s="24"/>
      <c r="O31" s="5"/>
      <c r="P31" s="6"/>
      <c r="Q31" s="6"/>
      <c r="R31" s="6"/>
      <c r="S31" s="26"/>
      <c r="T31" s="26"/>
      <c r="U31" s="26"/>
      <c r="V31" s="27"/>
      <c r="W31" s="27"/>
      <c r="X31" s="27"/>
    </row>
    <row r="32" spans="1:25">
      <c r="A32" s="18">
        <v>1.9</v>
      </c>
      <c r="B32" s="21">
        <v>-17</v>
      </c>
      <c r="C32" s="22">
        <v>9.28125</v>
      </c>
      <c r="D32" s="21">
        <v>-15.5</v>
      </c>
      <c r="E32" s="34">
        <f t="shared" si="4"/>
        <v>17.803000000000001</v>
      </c>
      <c r="F32" s="34">
        <f t="shared" si="5"/>
        <v>17.803000000000001</v>
      </c>
      <c r="G32" s="34">
        <f t="shared" si="5"/>
        <v>-14.534000000000001</v>
      </c>
      <c r="H32" s="21">
        <v>17</v>
      </c>
      <c r="I32" s="22">
        <v>-7.65625</v>
      </c>
      <c r="J32" s="21">
        <v>-15.5</v>
      </c>
      <c r="K32" s="21">
        <v>-17</v>
      </c>
      <c r="L32" s="22">
        <v>-15.78125</v>
      </c>
      <c r="M32" s="21">
        <v>-15.5</v>
      </c>
      <c r="N32" s="24"/>
      <c r="O32" s="5"/>
      <c r="P32" s="6"/>
      <c r="Q32" s="6"/>
      <c r="R32" s="6"/>
      <c r="S32" s="26"/>
      <c r="T32" s="26"/>
      <c r="U32" s="26"/>
      <c r="V32" s="27"/>
      <c r="W32" s="27"/>
      <c r="X32" s="27"/>
    </row>
    <row r="33" spans="1:24">
      <c r="A33" s="18">
        <v>2</v>
      </c>
      <c r="B33" s="21">
        <v>-17</v>
      </c>
      <c r="C33" s="22">
        <v>8.875</v>
      </c>
      <c r="D33" s="21">
        <v>-15.5</v>
      </c>
      <c r="E33" s="19">
        <v>17</v>
      </c>
      <c r="F33" s="20">
        <v>17</v>
      </c>
      <c r="G33" s="38">
        <v>-15.5</v>
      </c>
      <c r="H33" s="21">
        <v>17</v>
      </c>
      <c r="I33" s="22">
        <v>-8.0625</v>
      </c>
      <c r="J33" s="21">
        <v>-15.5</v>
      </c>
      <c r="K33" s="21">
        <v>-17</v>
      </c>
      <c r="L33" s="22">
        <v>-16.1875</v>
      </c>
      <c r="M33" s="21">
        <v>-15.5</v>
      </c>
      <c r="N33" s="24"/>
      <c r="O33" s="25" t="s">
        <v>35</v>
      </c>
      <c r="P33" s="6"/>
      <c r="Q33" s="6"/>
      <c r="R33" s="6"/>
      <c r="S33" s="26"/>
      <c r="T33" s="26"/>
      <c r="U33" s="26"/>
      <c r="V33" s="27"/>
      <c r="W33" s="27"/>
      <c r="X33" s="27"/>
    </row>
    <row r="34" spans="1:24">
      <c r="A34" s="18">
        <v>2.1</v>
      </c>
      <c r="B34" s="21">
        <v>-17</v>
      </c>
      <c r="C34" s="22">
        <v>8.46875</v>
      </c>
      <c r="D34" s="21">
        <v>-15.5</v>
      </c>
      <c r="E34" s="21">
        <v>17</v>
      </c>
      <c r="F34" s="22">
        <v>16.59375</v>
      </c>
      <c r="G34" s="23">
        <v>-15.5</v>
      </c>
      <c r="H34" s="21">
        <v>17</v>
      </c>
      <c r="I34" s="22">
        <v>-8.46875</v>
      </c>
      <c r="J34" s="21">
        <v>-15.5</v>
      </c>
      <c r="K34" s="21">
        <v>-17</v>
      </c>
      <c r="L34" s="22">
        <v>-16.59375</v>
      </c>
      <c r="M34" s="21">
        <v>-15.5</v>
      </c>
      <c r="N34" s="24"/>
      <c r="O34" s="5"/>
      <c r="P34" s="6"/>
      <c r="Q34" s="6"/>
      <c r="R34" s="6"/>
      <c r="S34" s="26"/>
      <c r="T34" s="26"/>
      <c r="U34" s="26"/>
      <c r="V34" s="27"/>
      <c r="W34" s="27"/>
      <c r="X34" s="27"/>
    </row>
    <row r="35" spans="1:24">
      <c r="A35" s="18">
        <v>2.2000000000000002</v>
      </c>
      <c r="B35" s="21">
        <v>-17</v>
      </c>
      <c r="C35" s="22">
        <v>8.0625</v>
      </c>
      <c r="D35" s="21">
        <v>-15.5</v>
      </c>
      <c r="E35" s="21">
        <v>17</v>
      </c>
      <c r="F35" s="22">
        <v>16.1875</v>
      </c>
      <c r="G35" s="23">
        <v>-15.5</v>
      </c>
      <c r="H35" s="21">
        <v>17</v>
      </c>
      <c r="I35" s="22">
        <v>-8.875</v>
      </c>
      <c r="J35" s="21">
        <v>-15.5</v>
      </c>
      <c r="K35" s="30">
        <v>-17</v>
      </c>
      <c r="L35" s="31">
        <v>-17</v>
      </c>
      <c r="M35" s="30">
        <v>-15.5</v>
      </c>
      <c r="N35" s="24"/>
      <c r="O35" s="32" t="s">
        <v>36</v>
      </c>
      <c r="P35" s="6"/>
      <c r="Q35" s="6"/>
      <c r="R35" s="6"/>
      <c r="S35" s="26"/>
      <c r="T35" s="26"/>
      <c r="U35" s="26"/>
      <c r="V35" s="27"/>
      <c r="W35" s="27"/>
      <c r="X35" s="27"/>
    </row>
    <row r="36" spans="1:24">
      <c r="A36" s="18">
        <v>2.2999999999999998</v>
      </c>
      <c r="B36" s="21">
        <v>-17</v>
      </c>
      <c r="C36" s="22">
        <v>7.65625</v>
      </c>
      <c r="D36" s="21">
        <v>-15.5</v>
      </c>
      <c r="E36" s="21">
        <v>17</v>
      </c>
      <c r="F36" s="22">
        <v>15.78125</v>
      </c>
      <c r="G36" s="23">
        <v>-15.5</v>
      </c>
      <c r="H36" s="21">
        <v>17</v>
      </c>
      <c r="I36" s="22">
        <v>-9.28125</v>
      </c>
      <c r="J36" s="21">
        <v>-15.5</v>
      </c>
      <c r="K36" s="34">
        <f>H16*-1</f>
        <v>-17.803000000000001</v>
      </c>
      <c r="L36" s="34">
        <f>I16</f>
        <v>-17.803000000000001</v>
      </c>
      <c r="M36" s="34">
        <f>J16</f>
        <v>-14.534000000000001</v>
      </c>
      <c r="N36" s="24"/>
      <c r="O36" s="5"/>
      <c r="P36" s="6"/>
      <c r="Q36" s="6"/>
      <c r="R36" s="6"/>
      <c r="S36" s="26"/>
      <c r="T36" s="26"/>
      <c r="U36" s="26"/>
      <c r="V36" s="27"/>
      <c r="W36" s="27"/>
      <c r="X36" s="27"/>
    </row>
    <row r="37" spans="1:24">
      <c r="A37" s="18">
        <v>2.4</v>
      </c>
      <c r="B37" s="21">
        <v>-17</v>
      </c>
      <c r="C37" s="22">
        <v>7.25</v>
      </c>
      <c r="D37" s="21">
        <v>-15.5</v>
      </c>
      <c r="E37" s="21">
        <v>17</v>
      </c>
      <c r="F37" s="22">
        <v>15.375</v>
      </c>
      <c r="G37" s="23">
        <v>-15.5</v>
      </c>
      <c r="H37" s="21">
        <v>17</v>
      </c>
      <c r="I37" s="22">
        <v>-9.6875</v>
      </c>
      <c r="J37" s="21">
        <v>-15.5</v>
      </c>
      <c r="K37" s="34">
        <f t="shared" ref="K37:K42" si="6">H17*-1</f>
        <v>-18.774000000000001</v>
      </c>
      <c r="L37" s="34">
        <f t="shared" ref="L37:M42" si="7">I17</f>
        <v>-16.670999999999999</v>
      </c>
      <c r="M37" s="34">
        <f t="shared" si="7"/>
        <v>-14.002000000000001</v>
      </c>
      <c r="N37" s="24"/>
      <c r="O37" s="5"/>
      <c r="P37" s="6"/>
      <c r="Q37" s="6"/>
      <c r="R37" s="6"/>
      <c r="S37" s="26"/>
      <c r="T37" s="26"/>
      <c r="U37" s="26"/>
      <c r="V37" s="27"/>
      <c r="W37" s="27"/>
      <c r="X37" s="27"/>
    </row>
    <row r="38" spans="1:24">
      <c r="A38" s="18">
        <v>2.5</v>
      </c>
      <c r="B38" s="21">
        <v>-17</v>
      </c>
      <c r="C38" s="22">
        <v>6.84375</v>
      </c>
      <c r="D38" s="21">
        <v>-15.5</v>
      </c>
      <c r="E38" s="21">
        <v>17</v>
      </c>
      <c r="F38" s="22">
        <v>14.96875</v>
      </c>
      <c r="G38" s="23">
        <v>-15.5</v>
      </c>
      <c r="H38" s="21">
        <v>17</v>
      </c>
      <c r="I38" s="22">
        <v>-10.09375</v>
      </c>
      <c r="J38" s="21">
        <v>-15.5</v>
      </c>
      <c r="K38" s="34">
        <f t="shared" si="6"/>
        <v>-20.488</v>
      </c>
      <c r="L38" s="34">
        <f t="shared" si="7"/>
        <v>-14.24</v>
      </c>
      <c r="M38" s="34">
        <f t="shared" si="7"/>
        <v>-13.426</v>
      </c>
      <c r="N38" s="24"/>
      <c r="O38" s="5"/>
      <c r="P38" s="6"/>
      <c r="Q38" s="6"/>
      <c r="R38" s="6"/>
      <c r="S38" s="26"/>
      <c r="T38" s="26"/>
      <c r="U38" s="26"/>
      <c r="V38" s="27"/>
      <c r="W38" s="27"/>
      <c r="X38" s="27"/>
    </row>
    <row r="39" spans="1:24">
      <c r="A39" s="18">
        <v>2.6</v>
      </c>
      <c r="B39" s="21">
        <v>-17</v>
      </c>
      <c r="C39" s="22">
        <v>6.4375</v>
      </c>
      <c r="D39" s="21">
        <v>-15.5</v>
      </c>
      <c r="E39" s="21">
        <v>17</v>
      </c>
      <c r="F39" s="22">
        <v>14.5625</v>
      </c>
      <c r="G39" s="23">
        <v>-15.5</v>
      </c>
      <c r="H39" s="21">
        <v>17</v>
      </c>
      <c r="I39" s="22">
        <v>-10.5</v>
      </c>
      <c r="J39" s="21">
        <v>-15.5</v>
      </c>
      <c r="K39" s="34">
        <f t="shared" si="6"/>
        <v>-21.716999999999999</v>
      </c>
      <c r="L39" s="34">
        <f t="shared" si="7"/>
        <v>-11.534000000000001</v>
      </c>
      <c r="M39" s="34">
        <f t="shared" si="7"/>
        <v>-12.851000000000001</v>
      </c>
      <c r="N39" s="24"/>
      <c r="O39" s="5"/>
      <c r="P39" s="6"/>
      <c r="Q39" s="6"/>
      <c r="R39" s="6"/>
      <c r="S39" s="26"/>
      <c r="T39" s="26"/>
      <c r="U39" s="26"/>
      <c r="V39" s="27"/>
      <c r="W39" s="27"/>
      <c r="X39" s="27"/>
    </row>
    <row r="40" spans="1:24">
      <c r="A40" s="18">
        <v>2.7</v>
      </c>
      <c r="B40" s="21">
        <v>-17</v>
      </c>
      <c r="C40" s="22">
        <v>6.03125</v>
      </c>
      <c r="D40" s="21">
        <v>-15.5</v>
      </c>
      <c r="E40" s="21">
        <v>17</v>
      </c>
      <c r="F40" s="22">
        <v>14.15625</v>
      </c>
      <c r="G40" s="23">
        <v>-15.5</v>
      </c>
      <c r="H40" s="21">
        <v>17</v>
      </c>
      <c r="I40" s="22">
        <v>-10.90625</v>
      </c>
      <c r="J40" s="21">
        <v>-15.5</v>
      </c>
      <c r="K40" s="34">
        <f t="shared" si="6"/>
        <v>-21.94</v>
      </c>
      <c r="L40" s="34">
        <f t="shared" si="7"/>
        <v>-8.5690000000000008</v>
      </c>
      <c r="M40" s="34">
        <f t="shared" si="7"/>
        <v>-12.771000000000001</v>
      </c>
      <c r="N40" s="24"/>
      <c r="O40" s="5"/>
      <c r="P40" s="6"/>
      <c r="Q40" s="6"/>
      <c r="R40" s="6"/>
      <c r="S40" s="26"/>
      <c r="T40" s="26"/>
      <c r="U40" s="26"/>
      <c r="V40" s="27"/>
      <c r="W40" s="27"/>
      <c r="X40" s="27"/>
    </row>
    <row r="41" spans="1:24">
      <c r="A41" s="18">
        <v>2.8</v>
      </c>
      <c r="B41" s="21">
        <v>-17</v>
      </c>
      <c r="C41" s="22">
        <v>5.625</v>
      </c>
      <c r="D41" s="21">
        <v>-15.5</v>
      </c>
      <c r="E41" s="21">
        <v>17</v>
      </c>
      <c r="F41" s="22">
        <v>13.75</v>
      </c>
      <c r="G41" s="23">
        <v>-15.5</v>
      </c>
      <c r="H41" s="21">
        <v>17</v>
      </c>
      <c r="I41" s="22">
        <v>-11.3125</v>
      </c>
      <c r="J41" s="21">
        <v>-15.5</v>
      </c>
      <c r="K41" s="34">
        <f t="shared" si="6"/>
        <v>-20.082000000000001</v>
      </c>
      <c r="L41" s="34">
        <f t="shared" si="7"/>
        <v>-5.7069999999999999</v>
      </c>
      <c r="M41" s="34">
        <f t="shared" si="7"/>
        <v>-13.987</v>
      </c>
      <c r="N41" s="24"/>
      <c r="O41" s="5"/>
      <c r="P41" s="6"/>
      <c r="Q41" s="6"/>
      <c r="R41" s="6"/>
      <c r="S41" s="26"/>
      <c r="T41" s="26"/>
      <c r="U41" s="26"/>
      <c r="V41" s="27"/>
      <c r="W41" s="27"/>
      <c r="X41" s="27"/>
    </row>
    <row r="42" spans="1:24">
      <c r="A42" s="18">
        <v>2.9</v>
      </c>
      <c r="B42" s="21">
        <v>-17</v>
      </c>
      <c r="C42" s="22">
        <v>5.21875</v>
      </c>
      <c r="D42" s="21">
        <v>-15.5</v>
      </c>
      <c r="E42" s="21">
        <v>17</v>
      </c>
      <c r="F42" s="22">
        <v>13.34375</v>
      </c>
      <c r="G42" s="23">
        <v>-15.5</v>
      </c>
      <c r="H42" s="21">
        <v>17</v>
      </c>
      <c r="I42" s="22">
        <v>-11.71875</v>
      </c>
      <c r="J42" s="21">
        <v>-15.5</v>
      </c>
      <c r="K42" s="34">
        <f t="shared" si="6"/>
        <v>-18.111999999999998</v>
      </c>
      <c r="L42" s="34">
        <f t="shared" si="7"/>
        <v>-3.8330000000000002</v>
      </c>
      <c r="M42" s="34">
        <f t="shared" si="7"/>
        <v>-14.863</v>
      </c>
      <c r="N42" s="24"/>
      <c r="O42" s="5"/>
      <c r="P42" s="6"/>
      <c r="Q42" s="6"/>
      <c r="R42" s="6"/>
      <c r="S42" s="26"/>
      <c r="T42" s="26"/>
      <c r="U42" s="26"/>
      <c r="V42" s="27"/>
      <c r="W42" s="27"/>
      <c r="X42" s="27"/>
    </row>
    <row r="43" spans="1:24">
      <c r="A43" s="18">
        <v>3</v>
      </c>
      <c r="B43" s="21">
        <v>-17</v>
      </c>
      <c r="C43" s="22">
        <v>4.8125</v>
      </c>
      <c r="D43" s="21">
        <v>-15.5</v>
      </c>
      <c r="E43" s="21">
        <v>17</v>
      </c>
      <c r="F43" s="22">
        <v>12.9375</v>
      </c>
      <c r="G43" s="23">
        <v>-15.5</v>
      </c>
      <c r="H43" s="21">
        <v>17</v>
      </c>
      <c r="I43" s="22">
        <v>-12.125</v>
      </c>
      <c r="J43" s="21">
        <v>-15.5</v>
      </c>
      <c r="K43" s="20">
        <v>-17</v>
      </c>
      <c r="L43" s="20">
        <v>-4</v>
      </c>
      <c r="M43" s="19">
        <v>-15.5</v>
      </c>
      <c r="N43" s="24"/>
      <c r="O43" s="25" t="s">
        <v>37</v>
      </c>
      <c r="P43" s="6"/>
      <c r="Q43" s="6"/>
      <c r="R43" s="6"/>
      <c r="S43" s="26"/>
      <c r="T43" s="39" t="s">
        <v>38</v>
      </c>
      <c r="U43" s="26"/>
      <c r="V43" s="27"/>
      <c r="W43" s="29" t="s">
        <v>39</v>
      </c>
      <c r="X43" s="27"/>
    </row>
    <row r="44" spans="1:24">
      <c r="A44" s="18">
        <v>3.1</v>
      </c>
      <c r="B44" s="21">
        <v>-17</v>
      </c>
      <c r="C44" s="22">
        <v>4.40625</v>
      </c>
      <c r="D44" s="21">
        <v>-15.5</v>
      </c>
      <c r="E44" s="21">
        <v>17</v>
      </c>
      <c r="F44" s="22">
        <v>12.53125</v>
      </c>
      <c r="G44" s="23">
        <v>-15.5</v>
      </c>
      <c r="H44" s="21">
        <v>17</v>
      </c>
      <c r="I44" s="22">
        <v>-12.53125</v>
      </c>
      <c r="J44" s="21">
        <v>-15.5</v>
      </c>
      <c r="K44" s="21">
        <v>-17</v>
      </c>
      <c r="L44" s="22">
        <v>-4.40625</v>
      </c>
      <c r="M44" s="21">
        <v>-15.5</v>
      </c>
      <c r="N44" s="24"/>
      <c r="O44" s="5"/>
      <c r="P44" s="6" t="s">
        <v>28</v>
      </c>
      <c r="Q44" s="6" t="s">
        <v>29</v>
      </c>
      <c r="R44" s="6" t="s">
        <v>30</v>
      </c>
      <c r="S44" s="28" t="s">
        <v>28</v>
      </c>
      <c r="T44" s="28" t="s">
        <v>29</v>
      </c>
      <c r="U44" s="28" t="s">
        <v>30</v>
      </c>
      <c r="V44" s="29" t="s">
        <v>28</v>
      </c>
      <c r="W44" s="29" t="s">
        <v>29</v>
      </c>
      <c r="X44" s="29" t="s">
        <v>30</v>
      </c>
    </row>
    <row r="45" spans="1:24">
      <c r="A45" s="18">
        <v>3.2</v>
      </c>
      <c r="B45" s="30">
        <v>-17</v>
      </c>
      <c r="C45" s="31">
        <v>4</v>
      </c>
      <c r="D45" s="30">
        <v>-15.5</v>
      </c>
      <c r="E45" s="21">
        <v>17</v>
      </c>
      <c r="F45" s="22">
        <v>12.125</v>
      </c>
      <c r="G45" s="23">
        <v>-15.5</v>
      </c>
      <c r="H45" s="21">
        <v>17</v>
      </c>
      <c r="I45" s="22">
        <v>-12.9375</v>
      </c>
      <c r="J45" s="21">
        <v>-15.5</v>
      </c>
      <c r="K45" s="21">
        <v>-17</v>
      </c>
      <c r="L45" s="22">
        <v>-4.8125</v>
      </c>
      <c r="M45" s="21">
        <v>-15.5</v>
      </c>
      <c r="N45" s="6"/>
      <c r="O45" s="32" t="s">
        <v>40</v>
      </c>
      <c r="P45" s="18">
        <v>-53.593000000000004</v>
      </c>
      <c r="Q45" s="18">
        <v>-4.9000000000000004</v>
      </c>
      <c r="R45" s="6">
        <v>-0.61899999999999999</v>
      </c>
      <c r="S45" s="33">
        <f>(ABS(P45-P46))/(0.1*6)</f>
        <v>0</v>
      </c>
      <c r="T45" s="33">
        <f>4*(ABS(Q45-Q46))/(0.1*6)</f>
        <v>26</v>
      </c>
      <c r="U45" s="33">
        <f>4*(ABS(R45-R46))/(0.1*6)</f>
        <v>0</v>
      </c>
      <c r="V45" s="27">
        <f>S45*1023/117.07</f>
        <v>0</v>
      </c>
      <c r="W45" s="27">
        <f t="shared" ref="W45:X52" si="8">T45*1023/117.07</f>
        <v>227.19740326300504</v>
      </c>
      <c r="X45" s="27">
        <f t="shared" si="8"/>
        <v>0</v>
      </c>
    </row>
    <row r="46" spans="1:24">
      <c r="A46" s="18">
        <v>3.3</v>
      </c>
      <c r="B46" s="34">
        <v>-18.111999999999998</v>
      </c>
      <c r="C46" s="34">
        <v>3.8330000000000002</v>
      </c>
      <c r="D46" s="34">
        <v>-14.863</v>
      </c>
      <c r="E46" s="21">
        <v>17</v>
      </c>
      <c r="F46" s="22">
        <v>11.71875</v>
      </c>
      <c r="G46" s="23">
        <v>-15.5</v>
      </c>
      <c r="H46" s="21">
        <v>17</v>
      </c>
      <c r="I46" s="22">
        <v>-13.34375</v>
      </c>
      <c r="J46" s="21">
        <v>-15.5</v>
      </c>
      <c r="K46" s="21">
        <v>-17</v>
      </c>
      <c r="L46" s="22">
        <v>-5.21875</v>
      </c>
      <c r="M46" s="21">
        <v>-15.5</v>
      </c>
      <c r="N46" s="6"/>
      <c r="O46" s="5"/>
      <c r="P46" s="18">
        <v>-53.593000000000004</v>
      </c>
      <c r="Q46" s="6">
        <v>-1</v>
      </c>
      <c r="R46" s="6">
        <v>-0.61899999999999999</v>
      </c>
      <c r="S46" s="26">
        <f>(ABS(P46-P47))/(0.1*6)</f>
        <v>14.321666666666671</v>
      </c>
      <c r="T46" s="26">
        <f t="shared" ref="T46:U52" si="9">4*(ABS(Q46-Q47))/(0.1*6)</f>
        <v>26.666666666666664</v>
      </c>
      <c r="U46" s="26">
        <f t="shared" si="9"/>
        <v>17.459999999999997</v>
      </c>
      <c r="V46" s="27">
        <f>S46*1023/117.07</f>
        <v>125.14790296403865</v>
      </c>
      <c r="W46" s="27">
        <f t="shared" si="8"/>
        <v>233.02297770564618</v>
      </c>
      <c r="X46" s="27">
        <f t="shared" si="8"/>
        <v>152.57179465277184</v>
      </c>
    </row>
    <row r="47" spans="1:24">
      <c r="A47" s="18">
        <v>3.4</v>
      </c>
      <c r="B47" s="34">
        <v>-20.082000000000001</v>
      </c>
      <c r="C47" s="34">
        <v>5.7069999999999999</v>
      </c>
      <c r="D47" s="34">
        <v>-13.987</v>
      </c>
      <c r="E47" s="21">
        <v>17</v>
      </c>
      <c r="F47" s="22">
        <v>11.3125</v>
      </c>
      <c r="G47" s="23">
        <v>-15.5</v>
      </c>
      <c r="H47" s="21">
        <v>17</v>
      </c>
      <c r="I47" s="22">
        <v>-13.75</v>
      </c>
      <c r="J47" s="21">
        <v>-15.5</v>
      </c>
      <c r="K47" s="21">
        <v>-17</v>
      </c>
      <c r="L47" s="22">
        <v>-5.625</v>
      </c>
      <c r="M47" s="21">
        <v>-15.5</v>
      </c>
      <c r="N47" s="6"/>
      <c r="O47" s="5"/>
      <c r="P47" s="6">
        <v>-45</v>
      </c>
      <c r="Q47" s="6">
        <v>3</v>
      </c>
      <c r="R47" s="6">
        <v>2</v>
      </c>
      <c r="S47" s="26">
        <f t="shared" ref="S47:S52" si="10">(ABS(P47-P48))/(0.1*6)</f>
        <v>16.666666666666664</v>
      </c>
      <c r="T47" s="26">
        <f t="shared" si="9"/>
        <v>26.666666666666664</v>
      </c>
      <c r="U47" s="26">
        <f t="shared" si="9"/>
        <v>26.666666666666664</v>
      </c>
      <c r="V47" s="27">
        <f t="shared" ref="V47:V52" si="11">S47*1023/117.07</f>
        <v>145.63936106602884</v>
      </c>
      <c r="W47" s="27">
        <f t="shared" si="8"/>
        <v>233.02297770564618</v>
      </c>
      <c r="X47" s="27">
        <f t="shared" si="8"/>
        <v>233.02297770564618</v>
      </c>
    </row>
    <row r="48" spans="1:24">
      <c r="A48" s="18">
        <v>3.5</v>
      </c>
      <c r="B48" s="34">
        <v>-21.94</v>
      </c>
      <c r="C48" s="34">
        <v>8.5690000000000008</v>
      </c>
      <c r="D48" s="34">
        <v>-12.771000000000001</v>
      </c>
      <c r="E48" s="21">
        <v>17</v>
      </c>
      <c r="F48" s="22">
        <v>10.90625</v>
      </c>
      <c r="G48" s="23">
        <v>-15.5</v>
      </c>
      <c r="H48" s="21">
        <v>17</v>
      </c>
      <c r="I48" s="22">
        <v>-14.15625</v>
      </c>
      <c r="J48" s="21">
        <v>-15.5</v>
      </c>
      <c r="K48" s="21">
        <v>-17</v>
      </c>
      <c r="L48" s="22">
        <v>-6.03125</v>
      </c>
      <c r="M48" s="21">
        <v>-15.5</v>
      </c>
      <c r="N48" s="6"/>
      <c r="O48" s="5"/>
      <c r="P48" s="6">
        <v>-35</v>
      </c>
      <c r="Q48" s="6">
        <v>7</v>
      </c>
      <c r="R48" s="6">
        <v>6</v>
      </c>
      <c r="S48" s="26">
        <f t="shared" si="10"/>
        <v>16.666666666666664</v>
      </c>
      <c r="T48" s="26">
        <f t="shared" si="9"/>
        <v>13.333333333333332</v>
      </c>
      <c r="U48" s="26">
        <f t="shared" si="9"/>
        <v>26.666666666666664</v>
      </c>
      <c r="V48" s="27">
        <f t="shared" si="11"/>
        <v>145.63936106602884</v>
      </c>
      <c r="W48" s="27">
        <f t="shared" si="8"/>
        <v>116.51148885282309</v>
      </c>
      <c r="X48" s="27">
        <f t="shared" si="8"/>
        <v>233.02297770564618</v>
      </c>
    </row>
    <row r="49" spans="1:24">
      <c r="A49" s="18">
        <v>3.6</v>
      </c>
      <c r="B49" s="34">
        <v>-21.716999999999999</v>
      </c>
      <c r="C49" s="34">
        <v>11.534000000000001</v>
      </c>
      <c r="D49" s="34">
        <v>-12.851000000000001</v>
      </c>
      <c r="E49" s="21">
        <v>17</v>
      </c>
      <c r="F49" s="22">
        <v>10.5</v>
      </c>
      <c r="G49" s="23">
        <v>-15.5</v>
      </c>
      <c r="H49" s="21">
        <v>17</v>
      </c>
      <c r="I49" s="22">
        <v>-14.5625</v>
      </c>
      <c r="J49" s="21">
        <v>-15.5</v>
      </c>
      <c r="K49" s="21">
        <v>-17</v>
      </c>
      <c r="L49" s="22">
        <v>-6.4375</v>
      </c>
      <c r="M49" s="21">
        <v>-15.5</v>
      </c>
      <c r="N49" s="6"/>
      <c r="O49" s="5"/>
      <c r="P49" s="6">
        <v>-25</v>
      </c>
      <c r="Q49" s="6">
        <v>5</v>
      </c>
      <c r="R49" s="6">
        <v>10</v>
      </c>
      <c r="S49" s="26">
        <f t="shared" si="10"/>
        <v>16.666666666666664</v>
      </c>
      <c r="T49" s="26">
        <f t="shared" si="9"/>
        <v>26.666666666666664</v>
      </c>
      <c r="U49" s="26">
        <f t="shared" si="9"/>
        <v>26.666666666666664</v>
      </c>
      <c r="V49" s="27">
        <f t="shared" si="11"/>
        <v>145.63936106602884</v>
      </c>
      <c r="W49" s="27">
        <f t="shared" si="8"/>
        <v>233.02297770564618</v>
      </c>
      <c r="X49" s="27">
        <f t="shared" si="8"/>
        <v>233.02297770564618</v>
      </c>
    </row>
    <row r="50" spans="1:24">
      <c r="A50" s="18">
        <v>3.7</v>
      </c>
      <c r="B50" s="34">
        <v>-20.488</v>
      </c>
      <c r="C50" s="34">
        <v>14.24</v>
      </c>
      <c r="D50" s="34">
        <v>-13.426</v>
      </c>
      <c r="E50" s="21">
        <v>17</v>
      </c>
      <c r="F50" s="22">
        <v>10.09375</v>
      </c>
      <c r="G50" s="23">
        <v>-15.5</v>
      </c>
      <c r="H50" s="21">
        <v>17</v>
      </c>
      <c r="I50" s="22">
        <v>-14.96875</v>
      </c>
      <c r="J50" s="21">
        <v>-15.5</v>
      </c>
      <c r="K50" s="21">
        <v>-17</v>
      </c>
      <c r="L50" s="22">
        <v>-6.84375</v>
      </c>
      <c r="M50" s="21">
        <v>-15.5</v>
      </c>
      <c r="N50" s="6"/>
      <c r="O50" s="5"/>
      <c r="P50" s="6">
        <v>-15</v>
      </c>
      <c r="Q50" s="6">
        <v>1</v>
      </c>
      <c r="R50" s="6">
        <v>14</v>
      </c>
      <c r="S50" s="26">
        <f t="shared" si="10"/>
        <v>16.666666666666664</v>
      </c>
      <c r="T50" s="26">
        <f t="shared" si="9"/>
        <v>26.666666666666664</v>
      </c>
      <c r="U50" s="26">
        <f t="shared" si="9"/>
        <v>26.666666666666664</v>
      </c>
      <c r="V50" s="27">
        <f t="shared" si="11"/>
        <v>145.63936106602884</v>
      </c>
      <c r="W50" s="27">
        <f t="shared" si="8"/>
        <v>233.02297770564618</v>
      </c>
      <c r="X50" s="27">
        <f t="shared" si="8"/>
        <v>233.02297770564618</v>
      </c>
    </row>
    <row r="51" spans="1:24">
      <c r="A51" s="18">
        <v>3.8</v>
      </c>
      <c r="B51" s="34">
        <v>-18.774000000000001</v>
      </c>
      <c r="C51" s="34">
        <v>16.670999999999999</v>
      </c>
      <c r="D51" s="34">
        <v>-14.002000000000001</v>
      </c>
      <c r="E51" s="21">
        <v>17</v>
      </c>
      <c r="F51" s="22">
        <v>9.6875</v>
      </c>
      <c r="G51" s="23">
        <v>-15.5</v>
      </c>
      <c r="H51" s="21">
        <v>17</v>
      </c>
      <c r="I51" s="22">
        <v>-15.375</v>
      </c>
      <c r="J51" s="21">
        <v>-15.5</v>
      </c>
      <c r="K51" s="21">
        <v>-17</v>
      </c>
      <c r="L51" s="22">
        <v>-7.25</v>
      </c>
      <c r="M51" s="21">
        <v>-15.5</v>
      </c>
      <c r="N51" s="6"/>
      <c r="O51" s="5"/>
      <c r="P51" s="6">
        <v>-5</v>
      </c>
      <c r="Q51" s="6">
        <v>-3</v>
      </c>
      <c r="R51" s="6">
        <v>18</v>
      </c>
      <c r="S51" s="26">
        <f t="shared" si="10"/>
        <v>8.3333333333333321</v>
      </c>
      <c r="T51" s="26">
        <f t="shared" si="9"/>
        <v>26.666666666666664</v>
      </c>
      <c r="U51" s="26">
        <f t="shared" si="9"/>
        <v>29.216666666666665</v>
      </c>
      <c r="V51" s="27">
        <f t="shared" si="11"/>
        <v>72.81968053301442</v>
      </c>
      <c r="W51" s="27">
        <f t="shared" si="8"/>
        <v>233.02297770564618</v>
      </c>
      <c r="X51" s="27">
        <f t="shared" si="8"/>
        <v>255.30579994874861</v>
      </c>
    </row>
    <row r="52" spans="1:24">
      <c r="A52" s="18">
        <v>3.9</v>
      </c>
      <c r="B52" s="34">
        <v>-17.803000000000001</v>
      </c>
      <c r="C52" s="34">
        <v>17.803000000000001</v>
      </c>
      <c r="D52" s="34">
        <v>-14.534000000000001</v>
      </c>
      <c r="E52" s="21">
        <v>17</v>
      </c>
      <c r="F52" s="22">
        <v>9.28125</v>
      </c>
      <c r="G52" s="23">
        <v>-15.5</v>
      </c>
      <c r="H52" s="21">
        <v>17</v>
      </c>
      <c r="I52" s="22">
        <v>-15.78125</v>
      </c>
      <c r="J52" s="21">
        <v>-15.5</v>
      </c>
      <c r="K52" s="21">
        <v>-17</v>
      </c>
      <c r="L52" s="22">
        <v>-7.65625</v>
      </c>
      <c r="M52" s="21">
        <v>-15.5</v>
      </c>
      <c r="N52" s="6"/>
      <c r="O52" s="5"/>
      <c r="P52" s="23">
        <v>0</v>
      </c>
      <c r="Q52" s="6">
        <v>-7</v>
      </c>
      <c r="R52" s="36">
        <v>22.3825</v>
      </c>
      <c r="S52" s="26">
        <f t="shared" si="10"/>
        <v>0</v>
      </c>
      <c r="T52" s="26">
        <f t="shared" si="9"/>
        <v>26.519999999999996</v>
      </c>
      <c r="U52" s="26">
        <f t="shared" si="9"/>
        <v>0</v>
      </c>
      <c r="V52" s="27">
        <f t="shared" si="11"/>
        <v>0</v>
      </c>
      <c r="W52" s="27">
        <f t="shared" si="8"/>
        <v>231.74135132826513</v>
      </c>
      <c r="X52" s="27">
        <f t="shared" si="8"/>
        <v>0</v>
      </c>
    </row>
    <row r="53" spans="1:24">
      <c r="A53" s="40"/>
      <c r="B53" s="41">
        <v>-17</v>
      </c>
      <c r="C53" s="41">
        <v>17</v>
      </c>
      <c r="D53" s="30">
        <v>-15.5</v>
      </c>
      <c r="E53" s="3"/>
      <c r="F53" s="42"/>
      <c r="G53" s="3"/>
      <c r="H53" s="3"/>
      <c r="I53" s="3"/>
      <c r="J53" s="3"/>
      <c r="K53" s="3"/>
      <c r="M53" s="1"/>
      <c r="P53" s="22">
        <v>0</v>
      </c>
      <c r="Q53" s="35">
        <v>-10.978</v>
      </c>
      <c r="R53" s="36">
        <v>22.3825</v>
      </c>
    </row>
    <row r="54" spans="1:24">
      <c r="B54" s="3"/>
      <c r="C54" s="42"/>
      <c r="D54" s="3"/>
      <c r="E54" s="3"/>
      <c r="F54" s="42"/>
      <c r="G54" s="3"/>
      <c r="H54" s="3"/>
      <c r="I54" s="3"/>
      <c r="J54" s="3"/>
      <c r="K54" s="3"/>
      <c r="M54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" workbookViewId="0">
      <selection activeCell="H14" sqref="H14"/>
    </sheetView>
  </sheetViews>
  <sheetFormatPr baseColWidth="10" defaultColWidth="8.83203125" defaultRowHeight="14" x14ac:dyDescent="0"/>
  <cols>
    <col min="1" max="1" width="20.1640625" customWidth="1"/>
    <col min="15" max="15" width="10.6640625" customWidth="1"/>
    <col min="16" max="16" width="25.6640625" bestFit="1" customWidth="1"/>
  </cols>
  <sheetData>
    <row r="1" spans="1:16">
      <c r="A1" s="56" t="s">
        <v>111</v>
      </c>
    </row>
    <row r="2" spans="1:16">
      <c r="A2" s="5"/>
      <c r="P2" s="1"/>
    </row>
    <row r="3" spans="1:16">
      <c r="A3" s="50">
        <v>41493</v>
      </c>
      <c r="P3" s="1"/>
    </row>
    <row r="4" spans="1:16">
      <c r="P4" s="1"/>
    </row>
    <row r="5" spans="1:16">
      <c r="A5" s="5" t="s">
        <v>44</v>
      </c>
      <c r="B5" s="49"/>
      <c r="P5" s="1"/>
    </row>
    <row r="6" spans="1:16">
      <c r="A6" s="7" t="s">
        <v>45</v>
      </c>
      <c r="B6" s="5">
        <v>13</v>
      </c>
      <c r="P6" s="1"/>
    </row>
    <row r="7" spans="1:16">
      <c r="A7" s="57" t="s">
        <v>76</v>
      </c>
      <c r="B7">
        <v>10</v>
      </c>
      <c r="P7" s="1"/>
    </row>
    <row r="8" spans="1:16">
      <c r="P8" s="1"/>
    </row>
    <row r="9" spans="1:16">
      <c r="P9" s="1"/>
    </row>
    <row r="10" spans="1:16">
      <c r="A10" s="7" t="s">
        <v>9</v>
      </c>
      <c r="B10" s="6"/>
      <c r="P10" s="1"/>
    </row>
    <row r="11" spans="1:16" ht="56">
      <c r="B11" s="80"/>
      <c r="C11" s="81" t="s">
        <v>115</v>
      </c>
      <c r="D11" s="80"/>
      <c r="E11" s="82"/>
      <c r="F11" s="83" t="s">
        <v>116</v>
      </c>
      <c r="G11" s="82"/>
      <c r="H11" s="84"/>
      <c r="I11" s="84" t="s">
        <v>117</v>
      </c>
      <c r="J11" s="84"/>
      <c r="K11" s="85"/>
      <c r="L11" s="85" t="s">
        <v>118</v>
      </c>
      <c r="M11" s="85"/>
      <c r="N11" s="52" t="s">
        <v>46</v>
      </c>
      <c r="O11" s="52" t="s">
        <v>114</v>
      </c>
      <c r="P11" s="1"/>
    </row>
    <row r="12" spans="1:16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78</v>
      </c>
      <c r="O12" s="13"/>
      <c r="P12" s="13" t="s">
        <v>27</v>
      </c>
    </row>
    <row r="13" spans="1:16">
      <c r="A13" s="70">
        <v>0</v>
      </c>
      <c r="B13" s="72">
        <v>-17</v>
      </c>
      <c r="C13" s="71">
        <v>17</v>
      </c>
      <c r="D13" s="72">
        <v>-12</v>
      </c>
      <c r="E13" s="72">
        <v>17</v>
      </c>
      <c r="F13" s="71">
        <v>9.352941176470587</v>
      </c>
      <c r="G13" s="72">
        <v>-12</v>
      </c>
      <c r="H13" s="72">
        <v>17</v>
      </c>
      <c r="I13" s="71">
        <v>-15.470588235294118</v>
      </c>
      <c r="J13" s="72">
        <v>-12</v>
      </c>
      <c r="K13" s="72">
        <v>-17</v>
      </c>
      <c r="L13" s="71">
        <v>-7.8235294117647065</v>
      </c>
      <c r="M13" s="72">
        <v>-12</v>
      </c>
      <c r="N13" s="72">
        <v>-2</v>
      </c>
      <c r="O13" s="72">
        <v>0</v>
      </c>
      <c r="P13" s="79" t="s">
        <v>113</v>
      </c>
    </row>
    <row r="14" spans="1:16">
      <c r="A14" s="18">
        <v>0.1</v>
      </c>
      <c r="B14" s="21"/>
      <c r="C14" s="22"/>
      <c r="D14" s="21"/>
      <c r="E14" s="21"/>
      <c r="F14" s="22"/>
      <c r="G14" s="21"/>
      <c r="H14" s="21"/>
      <c r="I14" s="22"/>
      <c r="J14" s="21"/>
      <c r="K14" s="21"/>
      <c r="L14" s="22"/>
      <c r="M14" s="21"/>
      <c r="N14" s="21"/>
      <c r="O14" s="24">
        <v>1</v>
      </c>
      <c r="P14" s="6"/>
    </row>
    <row r="15" spans="1:16">
      <c r="A15" s="18">
        <v>0.2</v>
      </c>
      <c r="B15" s="21"/>
      <c r="C15" s="22"/>
      <c r="D15" s="21"/>
      <c r="E15" s="21"/>
      <c r="F15" s="22"/>
      <c r="G15" s="21"/>
      <c r="H15" s="21"/>
      <c r="I15" s="7"/>
      <c r="J15" s="21"/>
      <c r="K15" s="21"/>
      <c r="L15" s="22"/>
      <c r="M15" s="21"/>
      <c r="N15" s="21"/>
      <c r="O15" s="24">
        <v>2</v>
      </c>
      <c r="P15" s="6"/>
    </row>
    <row r="16" spans="1:16">
      <c r="A16" s="18">
        <v>0.3</v>
      </c>
      <c r="B16" s="21"/>
      <c r="C16" s="22"/>
      <c r="D16" s="21"/>
      <c r="E16" s="21"/>
      <c r="F16" s="22"/>
      <c r="G16" s="21"/>
      <c r="H16" s="21"/>
      <c r="I16" s="22"/>
      <c r="J16" s="21"/>
      <c r="K16" s="21"/>
      <c r="L16" s="22"/>
      <c r="M16" s="21"/>
      <c r="N16" s="21"/>
      <c r="O16" s="24">
        <v>3</v>
      </c>
      <c r="P16" s="23"/>
    </row>
    <row r="17" spans="1:16">
      <c r="A17" s="18">
        <v>0.4</v>
      </c>
      <c r="B17" s="21"/>
      <c r="C17" s="22"/>
      <c r="D17" s="21"/>
      <c r="E17" s="21"/>
      <c r="F17" s="22"/>
      <c r="G17" s="21"/>
      <c r="H17" s="21"/>
      <c r="I17" s="22"/>
      <c r="J17" s="21"/>
      <c r="K17" s="21"/>
      <c r="L17" s="22"/>
      <c r="M17" s="21"/>
      <c r="N17" s="21"/>
      <c r="O17" s="24">
        <v>4</v>
      </c>
      <c r="P17" s="23"/>
    </row>
    <row r="18" spans="1:16">
      <c r="A18" s="18">
        <v>0.5</v>
      </c>
      <c r="B18" s="21"/>
      <c r="C18" s="22"/>
      <c r="D18" s="21"/>
      <c r="E18" s="21"/>
      <c r="F18" s="22"/>
      <c r="G18" s="21"/>
      <c r="H18" s="22"/>
      <c r="I18" s="22"/>
      <c r="J18" s="22"/>
      <c r="K18" s="21"/>
      <c r="L18" s="22"/>
      <c r="M18" s="21"/>
      <c r="N18" s="21"/>
      <c r="O18" s="24">
        <v>5</v>
      </c>
      <c r="P18" s="23"/>
    </row>
    <row r="19" spans="1:16">
      <c r="A19" s="18">
        <v>0.6</v>
      </c>
      <c r="B19" s="21"/>
      <c r="C19" s="22"/>
      <c r="D19" s="21"/>
      <c r="E19" s="21"/>
      <c r="F19" s="22"/>
      <c r="G19" s="21"/>
      <c r="H19" s="22"/>
      <c r="I19" s="22"/>
      <c r="J19" s="22"/>
      <c r="K19" s="21"/>
      <c r="L19" s="22"/>
      <c r="M19" s="21"/>
      <c r="N19" s="21"/>
      <c r="O19" s="24">
        <v>6</v>
      </c>
      <c r="P19" s="23"/>
    </row>
    <row r="20" spans="1:16">
      <c r="A20" s="18">
        <v>0.7</v>
      </c>
      <c r="B20" s="21"/>
      <c r="C20" s="22"/>
      <c r="D20" s="21"/>
      <c r="E20" s="21"/>
      <c r="F20" s="22"/>
      <c r="G20" s="21"/>
      <c r="H20" s="22"/>
      <c r="I20" s="22"/>
      <c r="J20" s="22"/>
      <c r="K20" s="21"/>
      <c r="L20" s="22"/>
      <c r="M20" s="21"/>
      <c r="N20" s="21"/>
      <c r="O20" s="24">
        <v>7</v>
      </c>
      <c r="P20" s="23"/>
    </row>
    <row r="21" spans="1:16">
      <c r="A21" s="18">
        <v>0.8</v>
      </c>
      <c r="B21" s="21"/>
      <c r="C21" s="22"/>
      <c r="D21" s="21"/>
      <c r="E21" s="21"/>
      <c r="F21" s="22"/>
      <c r="G21" s="21"/>
      <c r="H21" s="22"/>
      <c r="I21" s="22"/>
      <c r="J21" s="22"/>
      <c r="K21" s="21"/>
      <c r="L21" s="22"/>
      <c r="M21" s="21"/>
      <c r="N21" s="21"/>
      <c r="O21" s="24">
        <v>8</v>
      </c>
      <c r="P21" s="23"/>
    </row>
    <row r="22" spans="1:16">
      <c r="A22" s="18">
        <v>0.9</v>
      </c>
      <c r="B22" s="21"/>
      <c r="C22" s="22"/>
      <c r="D22" s="21"/>
      <c r="E22" s="21"/>
      <c r="F22" s="22"/>
      <c r="G22" s="21"/>
      <c r="H22" s="22"/>
      <c r="I22" s="22"/>
      <c r="J22" s="22"/>
      <c r="K22" s="21"/>
      <c r="L22" s="22"/>
      <c r="M22" s="21"/>
      <c r="N22" s="21"/>
      <c r="O22" s="24">
        <v>9</v>
      </c>
      <c r="P22" s="23"/>
    </row>
    <row r="23" spans="1:16">
      <c r="A23" s="18">
        <v>1</v>
      </c>
      <c r="B23" s="21"/>
      <c r="C23" s="22"/>
      <c r="D23" s="21"/>
      <c r="E23" s="21"/>
      <c r="F23" s="22"/>
      <c r="G23" s="21"/>
      <c r="H23" s="21"/>
      <c r="I23" s="22"/>
      <c r="J23" s="21"/>
      <c r="K23" s="21"/>
      <c r="L23" s="22"/>
      <c r="M23" s="21"/>
      <c r="N23" s="21"/>
      <c r="O23" s="24">
        <v>10</v>
      </c>
      <c r="P23" s="23"/>
    </row>
    <row r="24" spans="1:16">
      <c r="A24" s="18">
        <v>1.1000000000000001</v>
      </c>
      <c r="B24" s="21"/>
      <c r="C24" s="22"/>
      <c r="D24" s="21"/>
      <c r="E24" s="21"/>
      <c r="F24" s="22"/>
      <c r="G24" s="21"/>
      <c r="H24" s="21"/>
      <c r="I24" s="22"/>
      <c r="J24" s="21"/>
      <c r="K24" s="21"/>
      <c r="L24" s="22"/>
      <c r="M24" s="21"/>
      <c r="N24" s="21"/>
      <c r="O24" s="24">
        <v>11</v>
      </c>
      <c r="P24" s="23"/>
    </row>
    <row r="25" spans="1:16">
      <c r="A25" s="18">
        <v>1.2</v>
      </c>
      <c r="B25" s="21"/>
      <c r="C25" s="22"/>
      <c r="D25" s="21"/>
      <c r="E25" s="21"/>
      <c r="F25" s="22"/>
      <c r="G25" s="21"/>
      <c r="H25" s="21"/>
      <c r="I25" s="22"/>
      <c r="J25" s="21"/>
      <c r="K25" s="21"/>
      <c r="L25" s="22"/>
      <c r="M25" s="21"/>
      <c r="N25" s="21"/>
      <c r="O25" s="24">
        <v>12</v>
      </c>
      <c r="P25" s="23"/>
    </row>
    <row r="26" spans="1:16">
      <c r="A26" s="18">
        <v>1.3</v>
      </c>
      <c r="B26" s="21"/>
      <c r="C26" s="22"/>
      <c r="D26" s="21"/>
      <c r="E26" s="21"/>
      <c r="F26" s="22"/>
      <c r="G26" s="21"/>
      <c r="H26" s="21"/>
      <c r="I26" s="22"/>
      <c r="J26" s="21"/>
      <c r="K26" s="21"/>
      <c r="L26" s="22"/>
      <c r="M26" s="21"/>
      <c r="N26" s="21"/>
      <c r="O26" s="24">
        <v>13</v>
      </c>
      <c r="P26" s="23"/>
    </row>
    <row r="27" spans="1:16">
      <c r="A27" s="18">
        <v>1.4</v>
      </c>
      <c r="B27" s="21"/>
      <c r="C27" s="22"/>
      <c r="D27" s="21"/>
      <c r="E27" s="21"/>
      <c r="F27" s="22"/>
      <c r="G27" s="21"/>
      <c r="H27" s="21"/>
      <c r="I27" s="22"/>
      <c r="J27" s="21"/>
      <c r="K27" s="21"/>
      <c r="L27" s="22"/>
      <c r="M27" s="21"/>
      <c r="N27" s="21"/>
      <c r="O27" s="24">
        <v>14</v>
      </c>
      <c r="P27" s="23"/>
    </row>
    <row r="28" spans="1:16">
      <c r="A28" s="18">
        <v>1.5</v>
      </c>
      <c r="B28" s="21"/>
      <c r="C28" s="22"/>
      <c r="D28" s="21"/>
      <c r="E28" s="22"/>
      <c r="F28" s="22"/>
      <c r="G28" s="22"/>
      <c r="H28" s="21"/>
      <c r="I28" s="22"/>
      <c r="J28" s="21"/>
      <c r="K28" s="21"/>
      <c r="L28" s="22"/>
      <c r="M28" s="21"/>
      <c r="N28" s="21"/>
      <c r="O28" s="24">
        <v>15</v>
      </c>
      <c r="P28" s="23"/>
    </row>
    <row r="29" spans="1:16">
      <c r="A29" s="18">
        <v>1.6</v>
      </c>
      <c r="B29" s="21"/>
      <c r="C29" s="22"/>
      <c r="D29" s="21"/>
      <c r="E29" s="22"/>
      <c r="F29" s="22"/>
      <c r="G29" s="22"/>
      <c r="H29" s="21"/>
      <c r="I29" s="22"/>
      <c r="J29" s="21"/>
      <c r="K29" s="21"/>
      <c r="L29" s="22"/>
      <c r="M29" s="21"/>
      <c r="N29" s="21"/>
      <c r="O29" s="24">
        <v>16</v>
      </c>
      <c r="P29" s="23"/>
    </row>
    <row r="30" spans="1:16">
      <c r="A30" s="18">
        <v>1.7</v>
      </c>
      <c r="B30" s="21"/>
      <c r="C30" s="22"/>
      <c r="D30" s="21"/>
      <c r="E30" s="22"/>
      <c r="F30" s="22"/>
      <c r="G30" s="22"/>
      <c r="H30" s="21"/>
      <c r="I30" s="22"/>
      <c r="J30" s="21"/>
      <c r="K30" s="21"/>
      <c r="L30" s="22"/>
      <c r="M30" s="21"/>
      <c r="N30" s="21"/>
      <c r="O30" s="24">
        <v>17</v>
      </c>
      <c r="P30" s="23"/>
    </row>
    <row r="31" spans="1:16">
      <c r="A31" s="18">
        <v>1.8</v>
      </c>
      <c r="B31" s="21"/>
      <c r="C31" s="22"/>
      <c r="D31" s="21"/>
      <c r="E31" s="22"/>
      <c r="F31" s="22"/>
      <c r="G31" s="22"/>
      <c r="H31" s="21"/>
      <c r="I31" s="22"/>
      <c r="J31" s="21"/>
      <c r="K31" s="21"/>
      <c r="L31" s="22"/>
      <c r="M31" s="21"/>
      <c r="N31" s="21"/>
      <c r="O31" s="24">
        <v>18</v>
      </c>
      <c r="P31" s="23"/>
    </row>
    <row r="32" spans="1:16">
      <c r="A32" s="18">
        <v>1.9</v>
      </c>
      <c r="B32" s="21"/>
      <c r="C32" s="22"/>
      <c r="D32" s="21"/>
      <c r="E32" s="22"/>
      <c r="F32" s="22"/>
      <c r="G32" s="22"/>
      <c r="H32" s="21"/>
      <c r="I32" s="22"/>
      <c r="J32" s="21"/>
      <c r="K32" s="21"/>
      <c r="L32" s="22"/>
      <c r="M32" s="21"/>
      <c r="N32" s="21"/>
      <c r="O32" s="24">
        <v>19</v>
      </c>
      <c r="P32" s="23"/>
    </row>
    <row r="33" spans="1:16">
      <c r="A33" s="18">
        <v>2</v>
      </c>
      <c r="B33" s="21"/>
      <c r="C33" s="22"/>
      <c r="D33" s="21"/>
      <c r="E33" s="21"/>
      <c r="F33" s="22"/>
      <c r="G33" s="21"/>
      <c r="H33" s="21"/>
      <c r="I33" s="22"/>
      <c r="J33" s="21"/>
      <c r="K33" s="21"/>
      <c r="L33" s="22"/>
      <c r="M33" s="21"/>
      <c r="N33" s="21"/>
      <c r="O33" s="24">
        <v>20</v>
      </c>
      <c r="P33" s="23"/>
    </row>
    <row r="34" spans="1:16">
      <c r="A34" s="18">
        <v>2.1</v>
      </c>
      <c r="B34" s="21"/>
      <c r="C34" s="22"/>
      <c r="D34" s="21"/>
      <c r="E34" s="21"/>
      <c r="F34" s="22"/>
      <c r="G34" s="21"/>
      <c r="H34" s="21"/>
      <c r="I34" s="22"/>
      <c r="J34" s="21"/>
      <c r="K34" s="21"/>
      <c r="L34" s="22"/>
      <c r="M34" s="21"/>
      <c r="N34" s="21"/>
      <c r="O34" s="24">
        <v>21</v>
      </c>
      <c r="P34" s="23"/>
    </row>
    <row r="35" spans="1:16">
      <c r="A35" s="18">
        <v>2.2000000000000002</v>
      </c>
      <c r="B35" s="21"/>
      <c r="C35" s="22"/>
      <c r="D35" s="21"/>
      <c r="E35" s="21"/>
      <c r="F35" s="22"/>
      <c r="G35" s="21"/>
      <c r="H35" s="21"/>
      <c r="I35" s="22"/>
      <c r="J35" s="21"/>
      <c r="K35" s="21"/>
      <c r="L35" s="22"/>
      <c r="M35" s="21"/>
      <c r="N35" s="21"/>
      <c r="O35" s="24">
        <v>22</v>
      </c>
      <c r="P35" s="3"/>
    </row>
    <row r="36" spans="1:16">
      <c r="A36" s="18">
        <v>2.2999999999999998</v>
      </c>
      <c r="B36" s="21"/>
      <c r="C36" s="22"/>
      <c r="D36" s="21"/>
      <c r="E36" s="21"/>
      <c r="F36" s="22"/>
      <c r="G36" s="21"/>
      <c r="H36" s="21"/>
      <c r="I36" s="22"/>
      <c r="J36" s="21"/>
      <c r="K36" s="21"/>
      <c r="L36" s="22"/>
      <c r="M36" s="21"/>
      <c r="N36" s="21"/>
      <c r="O36" s="24">
        <v>23</v>
      </c>
      <c r="P36" s="23"/>
    </row>
    <row r="37" spans="1:16">
      <c r="A37" s="18">
        <v>2.4</v>
      </c>
      <c r="B37" s="21"/>
      <c r="C37" s="22"/>
      <c r="D37" s="21"/>
      <c r="E37" s="21"/>
      <c r="F37" s="22"/>
      <c r="G37" s="21"/>
      <c r="H37" s="21"/>
      <c r="I37" s="22"/>
      <c r="J37" s="21"/>
      <c r="K37" s="21"/>
      <c r="L37" s="22"/>
      <c r="M37" s="21"/>
      <c r="N37" s="21"/>
      <c r="O37" s="24">
        <v>24</v>
      </c>
      <c r="P37" s="23"/>
    </row>
    <row r="38" spans="1:16">
      <c r="A38" s="18">
        <v>2.5</v>
      </c>
      <c r="B38" s="21"/>
      <c r="C38" s="22"/>
      <c r="D38" s="21"/>
      <c r="E38" s="21"/>
      <c r="F38" s="22"/>
      <c r="G38" s="21"/>
      <c r="H38" s="21"/>
      <c r="I38" s="22"/>
      <c r="J38" s="21"/>
      <c r="K38" s="22"/>
      <c r="L38" s="22"/>
      <c r="M38" s="22"/>
      <c r="N38" s="21"/>
      <c r="O38" s="24">
        <v>25</v>
      </c>
      <c r="P38" s="23"/>
    </row>
    <row r="39" spans="1:16">
      <c r="A39" s="18">
        <v>2.6</v>
      </c>
      <c r="B39" s="21"/>
      <c r="C39" s="22"/>
      <c r="D39" s="21"/>
      <c r="E39" s="21"/>
      <c r="F39" s="22"/>
      <c r="G39" s="21"/>
      <c r="H39" s="21"/>
      <c r="I39" s="22"/>
      <c r="J39" s="21"/>
      <c r="K39" s="22"/>
      <c r="L39" s="22"/>
      <c r="M39" s="22"/>
      <c r="N39" s="21"/>
      <c r="O39" s="24">
        <v>26</v>
      </c>
      <c r="P39" s="23"/>
    </row>
    <row r="40" spans="1:16">
      <c r="A40" s="18">
        <v>2.7</v>
      </c>
      <c r="B40" s="21"/>
      <c r="C40" s="22"/>
      <c r="D40" s="21"/>
      <c r="E40" s="21"/>
      <c r="F40" s="22"/>
      <c r="G40" s="21"/>
      <c r="H40" s="21"/>
      <c r="I40" s="22"/>
      <c r="J40" s="21"/>
      <c r="K40" s="22"/>
      <c r="L40" s="22"/>
      <c r="M40" s="22"/>
      <c r="N40" s="21"/>
      <c r="O40" s="24">
        <v>27</v>
      </c>
      <c r="P40" s="23"/>
    </row>
    <row r="41" spans="1:16">
      <c r="A41" s="18">
        <v>2.8</v>
      </c>
      <c r="B41" s="21"/>
      <c r="C41" s="22"/>
      <c r="D41" s="21"/>
      <c r="E41" s="21"/>
      <c r="F41" s="22"/>
      <c r="G41" s="21"/>
      <c r="H41" s="21"/>
      <c r="I41" s="22"/>
      <c r="J41" s="21"/>
      <c r="K41" s="22"/>
      <c r="L41" s="22"/>
      <c r="M41" s="22"/>
      <c r="N41" s="21"/>
      <c r="O41" s="24">
        <v>28</v>
      </c>
      <c r="P41" s="23"/>
    </row>
    <row r="42" spans="1:16">
      <c r="A42" s="18">
        <v>2.9</v>
      </c>
      <c r="B42" s="21"/>
      <c r="C42" s="22"/>
      <c r="D42" s="21"/>
      <c r="E42" s="21"/>
      <c r="F42" s="22"/>
      <c r="G42" s="21"/>
      <c r="H42" s="21"/>
      <c r="I42" s="22"/>
      <c r="J42" s="21"/>
      <c r="K42" s="22"/>
      <c r="L42" s="22"/>
      <c r="M42" s="22"/>
      <c r="N42" s="21"/>
      <c r="O42" s="24">
        <v>29</v>
      </c>
      <c r="P42" s="23"/>
    </row>
    <row r="43" spans="1:16">
      <c r="A43" s="18">
        <v>3</v>
      </c>
      <c r="B43" s="21"/>
      <c r="C43" s="22"/>
      <c r="D43" s="21"/>
      <c r="E43" s="21"/>
      <c r="F43" s="22"/>
      <c r="G43" s="21"/>
      <c r="H43" s="21"/>
      <c r="I43" s="22"/>
      <c r="J43" s="21"/>
      <c r="K43" s="22"/>
      <c r="L43" s="22"/>
      <c r="M43" s="21"/>
      <c r="N43" s="21"/>
      <c r="O43" s="24">
        <v>30</v>
      </c>
      <c r="P43" s="23"/>
    </row>
    <row r="44" spans="1:16">
      <c r="A44" s="18">
        <v>3.1</v>
      </c>
      <c r="B44" s="21"/>
      <c r="C44" s="22"/>
      <c r="D44" s="21"/>
      <c r="E44" s="21"/>
      <c r="F44" s="22"/>
      <c r="G44" s="21"/>
      <c r="H44" s="21"/>
      <c r="I44" s="22"/>
      <c r="J44" s="21"/>
      <c r="K44" s="21"/>
      <c r="L44" s="22"/>
      <c r="M44" s="21"/>
      <c r="N44" s="21"/>
      <c r="O44" s="24">
        <v>31</v>
      </c>
      <c r="P44" s="23"/>
    </row>
    <row r="45" spans="1:16">
      <c r="A45" s="45">
        <v>3.2</v>
      </c>
      <c r="B45" s="21"/>
      <c r="C45" s="22"/>
      <c r="D45" s="21"/>
      <c r="E45" s="21"/>
      <c r="F45" s="22"/>
      <c r="G45" s="21"/>
      <c r="H45" s="21"/>
      <c r="I45" s="22"/>
      <c r="J45" s="21"/>
      <c r="K45" s="21"/>
      <c r="L45" s="22"/>
      <c r="M45" s="21"/>
      <c r="N45" s="21"/>
      <c r="O45" s="24">
        <v>32</v>
      </c>
      <c r="P45" s="3"/>
    </row>
    <row r="46" spans="1:16">
      <c r="A46" s="45">
        <v>3.3</v>
      </c>
      <c r="B46" s="21"/>
      <c r="C46" s="22"/>
      <c r="D46" s="21"/>
      <c r="E46" s="21"/>
      <c r="F46" s="22"/>
      <c r="G46" s="21"/>
      <c r="H46" s="21"/>
      <c r="I46" s="22"/>
      <c r="J46" s="21"/>
      <c r="K46" s="21"/>
      <c r="L46" s="22"/>
      <c r="M46" s="21"/>
      <c r="N46" s="21"/>
      <c r="O46" s="24">
        <v>33</v>
      </c>
      <c r="P46" s="23"/>
    </row>
    <row r="47" spans="1:16">
      <c r="A47" s="45">
        <v>3.4</v>
      </c>
      <c r="B47" s="21"/>
      <c r="C47" s="22"/>
      <c r="D47" s="21"/>
      <c r="E47" s="21"/>
      <c r="F47" s="22"/>
      <c r="G47" s="21"/>
      <c r="H47" s="21"/>
      <c r="I47" s="22"/>
      <c r="J47" s="21"/>
      <c r="K47" s="21"/>
      <c r="L47" s="22"/>
      <c r="M47" s="21"/>
      <c r="N47" s="21"/>
      <c r="O47" s="24">
        <v>34</v>
      </c>
      <c r="P47" s="23"/>
    </row>
    <row r="48" spans="1:16">
      <c r="A48" s="45">
        <v>3.5</v>
      </c>
      <c r="B48" s="23"/>
      <c r="C48" s="23"/>
      <c r="D48" s="23"/>
      <c r="E48" s="21"/>
      <c r="F48" s="22"/>
      <c r="G48" s="21"/>
      <c r="H48" s="21"/>
      <c r="I48" s="22"/>
      <c r="J48" s="21"/>
      <c r="K48" s="21"/>
      <c r="L48" s="22"/>
      <c r="M48" s="21"/>
      <c r="N48" s="21"/>
      <c r="O48" s="24">
        <v>35</v>
      </c>
      <c r="P48" s="23"/>
    </row>
    <row r="49" spans="1:16">
      <c r="A49" s="45">
        <v>3.6</v>
      </c>
      <c r="B49" s="23"/>
      <c r="C49" s="23"/>
      <c r="D49" s="23"/>
      <c r="E49" s="21"/>
      <c r="F49" s="22"/>
      <c r="G49" s="21"/>
      <c r="H49" s="21"/>
      <c r="I49" s="22"/>
      <c r="J49" s="21"/>
      <c r="K49" s="21"/>
      <c r="L49" s="22"/>
      <c r="M49" s="21"/>
      <c r="N49" s="21"/>
      <c r="O49" s="24">
        <v>36</v>
      </c>
      <c r="P49" s="23"/>
    </row>
    <row r="50" spans="1:16">
      <c r="A50" s="45">
        <v>3.7</v>
      </c>
      <c r="B50" s="23"/>
      <c r="C50" s="22"/>
      <c r="D50" s="23"/>
      <c r="E50" s="21"/>
      <c r="F50" s="22"/>
      <c r="G50" s="21"/>
      <c r="H50" s="21"/>
      <c r="I50" s="22"/>
      <c r="J50" s="21"/>
      <c r="K50" s="21"/>
      <c r="L50" s="22"/>
      <c r="M50" s="21"/>
      <c r="N50" s="21"/>
      <c r="O50" s="24">
        <v>37</v>
      </c>
      <c r="P50" s="23"/>
    </row>
    <row r="51" spans="1:16">
      <c r="A51" s="45">
        <v>3.8</v>
      </c>
      <c r="B51" s="23"/>
      <c r="C51" s="23"/>
      <c r="D51" s="23"/>
      <c r="E51" s="21"/>
      <c r="F51" s="22"/>
      <c r="G51" s="21"/>
      <c r="H51" s="21"/>
      <c r="I51" s="22"/>
      <c r="J51" s="21"/>
      <c r="K51" s="21"/>
      <c r="L51" s="22"/>
      <c r="M51" s="21"/>
      <c r="N51" s="21"/>
      <c r="O51" s="24">
        <v>38</v>
      </c>
      <c r="P51" s="23"/>
    </row>
    <row r="52" spans="1:16">
      <c r="A52" s="45">
        <v>3.9</v>
      </c>
      <c r="B52" s="23"/>
      <c r="C52" s="23"/>
      <c r="D52" s="23"/>
      <c r="E52" s="21"/>
      <c r="F52" s="22"/>
      <c r="G52" s="21"/>
      <c r="H52" s="21"/>
      <c r="I52" s="22"/>
      <c r="J52" s="21"/>
      <c r="K52" s="21"/>
      <c r="L52" s="22"/>
      <c r="M52" s="21"/>
      <c r="N52" s="21"/>
      <c r="O52" s="24">
        <v>39</v>
      </c>
      <c r="P52" s="23"/>
    </row>
    <row r="53" spans="1:16">
      <c r="A53" s="18">
        <v>4</v>
      </c>
      <c r="B53" s="22"/>
      <c r="C53" s="22"/>
      <c r="D53" s="21"/>
      <c r="E53" s="23"/>
      <c r="F53" s="22"/>
      <c r="G53" s="23"/>
      <c r="H53" s="23"/>
      <c r="I53" s="23"/>
      <c r="J53" s="23"/>
      <c r="K53" s="23"/>
      <c r="L53" s="6"/>
      <c r="M53" s="6"/>
      <c r="N53" s="5"/>
      <c r="O53" s="24">
        <v>40</v>
      </c>
      <c r="P53" s="3"/>
    </row>
    <row r="54" spans="1:16">
      <c r="A54" s="18">
        <v>4.0999999999999996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4">
        <v>41</v>
      </c>
    </row>
    <row r="55" spans="1:16">
      <c r="A55" s="18">
        <v>4.2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4">
        <v>42</v>
      </c>
    </row>
    <row r="56" spans="1:16">
      <c r="A56" s="18">
        <v>4.3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24">
        <v>43</v>
      </c>
    </row>
    <row r="57" spans="1:16">
      <c r="A57" s="18">
        <v>4.4000000000000004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4">
        <v>44</v>
      </c>
    </row>
    <row r="58" spans="1:16">
      <c r="A58" s="18">
        <v>4.5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24">
        <v>45</v>
      </c>
    </row>
    <row r="59" spans="1:16">
      <c r="A59" s="18">
        <v>4.5999999999999996</v>
      </c>
      <c r="O59" s="24">
        <v>46</v>
      </c>
    </row>
    <row r="60" spans="1:16">
      <c r="A60" s="18">
        <v>4.7</v>
      </c>
      <c r="O60" s="24">
        <v>47</v>
      </c>
    </row>
    <row r="61" spans="1:16">
      <c r="A61" s="18">
        <v>4.8</v>
      </c>
      <c r="O61" s="24">
        <v>48</v>
      </c>
    </row>
    <row r="62" spans="1:16">
      <c r="A62" s="18">
        <v>4.9000000000000004</v>
      </c>
      <c r="O62" s="24">
        <v>49</v>
      </c>
    </row>
    <row r="63" spans="1:16">
      <c r="A63" s="18">
        <v>5</v>
      </c>
      <c r="O63" s="24">
        <v>50</v>
      </c>
    </row>
    <row r="64" spans="1:16">
      <c r="A64" s="18">
        <v>5.0999999999999996</v>
      </c>
      <c r="O64" s="24">
        <v>51</v>
      </c>
    </row>
    <row r="65" spans="1:15">
      <c r="A65" s="18">
        <v>5.2</v>
      </c>
      <c r="O65" s="24">
        <v>52</v>
      </c>
    </row>
    <row r="66" spans="1:15">
      <c r="A66" s="18">
        <v>5.3</v>
      </c>
      <c r="O66" s="24">
        <v>53</v>
      </c>
    </row>
    <row r="67" spans="1:15">
      <c r="A67" s="18">
        <v>5.4</v>
      </c>
      <c r="O67" s="24">
        <v>54</v>
      </c>
    </row>
    <row r="68" spans="1:15">
      <c r="A68" s="18">
        <v>5.4999999999999902</v>
      </c>
      <c r="O68" s="24">
        <v>55</v>
      </c>
    </row>
    <row r="69" spans="1:15">
      <c r="A69" s="18">
        <v>5.5999999999999899</v>
      </c>
      <c r="O69" s="24">
        <v>56</v>
      </c>
    </row>
    <row r="70" spans="1:15">
      <c r="A70" s="18">
        <v>5.6999999999999904</v>
      </c>
      <c r="O70" s="24">
        <v>57</v>
      </c>
    </row>
    <row r="71" spans="1:15">
      <c r="A71" s="18">
        <v>5.7999999999999901</v>
      </c>
      <c r="O71" s="24">
        <v>58</v>
      </c>
    </row>
    <row r="72" spans="1:15">
      <c r="A72" s="18">
        <v>5.8999999999999897</v>
      </c>
      <c r="O72" s="24">
        <v>59</v>
      </c>
    </row>
    <row r="73" spans="1:15">
      <c r="A73" s="18">
        <v>5.9999999999999902</v>
      </c>
      <c r="O73" s="24">
        <v>60</v>
      </c>
    </row>
    <row r="74" spans="1:15">
      <c r="A74" s="18">
        <v>6.0999999999999899</v>
      </c>
      <c r="O74" s="24">
        <v>61</v>
      </c>
    </row>
    <row r="75" spans="1:15">
      <c r="A75" s="18">
        <v>6.1999999999999904</v>
      </c>
      <c r="O75" s="24">
        <v>62</v>
      </c>
    </row>
    <row r="76" spans="1:15">
      <c r="A76" s="18">
        <v>6.2999999999999901</v>
      </c>
      <c r="O76" s="24">
        <v>63</v>
      </c>
    </row>
    <row r="77" spans="1:15">
      <c r="A77" s="18">
        <v>6.3999999999999897</v>
      </c>
      <c r="O77" s="24">
        <v>64</v>
      </c>
    </row>
    <row r="78" spans="1:15">
      <c r="A78" s="18">
        <v>6.4999999999999902</v>
      </c>
      <c r="O78" s="24">
        <v>65</v>
      </c>
    </row>
    <row r="79" spans="1:15">
      <c r="A79" s="18">
        <v>6.5999999999999899</v>
      </c>
      <c r="O79" s="24">
        <v>66</v>
      </c>
    </row>
    <row r="80" spans="1:15">
      <c r="A80" s="18">
        <v>6.6999999999999904</v>
      </c>
      <c r="O80" s="24">
        <v>67</v>
      </c>
    </row>
    <row r="81" spans="1:15">
      <c r="A81" s="18">
        <v>6.7999999999999901</v>
      </c>
      <c r="O81" s="24">
        <v>68</v>
      </c>
    </row>
    <row r="82" spans="1:15">
      <c r="A82" s="18">
        <v>6.8999999999999897</v>
      </c>
      <c r="O82" s="24">
        <v>69</v>
      </c>
    </row>
    <row r="83" spans="1:15">
      <c r="A83" s="18">
        <v>6.9999999999999902</v>
      </c>
      <c r="O83" s="24">
        <v>70</v>
      </c>
    </row>
    <row r="84" spans="1:15">
      <c r="A84" s="18">
        <v>7.0999999999999899</v>
      </c>
      <c r="O84" s="24">
        <v>71</v>
      </c>
    </row>
    <row r="85" spans="1:15">
      <c r="A85" s="18">
        <v>7.1999999999999904</v>
      </c>
      <c r="O85" s="24">
        <v>72</v>
      </c>
    </row>
    <row r="86" spans="1:15">
      <c r="A86" s="18">
        <v>7.2999999999999901</v>
      </c>
      <c r="O86" s="24">
        <v>73</v>
      </c>
    </row>
    <row r="87" spans="1:15">
      <c r="A87" s="18">
        <v>7.3999999999999897</v>
      </c>
      <c r="O87" s="24">
        <v>74</v>
      </c>
    </row>
    <row r="88" spans="1:15">
      <c r="A88" s="18">
        <v>7.4999999999999902</v>
      </c>
      <c r="O88" s="24">
        <v>75</v>
      </c>
    </row>
    <row r="89" spans="1:15">
      <c r="A89" s="18">
        <v>7.5999999999999899</v>
      </c>
      <c r="O89" s="24">
        <v>76</v>
      </c>
    </row>
    <row r="90" spans="1:15">
      <c r="A90" s="18">
        <v>7.6999999999999904</v>
      </c>
      <c r="O90" s="24">
        <v>77</v>
      </c>
    </row>
    <row r="91" spans="1:15">
      <c r="A91" s="18">
        <v>7.7999999999999901</v>
      </c>
      <c r="O91" s="24">
        <v>78</v>
      </c>
    </row>
    <row r="92" spans="1:15">
      <c r="A92" s="18">
        <v>7.8999999999999897</v>
      </c>
      <c r="O92" s="24">
        <v>79</v>
      </c>
    </row>
    <row r="93" spans="1:15">
      <c r="A93" s="18">
        <v>7.9999999999999902</v>
      </c>
      <c r="O93" s="24">
        <v>80</v>
      </c>
    </row>
    <row r="94" spans="1:15">
      <c r="A94" s="18">
        <v>8.0999999999999908</v>
      </c>
      <c r="O94" s="24">
        <v>81</v>
      </c>
    </row>
    <row r="95" spans="1:15">
      <c r="A95" s="18">
        <v>8.1999999999999904</v>
      </c>
      <c r="O95" s="24">
        <v>82</v>
      </c>
    </row>
    <row r="96" spans="1:15">
      <c r="A96" s="18">
        <v>8.2999999999999794</v>
      </c>
      <c r="O96" s="24">
        <v>83</v>
      </c>
    </row>
    <row r="97" spans="1:15">
      <c r="A97" s="18">
        <v>8.3999999999999808</v>
      </c>
      <c r="O97" s="24">
        <v>84</v>
      </c>
    </row>
    <row r="98" spans="1:15">
      <c r="A98" s="18">
        <v>8.4999999999999805</v>
      </c>
      <c r="O98" s="24">
        <v>85</v>
      </c>
    </row>
    <row r="99" spans="1:15">
      <c r="A99" s="18">
        <v>8.5999999999999801</v>
      </c>
      <c r="O99" s="24">
        <v>86</v>
      </c>
    </row>
    <row r="100" spans="1:15">
      <c r="A100" s="18">
        <v>8.6999999999999797</v>
      </c>
      <c r="O100" s="24">
        <v>87</v>
      </c>
    </row>
    <row r="101" spans="1:15">
      <c r="A101" s="18">
        <v>8.7999999999999794</v>
      </c>
      <c r="O101" s="24">
        <v>88</v>
      </c>
    </row>
    <row r="102" spans="1:15">
      <c r="A102" s="18">
        <v>8.8999999999999808</v>
      </c>
      <c r="O102" s="24">
        <v>89</v>
      </c>
    </row>
    <row r="103" spans="1:15">
      <c r="A103" s="18">
        <v>8.9999999999999805</v>
      </c>
      <c r="O103" s="24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37" workbookViewId="0">
      <selection activeCell="P12" sqref="P12:R53"/>
    </sheetView>
  </sheetViews>
  <sheetFormatPr baseColWidth="10" defaultColWidth="8.83203125" defaultRowHeight="14" x14ac:dyDescent="0"/>
  <cols>
    <col min="1" max="1" width="16.83203125" customWidth="1"/>
    <col min="14" max="14" width="11.1640625" customWidth="1"/>
    <col min="15" max="15" width="11.6640625" customWidth="1"/>
    <col min="25" max="25" width="13.6640625" customWidth="1"/>
  </cols>
  <sheetData>
    <row r="1" spans="1:25">
      <c r="A1" s="5" t="s">
        <v>0</v>
      </c>
    </row>
    <row r="2" spans="1:25">
      <c r="A2" s="5" t="s">
        <v>41</v>
      </c>
    </row>
    <row r="3" spans="1:25">
      <c r="A3" s="50">
        <v>41479</v>
      </c>
    </row>
    <row r="5" spans="1:25">
      <c r="A5" s="5" t="s">
        <v>44</v>
      </c>
      <c r="B5" s="49">
        <f>(D13-D50)*-1</f>
        <v>3.7680000000000007</v>
      </c>
    </row>
    <row r="6" spans="1:25">
      <c r="A6" s="7" t="s">
        <v>45</v>
      </c>
      <c r="B6" s="5">
        <v>13</v>
      </c>
    </row>
    <row r="10" spans="1:25">
      <c r="A10" s="7" t="s">
        <v>9</v>
      </c>
      <c r="B10" s="6">
        <v>40</v>
      </c>
    </row>
    <row r="11" spans="1:25" ht="56">
      <c r="B11" s="1"/>
      <c r="C11" s="2"/>
      <c r="D11" s="1"/>
      <c r="E11" s="1"/>
      <c r="F11" s="2"/>
      <c r="G11" s="1"/>
      <c r="H11" s="1"/>
      <c r="I11" s="1"/>
      <c r="J11" s="1"/>
      <c r="K11" s="1"/>
      <c r="L11" s="1"/>
      <c r="M11" s="3"/>
      <c r="N11" s="52" t="s">
        <v>46</v>
      </c>
      <c r="P11" s="9"/>
      <c r="Q11" s="10" t="s">
        <v>42</v>
      </c>
      <c r="R11" s="11"/>
      <c r="S11" s="9"/>
      <c r="T11" s="12" t="s">
        <v>11</v>
      </c>
      <c r="U11" s="11"/>
      <c r="W11" s="1" t="s">
        <v>12</v>
      </c>
      <c r="Y11" s="48" t="s">
        <v>43</v>
      </c>
    </row>
    <row r="12" spans="1:25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26</v>
      </c>
      <c r="O12" s="16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  <c r="V12" s="17" t="s">
        <v>28</v>
      </c>
      <c r="W12" s="17" t="s">
        <v>29</v>
      </c>
      <c r="X12" s="17" t="s">
        <v>30</v>
      </c>
      <c r="Y12" s="5"/>
    </row>
    <row r="13" spans="1:25">
      <c r="A13" s="18">
        <v>0</v>
      </c>
      <c r="B13" s="19">
        <v>-17</v>
      </c>
      <c r="C13" s="20">
        <v>17</v>
      </c>
      <c r="D13" s="19">
        <v>-12</v>
      </c>
      <c r="E13" s="21">
        <v>17</v>
      </c>
      <c r="F13" s="22">
        <v>8.875</v>
      </c>
      <c r="G13" s="21">
        <f>$D$13</f>
        <v>-12</v>
      </c>
      <c r="H13" s="21">
        <v>17</v>
      </c>
      <c r="I13" s="22">
        <v>-16.1875</v>
      </c>
      <c r="J13" s="21">
        <f>$D$13</f>
        <v>-12</v>
      </c>
      <c r="K13" s="21">
        <v>-17</v>
      </c>
      <c r="L13" s="22">
        <v>-8.0625</v>
      </c>
      <c r="M13" s="21">
        <f t="shared" ref="M13:M35" si="0">$D$13</f>
        <v>-12</v>
      </c>
      <c r="N13" s="24"/>
      <c r="O13" s="25" t="s">
        <v>31</v>
      </c>
      <c r="P13" s="35">
        <v>0</v>
      </c>
      <c r="Q13" s="35">
        <v>13.343</v>
      </c>
      <c r="R13" s="35">
        <v>-1.669</v>
      </c>
      <c r="S13" s="33">
        <f t="shared" ref="S13:S14" si="1">(ABS(P13-P14))/(0.1*6)</f>
        <v>1.7449999999999997</v>
      </c>
      <c r="T13" s="33">
        <f t="shared" ref="T13:T14" si="2">4*(ABS(Q13-Q14))/(0.1*6)</f>
        <v>4.2533333333333321</v>
      </c>
      <c r="U13" s="33">
        <f t="shared" ref="U13:U14" si="3">4*(ABS(R13-R14))/(0.1*6)</f>
        <v>10.813333333333331</v>
      </c>
      <c r="V13" s="27">
        <f t="shared" ref="V13:V14" si="4">S13*1023/117.07</f>
        <v>15.248441103613223</v>
      </c>
      <c r="W13" s="27">
        <f t="shared" ref="W13:W14" si="5">T13*1023/117.07</f>
        <v>37.167164944050562</v>
      </c>
      <c r="X13" s="27">
        <f t="shared" ref="X13:X14" si="6">U13*1023/117.07</f>
        <v>94.490817459639516</v>
      </c>
      <c r="Y13" s="18">
        <f t="shared" ref="Y13:Y14" si="7">(F13+L13)/2</f>
        <v>0.40625</v>
      </c>
    </row>
    <row r="14" spans="1:25">
      <c r="A14" s="18">
        <v>0.1</v>
      </c>
      <c r="B14" s="21">
        <v>-17</v>
      </c>
      <c r="C14" s="22">
        <v>16.59375</v>
      </c>
      <c r="D14" s="21">
        <f t="shared" ref="D14:D45" si="8">$D$13</f>
        <v>-12</v>
      </c>
      <c r="E14" s="21">
        <v>17</v>
      </c>
      <c r="F14" s="22">
        <v>8.46875</v>
      </c>
      <c r="G14" s="21">
        <f t="shared" ref="G14:G25" si="9">$D$13</f>
        <v>-12</v>
      </c>
      <c r="H14" s="21">
        <v>17</v>
      </c>
      <c r="I14" s="22">
        <v>-16.59375</v>
      </c>
      <c r="J14" s="21">
        <f t="shared" ref="J14:J15" si="10">$D$13</f>
        <v>-12</v>
      </c>
      <c r="K14" s="21">
        <v>-17</v>
      </c>
      <c r="L14" s="22">
        <v>-8.46875</v>
      </c>
      <c r="M14" s="21">
        <f t="shared" si="0"/>
        <v>-12</v>
      </c>
      <c r="N14" s="24"/>
      <c r="O14" s="5"/>
      <c r="P14" s="35">
        <v>-1.0469999999999999</v>
      </c>
      <c r="Q14" s="35">
        <v>13.981</v>
      </c>
      <c r="R14" s="35">
        <v>-3.2909999999999999</v>
      </c>
      <c r="S14" s="33">
        <f t="shared" si="1"/>
        <v>1.8116666666666663</v>
      </c>
      <c r="T14" s="33">
        <f t="shared" si="2"/>
        <v>3.9533333333333327</v>
      </c>
      <c r="U14" s="33">
        <f t="shared" si="3"/>
        <v>10.366666666666665</v>
      </c>
      <c r="V14" s="27">
        <f t="shared" si="4"/>
        <v>15.830998547877336</v>
      </c>
      <c r="W14" s="27">
        <f t="shared" si="5"/>
        <v>34.545656444862047</v>
      </c>
      <c r="X14" s="27">
        <f t="shared" si="6"/>
        <v>90.587682583069949</v>
      </c>
      <c r="Y14" s="18">
        <f t="shared" si="7"/>
        <v>0</v>
      </c>
    </row>
    <row r="15" spans="1:25">
      <c r="A15" s="18">
        <v>0.2</v>
      </c>
      <c r="B15" s="21">
        <v>-17</v>
      </c>
      <c r="C15" s="22">
        <v>16.1875</v>
      </c>
      <c r="D15" s="21">
        <f t="shared" si="8"/>
        <v>-12</v>
      </c>
      <c r="E15" s="21">
        <v>17</v>
      </c>
      <c r="F15" s="22">
        <v>8.0625</v>
      </c>
      <c r="G15" s="21">
        <f t="shared" si="9"/>
        <v>-12</v>
      </c>
      <c r="H15" s="30">
        <v>17</v>
      </c>
      <c r="I15" s="31">
        <v>-17</v>
      </c>
      <c r="J15" s="30">
        <f t="shared" si="10"/>
        <v>-12</v>
      </c>
      <c r="K15" s="21">
        <v>-17</v>
      </c>
      <c r="L15" s="22">
        <v>-8.875</v>
      </c>
      <c r="M15" s="21">
        <f t="shared" si="0"/>
        <v>-12</v>
      </c>
      <c r="N15" s="24"/>
      <c r="O15" s="32" t="s">
        <v>32</v>
      </c>
      <c r="P15" s="22">
        <v>-2.1339999999999999</v>
      </c>
      <c r="Q15" s="35">
        <v>14.574</v>
      </c>
      <c r="R15" s="35">
        <v>-4.8460000000000001</v>
      </c>
      <c r="S15" s="33">
        <f>(ABS(P15-P16))/(0.1*6)</f>
        <v>1.8833333333333329</v>
      </c>
      <c r="T15" s="33">
        <f>4*(ABS(Q15-Q16))/(0.1*6)</f>
        <v>3.6733333333333338</v>
      </c>
      <c r="U15" s="33">
        <f>4*(ABS(R15-R16))/(0.1*6)</f>
        <v>9.9399999999999959</v>
      </c>
      <c r="V15" s="27">
        <f>S15*1023/117.07</f>
        <v>16.457247800461257</v>
      </c>
      <c r="W15" s="27">
        <f t="shared" ref="W15:X22" si="11">T15*1023/117.07</f>
        <v>32.098915178952772</v>
      </c>
      <c r="X15" s="27">
        <f t="shared" si="11"/>
        <v>86.85931493977958</v>
      </c>
      <c r="Y15" s="20">
        <f>(F15+L15)/2*-1</f>
        <v>0.40625</v>
      </c>
    </row>
    <row r="16" spans="1:25">
      <c r="A16" s="18">
        <v>0.3</v>
      </c>
      <c r="B16" s="21">
        <v>-17</v>
      </c>
      <c r="C16" s="22">
        <v>15.78125</v>
      </c>
      <c r="D16" s="21">
        <f t="shared" si="8"/>
        <v>-12</v>
      </c>
      <c r="E16" s="21">
        <v>17</v>
      </c>
      <c r="F16" s="22">
        <v>7.65625</v>
      </c>
      <c r="G16" s="21">
        <f t="shared" si="9"/>
        <v>-12</v>
      </c>
      <c r="H16" s="34">
        <f>E32</f>
        <v>18.334</v>
      </c>
      <c r="I16" s="34">
        <f>F32*-1</f>
        <v>-18.334</v>
      </c>
      <c r="J16" s="34">
        <f>G32</f>
        <v>-10.467000000000001</v>
      </c>
      <c r="K16" s="21">
        <v>-17</v>
      </c>
      <c r="L16" s="22">
        <v>-9.28125</v>
      </c>
      <c r="M16" s="21">
        <f t="shared" si="0"/>
        <v>-12</v>
      </c>
      <c r="N16" s="24"/>
      <c r="O16" s="5"/>
      <c r="P16" s="22">
        <v>-3.2639999999999998</v>
      </c>
      <c r="Q16" s="35">
        <v>15.125</v>
      </c>
      <c r="R16" s="35">
        <v>-6.3369999999999997</v>
      </c>
      <c r="S16" s="26">
        <f>(ABS(P16-P17))/(0.1*6)</f>
        <v>1.9450000000000001</v>
      </c>
      <c r="T16" s="26">
        <f t="shared" ref="T16:U22" si="12">4*(ABS(Q16-Q17))/(0.1*6)</f>
        <v>3.3866666666666605</v>
      </c>
      <c r="U16" s="26">
        <f t="shared" si="12"/>
        <v>9.4866666666666664</v>
      </c>
      <c r="V16" s="27">
        <f>S16*1023/117.07</f>
        <v>16.996113436405572</v>
      </c>
      <c r="W16" s="27">
        <f t="shared" si="11"/>
        <v>29.593918168617012</v>
      </c>
      <c r="X16" s="27">
        <f t="shared" si="11"/>
        <v>82.897924318783637</v>
      </c>
      <c r="Y16" s="35">
        <f t="shared" ref="Y16:Y24" si="13">(F16+L16)/2*-1</f>
        <v>0.8125</v>
      </c>
    </row>
    <row r="17" spans="1:25">
      <c r="A17" s="18">
        <v>0.4</v>
      </c>
      <c r="B17" s="21">
        <v>-17</v>
      </c>
      <c r="C17" s="22">
        <v>15.375</v>
      </c>
      <c r="D17" s="21">
        <f t="shared" si="8"/>
        <v>-12</v>
      </c>
      <c r="E17" s="21">
        <v>17</v>
      </c>
      <c r="F17" s="22">
        <v>7.25</v>
      </c>
      <c r="G17" s="21">
        <f t="shared" si="9"/>
        <v>-12</v>
      </c>
      <c r="H17" s="34">
        <f>E31</f>
        <v>18.89</v>
      </c>
      <c r="I17" s="34">
        <f>F31*-1</f>
        <v>-18.89</v>
      </c>
      <c r="J17" s="34">
        <f>G31</f>
        <v>-9.375</v>
      </c>
      <c r="K17" s="21">
        <v>-17</v>
      </c>
      <c r="L17" s="22">
        <v>-9.6875</v>
      </c>
      <c r="M17" s="21">
        <f t="shared" si="0"/>
        <v>-12</v>
      </c>
      <c r="N17" s="24"/>
      <c r="O17" s="5"/>
      <c r="P17" s="35">
        <v>-4.431</v>
      </c>
      <c r="Q17" s="35">
        <v>15.632999999999999</v>
      </c>
      <c r="R17" s="35">
        <v>-7.76</v>
      </c>
      <c r="S17" s="26">
        <f t="shared" ref="S17:S22" si="14">(ABS(P17-P18))/(0.1*6)</f>
        <v>2.0166666666666662</v>
      </c>
      <c r="T17" s="26">
        <f t="shared" si="12"/>
        <v>3.1199999999999992</v>
      </c>
      <c r="U17" s="26">
        <f t="shared" si="12"/>
        <v>9.0599999999999987</v>
      </c>
      <c r="V17" s="27">
        <f t="shared" ref="V17:V22" si="15">S17*1023/117.07</f>
        <v>17.622362688989487</v>
      </c>
      <c r="W17" s="27">
        <f t="shared" si="11"/>
        <v>27.263688391560599</v>
      </c>
      <c r="X17" s="27">
        <f t="shared" si="11"/>
        <v>79.169556675493297</v>
      </c>
      <c r="Y17" s="35">
        <f t="shared" si="13"/>
        <v>1.21875</v>
      </c>
    </row>
    <row r="18" spans="1:25">
      <c r="A18" s="18">
        <v>0.5</v>
      </c>
      <c r="B18" s="21">
        <v>-17</v>
      </c>
      <c r="C18" s="22">
        <v>14.96875</v>
      </c>
      <c r="D18" s="21">
        <f t="shared" si="8"/>
        <v>-12</v>
      </c>
      <c r="E18" s="21">
        <v>17</v>
      </c>
      <c r="F18" s="22">
        <v>6.84375</v>
      </c>
      <c r="G18" s="21">
        <f t="shared" si="9"/>
        <v>-12</v>
      </c>
      <c r="H18" s="34">
        <f>E30</f>
        <v>19.390999999999998</v>
      </c>
      <c r="I18" s="34">
        <f>F30*-1</f>
        <v>-19.39</v>
      </c>
      <c r="J18" s="34">
        <f>G30</f>
        <v>-8.2319999999999993</v>
      </c>
      <c r="K18" s="21">
        <v>-17</v>
      </c>
      <c r="L18" s="22">
        <v>-10.09375</v>
      </c>
      <c r="M18" s="21">
        <f t="shared" si="0"/>
        <v>-12</v>
      </c>
      <c r="N18" s="24"/>
      <c r="O18" s="5"/>
      <c r="P18" s="35">
        <v>-5.641</v>
      </c>
      <c r="Q18" s="35">
        <v>16.100999999999999</v>
      </c>
      <c r="R18" s="35">
        <v>-9.1189999999999998</v>
      </c>
      <c r="S18" s="26">
        <f t="shared" si="14"/>
        <v>2.089999999999999</v>
      </c>
      <c r="T18" s="26">
        <f t="shared" si="12"/>
        <v>2.8733333333333393</v>
      </c>
      <c r="U18" s="26">
        <f t="shared" si="12"/>
        <v>8.6466666666666701</v>
      </c>
      <c r="V18" s="27">
        <f t="shared" si="15"/>
        <v>18.263175877680013</v>
      </c>
      <c r="W18" s="27">
        <f t="shared" si="11"/>
        <v>25.10822584778343</v>
      </c>
      <c r="X18" s="27">
        <f t="shared" si="11"/>
        <v>75.557700521055807</v>
      </c>
      <c r="Y18" s="35">
        <f t="shared" si="13"/>
        <v>1.625</v>
      </c>
    </row>
    <row r="19" spans="1:25">
      <c r="A19" s="18">
        <v>0.6</v>
      </c>
      <c r="B19" s="21">
        <v>-17</v>
      </c>
      <c r="C19" s="22">
        <v>14.5625</v>
      </c>
      <c r="D19" s="21">
        <f t="shared" si="8"/>
        <v>-12</v>
      </c>
      <c r="E19" s="21">
        <v>17</v>
      </c>
      <c r="F19" s="22">
        <v>6.4375</v>
      </c>
      <c r="G19" s="21">
        <f t="shared" si="9"/>
        <v>-12</v>
      </c>
      <c r="H19" s="34">
        <f>E29</f>
        <v>20.885000000000002</v>
      </c>
      <c r="I19" s="34">
        <f>F29*-1</f>
        <v>-16.334</v>
      </c>
      <c r="J19" s="34">
        <f>G29</f>
        <v>-8.2680000000000007</v>
      </c>
      <c r="K19" s="21">
        <v>-17</v>
      </c>
      <c r="L19" s="22">
        <v>-10.5</v>
      </c>
      <c r="M19" s="21">
        <f t="shared" si="0"/>
        <v>-12</v>
      </c>
      <c r="N19" s="24"/>
      <c r="O19" s="5"/>
      <c r="P19" s="35">
        <v>-6.8949999999999996</v>
      </c>
      <c r="Q19" s="35">
        <v>16.532</v>
      </c>
      <c r="R19" s="35">
        <v>-10.416</v>
      </c>
      <c r="S19" s="26">
        <f t="shared" si="14"/>
        <v>2.1683333333333334</v>
      </c>
      <c r="T19" s="26">
        <f t="shared" si="12"/>
        <v>2.6333333333333302</v>
      </c>
      <c r="U19" s="26">
        <f t="shared" si="12"/>
        <v>8.2533333333333285</v>
      </c>
      <c r="V19" s="27">
        <f t="shared" si="15"/>
        <v>18.947680874690356</v>
      </c>
      <c r="W19" s="27">
        <f t="shared" si="11"/>
        <v>23.011019048432537</v>
      </c>
      <c r="X19" s="27">
        <f t="shared" si="11"/>
        <v>72.120611599897458</v>
      </c>
      <c r="Y19" s="35">
        <f t="shared" si="13"/>
        <v>2.03125</v>
      </c>
    </row>
    <row r="20" spans="1:25">
      <c r="A20" s="18">
        <v>0.7</v>
      </c>
      <c r="B20" s="21">
        <v>-17</v>
      </c>
      <c r="C20" s="22">
        <v>14.15625</v>
      </c>
      <c r="D20" s="21">
        <f t="shared" si="8"/>
        <v>-12</v>
      </c>
      <c r="E20" s="21">
        <v>17</v>
      </c>
      <c r="F20" s="22">
        <v>6.03125</v>
      </c>
      <c r="G20" s="21">
        <f t="shared" si="9"/>
        <v>-12</v>
      </c>
      <c r="H20" s="34">
        <f>E28</f>
        <v>22.117000000000001</v>
      </c>
      <c r="I20" s="34">
        <f>F28*-1</f>
        <v>-11.679</v>
      </c>
      <c r="J20" s="34">
        <f>G28</f>
        <v>-8.4009999999999998</v>
      </c>
      <c r="K20" s="21">
        <v>-17</v>
      </c>
      <c r="L20" s="22">
        <v>-10.90625</v>
      </c>
      <c r="M20" s="21">
        <f t="shared" si="0"/>
        <v>-12</v>
      </c>
      <c r="N20" s="24"/>
      <c r="O20" s="5"/>
      <c r="P20" s="35">
        <v>-8.1959999999999997</v>
      </c>
      <c r="Q20" s="35">
        <v>16.927</v>
      </c>
      <c r="R20" s="35">
        <v>-11.654</v>
      </c>
      <c r="S20" s="26">
        <f t="shared" si="14"/>
        <v>2.2383333333333328</v>
      </c>
      <c r="T20" s="26">
        <f t="shared" si="12"/>
        <v>2.3933333333333446</v>
      </c>
      <c r="U20" s="26">
        <f t="shared" si="12"/>
        <v>7.8266666666666618</v>
      </c>
      <c r="V20" s="27">
        <f t="shared" si="15"/>
        <v>19.559366191167676</v>
      </c>
      <c r="W20" s="27">
        <f t="shared" si="11"/>
        <v>20.913812249081847</v>
      </c>
      <c r="X20" s="27">
        <f t="shared" si="11"/>
        <v>68.392243956607118</v>
      </c>
      <c r="Y20" s="35">
        <f t="shared" si="13"/>
        <v>2.4375</v>
      </c>
    </row>
    <row r="21" spans="1:25">
      <c r="A21" s="18">
        <v>0.8</v>
      </c>
      <c r="B21" s="21">
        <v>-17</v>
      </c>
      <c r="C21" s="22">
        <v>13.75</v>
      </c>
      <c r="D21" s="21">
        <f t="shared" si="8"/>
        <v>-12</v>
      </c>
      <c r="E21" s="21">
        <v>17</v>
      </c>
      <c r="F21" s="22">
        <v>5.625</v>
      </c>
      <c r="G21" s="21">
        <f t="shared" si="9"/>
        <v>-12</v>
      </c>
      <c r="H21" s="34">
        <f>E27</f>
        <v>21.462</v>
      </c>
      <c r="I21" s="34">
        <f>F27*-1</f>
        <v>-7.085</v>
      </c>
      <c r="J21" s="34">
        <f>G27</f>
        <v>-9.1980000000000004</v>
      </c>
      <c r="K21" s="21">
        <v>-17</v>
      </c>
      <c r="L21" s="22">
        <v>-11.3125</v>
      </c>
      <c r="M21" s="21">
        <f t="shared" si="0"/>
        <v>-12</v>
      </c>
      <c r="N21" s="24"/>
      <c r="O21" s="5"/>
      <c r="P21" s="35">
        <v>-9.5389999999999997</v>
      </c>
      <c r="Q21" s="35">
        <v>17.286000000000001</v>
      </c>
      <c r="R21" s="35">
        <v>-12.827999999999999</v>
      </c>
      <c r="S21" s="26">
        <f t="shared" si="14"/>
        <v>2.3166666666666673</v>
      </c>
      <c r="T21" s="26">
        <f t="shared" si="12"/>
        <v>2.1733333333333129</v>
      </c>
      <c r="U21" s="26">
        <f t="shared" si="12"/>
        <v>7.4266666666666703</v>
      </c>
      <c r="V21" s="27">
        <f t="shared" si="15"/>
        <v>20.243871188178019</v>
      </c>
      <c r="W21" s="27">
        <f t="shared" si="11"/>
        <v>18.991372683009988</v>
      </c>
      <c r="X21" s="27">
        <f t="shared" si="11"/>
        <v>64.896899291022507</v>
      </c>
      <c r="Y21" s="35">
        <f t="shared" si="13"/>
        <v>2.84375</v>
      </c>
    </row>
    <row r="22" spans="1:25">
      <c r="A22" s="18">
        <v>0.9</v>
      </c>
      <c r="B22" s="21">
        <v>-17</v>
      </c>
      <c r="C22" s="22">
        <v>13.34375</v>
      </c>
      <c r="D22" s="21">
        <f t="shared" si="8"/>
        <v>-12</v>
      </c>
      <c r="E22" s="21">
        <v>17</v>
      </c>
      <c r="F22" s="22">
        <v>5.21875</v>
      </c>
      <c r="G22" s="21">
        <f t="shared" si="9"/>
        <v>-12</v>
      </c>
      <c r="H22" s="34">
        <f>E26</f>
        <v>18.407</v>
      </c>
      <c r="I22" s="34">
        <f>F26*-1</f>
        <v>-3.7869999999999999</v>
      </c>
      <c r="J22" s="34">
        <f>G26</f>
        <v>-10.943</v>
      </c>
      <c r="K22" s="21">
        <v>-17</v>
      </c>
      <c r="L22" s="22">
        <v>-11.71875</v>
      </c>
      <c r="M22" s="21">
        <f t="shared" si="0"/>
        <v>-12</v>
      </c>
      <c r="N22" s="24"/>
      <c r="O22" s="5"/>
      <c r="P22" s="35">
        <v>-10.929</v>
      </c>
      <c r="Q22" s="35">
        <v>17.611999999999998</v>
      </c>
      <c r="R22" s="35">
        <v>-13.942</v>
      </c>
      <c r="S22" s="26">
        <f t="shared" si="14"/>
        <v>2.3949999999999987</v>
      </c>
      <c r="T22" s="26">
        <f t="shared" si="12"/>
        <v>1.9600000000000029</v>
      </c>
      <c r="U22" s="26">
        <f t="shared" si="12"/>
        <v>7.0266666666666673</v>
      </c>
      <c r="V22" s="27">
        <f t="shared" si="15"/>
        <v>20.928376185188338</v>
      </c>
      <c r="W22" s="27">
        <f t="shared" si="11"/>
        <v>17.127188861365021</v>
      </c>
      <c r="X22" s="27">
        <f t="shared" si="11"/>
        <v>61.401554625437782</v>
      </c>
      <c r="Y22" s="35">
        <f t="shared" si="13"/>
        <v>3.25</v>
      </c>
    </row>
    <row r="23" spans="1:25">
      <c r="A23" s="18">
        <v>1</v>
      </c>
      <c r="B23" s="21">
        <v>-17</v>
      </c>
      <c r="C23" s="22">
        <v>12.9375</v>
      </c>
      <c r="D23" s="21">
        <f t="shared" si="8"/>
        <v>-12</v>
      </c>
      <c r="E23" s="21">
        <v>17</v>
      </c>
      <c r="F23" s="22">
        <v>4.8125</v>
      </c>
      <c r="G23" s="21">
        <f t="shared" si="9"/>
        <v>-12</v>
      </c>
      <c r="H23" s="19">
        <v>17</v>
      </c>
      <c r="I23" s="20">
        <v>-4</v>
      </c>
      <c r="J23" s="19">
        <f t="shared" ref="J23:J52" si="16">$D$13</f>
        <v>-12</v>
      </c>
      <c r="K23" s="21">
        <v>-17</v>
      </c>
      <c r="L23" s="22">
        <v>-12.125</v>
      </c>
      <c r="M23" s="21">
        <f t="shared" si="0"/>
        <v>-12</v>
      </c>
      <c r="N23" s="24"/>
      <c r="O23" s="25" t="s">
        <v>33</v>
      </c>
      <c r="P23" s="35">
        <v>-12.366</v>
      </c>
      <c r="Q23" s="35">
        <v>17.905999999999999</v>
      </c>
      <c r="R23" s="35">
        <v>-14.996</v>
      </c>
      <c r="S23" s="26">
        <f t="shared" ref="S23:S44" si="17">(ABS(P23-P24))/(0.1*6)</f>
        <v>2.4816666666666678</v>
      </c>
      <c r="T23" s="26">
        <f t="shared" ref="T23:T44" si="18">4*(ABS(Q23-Q24))/(0.1*6)</f>
        <v>1.7666666666666702</v>
      </c>
      <c r="U23" s="26">
        <f t="shared" ref="U23:U44" si="19">4*(ABS(R23-R24))/(0.1*6)</f>
        <v>6.653333333333328</v>
      </c>
      <c r="V23" s="27">
        <f t="shared" ref="V23:V44" si="20">S23*1023/117.07</f>
        <v>21.685700862731711</v>
      </c>
      <c r="W23" s="27">
        <f t="shared" ref="W23:W44" si="21">T23*1023/117.07</f>
        <v>15.437772272999092</v>
      </c>
      <c r="X23" s="27">
        <f t="shared" ref="X23:X44" si="22">U23*1023/117.07</f>
        <v>58.139232937558681</v>
      </c>
      <c r="Y23" s="35">
        <f t="shared" si="13"/>
        <v>3.65625</v>
      </c>
    </row>
    <row r="24" spans="1:25">
      <c r="A24" s="18">
        <v>1.1000000000000001</v>
      </c>
      <c r="B24" s="21">
        <v>-17</v>
      </c>
      <c r="C24" s="22">
        <v>12.53125</v>
      </c>
      <c r="D24" s="21">
        <f t="shared" si="8"/>
        <v>-12</v>
      </c>
      <c r="E24" s="21">
        <v>17</v>
      </c>
      <c r="F24" s="22">
        <v>4.40625</v>
      </c>
      <c r="G24" s="21">
        <f t="shared" si="9"/>
        <v>-12</v>
      </c>
      <c r="H24" s="21">
        <v>17</v>
      </c>
      <c r="I24" s="22">
        <v>-4.40625</v>
      </c>
      <c r="J24" s="21">
        <f t="shared" si="16"/>
        <v>-12</v>
      </c>
      <c r="K24" s="21">
        <v>-17</v>
      </c>
      <c r="L24" s="22">
        <v>-12.53125</v>
      </c>
      <c r="M24" s="21">
        <f t="shared" si="0"/>
        <v>-12</v>
      </c>
      <c r="N24" s="24"/>
      <c r="O24" s="5"/>
      <c r="P24" s="35">
        <v>-13.855</v>
      </c>
      <c r="Q24" s="35">
        <v>18.170999999999999</v>
      </c>
      <c r="R24" s="35">
        <v>-15.994</v>
      </c>
      <c r="S24" s="26">
        <f t="shared" si="17"/>
        <v>2.5549999999999988</v>
      </c>
      <c r="T24" s="26">
        <f t="shared" si="18"/>
        <v>1.5666666666666627</v>
      </c>
      <c r="U24" s="26">
        <f t="shared" si="19"/>
        <v>6.2399999999999984</v>
      </c>
      <c r="V24" s="27">
        <f t="shared" si="20"/>
        <v>22.326514051422219</v>
      </c>
      <c r="W24" s="27">
        <f t="shared" si="21"/>
        <v>13.690099940206681</v>
      </c>
      <c r="X24" s="27">
        <f t="shared" si="22"/>
        <v>54.527376783121198</v>
      </c>
      <c r="Y24" s="35">
        <f t="shared" si="13"/>
        <v>4.0625</v>
      </c>
    </row>
    <row r="25" spans="1:25">
      <c r="A25" s="18">
        <v>1.2</v>
      </c>
      <c r="B25" s="21">
        <v>-17</v>
      </c>
      <c r="C25" s="22">
        <v>12.125</v>
      </c>
      <c r="D25" s="21">
        <f t="shared" si="8"/>
        <v>-12</v>
      </c>
      <c r="E25" s="30">
        <v>17</v>
      </c>
      <c r="F25" s="31">
        <v>4</v>
      </c>
      <c r="G25" s="30">
        <f t="shared" si="9"/>
        <v>-12</v>
      </c>
      <c r="H25" s="21">
        <v>17</v>
      </c>
      <c r="I25" s="22">
        <v>-4.8125</v>
      </c>
      <c r="J25" s="21">
        <f t="shared" si="16"/>
        <v>-12</v>
      </c>
      <c r="K25" s="21">
        <v>-17</v>
      </c>
      <c r="L25" s="22">
        <v>-12.9375</v>
      </c>
      <c r="M25" s="21">
        <f t="shared" si="0"/>
        <v>-12</v>
      </c>
      <c r="N25" s="24"/>
      <c r="O25" s="32" t="s">
        <v>34</v>
      </c>
      <c r="P25" s="35">
        <v>-15.388</v>
      </c>
      <c r="Q25" s="35">
        <v>18.405999999999999</v>
      </c>
      <c r="R25" s="35">
        <v>-16.93</v>
      </c>
      <c r="S25" s="26">
        <f t="shared" si="17"/>
        <v>2.6350000000000016</v>
      </c>
      <c r="T25" s="26">
        <f t="shared" si="18"/>
        <v>1.37333333333333</v>
      </c>
      <c r="U25" s="26">
        <f t="shared" si="19"/>
        <v>5.8466666666666587</v>
      </c>
      <c r="V25" s="27">
        <f t="shared" si="20"/>
        <v>23.025582984539177</v>
      </c>
      <c r="W25" s="27">
        <f t="shared" si="21"/>
        <v>12.000683351840751</v>
      </c>
      <c r="X25" s="27">
        <f t="shared" si="22"/>
        <v>51.090287861962864</v>
      </c>
      <c r="Y25" s="20">
        <f>(C25+I25)/2</f>
        <v>3.65625</v>
      </c>
    </row>
    <row r="26" spans="1:25">
      <c r="A26" s="18">
        <v>1.3</v>
      </c>
      <c r="B26" s="21">
        <v>-17</v>
      </c>
      <c r="C26" s="22">
        <v>11.71875</v>
      </c>
      <c r="D26" s="21">
        <f t="shared" si="8"/>
        <v>-12</v>
      </c>
      <c r="E26" s="34">
        <f>B46*-1</f>
        <v>18.407</v>
      </c>
      <c r="F26" s="34">
        <f>C46</f>
        <v>3.7869999999999999</v>
      </c>
      <c r="G26" s="34">
        <f>D46</f>
        <v>-10.943</v>
      </c>
      <c r="H26" s="21">
        <v>17</v>
      </c>
      <c r="I26" s="22">
        <v>-5.21875</v>
      </c>
      <c r="J26" s="21">
        <f t="shared" si="16"/>
        <v>-12</v>
      </c>
      <c r="K26" s="21">
        <v>-17</v>
      </c>
      <c r="L26" s="22">
        <v>-13.34375</v>
      </c>
      <c r="M26" s="21">
        <f t="shared" si="0"/>
        <v>-12</v>
      </c>
      <c r="N26" s="24"/>
      <c r="O26" s="5"/>
      <c r="P26" s="35">
        <v>-16.969000000000001</v>
      </c>
      <c r="Q26" s="35">
        <v>18.611999999999998</v>
      </c>
      <c r="R26" s="35">
        <v>-17.806999999999999</v>
      </c>
      <c r="S26" s="26">
        <f t="shared" si="17"/>
        <v>2.7133333333333329</v>
      </c>
      <c r="T26" s="26">
        <f t="shared" si="18"/>
        <v>1.2466666666666744</v>
      </c>
      <c r="U26" s="26">
        <f t="shared" si="19"/>
        <v>5.4666666666666677</v>
      </c>
      <c r="V26" s="27">
        <f t="shared" si="20"/>
        <v>23.710087981549499</v>
      </c>
      <c r="W26" s="27">
        <f t="shared" si="21"/>
        <v>10.893824207739028</v>
      </c>
      <c r="X26" s="27">
        <f t="shared" si="22"/>
        <v>47.769710429657486</v>
      </c>
      <c r="Y26" s="35">
        <f t="shared" ref="Y26:Y34" si="23">(C26+I26)/2</f>
        <v>3.25</v>
      </c>
    </row>
    <row r="27" spans="1:25">
      <c r="A27" s="18">
        <v>1.4</v>
      </c>
      <c r="B27" s="21">
        <v>-17</v>
      </c>
      <c r="C27" s="22">
        <v>11.3125</v>
      </c>
      <c r="D27" s="21">
        <f t="shared" si="8"/>
        <v>-12</v>
      </c>
      <c r="E27" s="34">
        <f t="shared" ref="E27:E32" si="24">B47*-1</f>
        <v>21.462</v>
      </c>
      <c r="F27" s="34">
        <f t="shared" ref="F27:G32" si="25">C47</f>
        <v>7.085</v>
      </c>
      <c r="G27" s="34">
        <f t="shared" si="25"/>
        <v>-9.1980000000000004</v>
      </c>
      <c r="H27" s="21">
        <v>17</v>
      </c>
      <c r="I27" s="22">
        <v>-5.625</v>
      </c>
      <c r="J27" s="21">
        <f t="shared" si="16"/>
        <v>-12</v>
      </c>
      <c r="K27" s="21">
        <v>-17</v>
      </c>
      <c r="L27" s="22">
        <v>-13.75</v>
      </c>
      <c r="M27" s="21">
        <f t="shared" si="0"/>
        <v>-12</v>
      </c>
      <c r="N27" s="24"/>
      <c r="O27" s="5"/>
      <c r="P27" s="35">
        <v>-18.597000000000001</v>
      </c>
      <c r="Q27" s="35">
        <v>18.798999999999999</v>
      </c>
      <c r="R27" s="35">
        <v>-18.626999999999999</v>
      </c>
      <c r="S27" s="26">
        <f t="shared" si="17"/>
        <v>2.8016666666666619</v>
      </c>
      <c r="T27" s="26">
        <f t="shared" si="18"/>
        <v>1.0733333333333424</v>
      </c>
      <c r="U27" s="26">
        <f t="shared" si="19"/>
        <v>5.0866666666666767</v>
      </c>
      <c r="V27" s="27">
        <f t="shared" si="20"/>
        <v>24.481976595199413</v>
      </c>
      <c r="W27" s="27">
        <f t="shared" si="21"/>
        <v>9.3791748526523389</v>
      </c>
      <c r="X27" s="27">
        <f t="shared" si="22"/>
        <v>44.449132997352102</v>
      </c>
      <c r="Y27" s="35">
        <f t="shared" si="23"/>
        <v>2.84375</v>
      </c>
    </row>
    <row r="28" spans="1:25">
      <c r="A28" s="18">
        <v>1.5</v>
      </c>
      <c r="B28" s="21">
        <v>-17</v>
      </c>
      <c r="C28" s="22">
        <v>10.90625</v>
      </c>
      <c r="D28" s="21">
        <f t="shared" si="8"/>
        <v>-12</v>
      </c>
      <c r="E28" s="34">
        <f t="shared" si="24"/>
        <v>22.117000000000001</v>
      </c>
      <c r="F28" s="34">
        <f t="shared" si="25"/>
        <v>11.679</v>
      </c>
      <c r="G28" s="34">
        <f t="shared" si="25"/>
        <v>-8.4009999999999998</v>
      </c>
      <c r="H28" s="21">
        <v>17</v>
      </c>
      <c r="I28" s="22">
        <v>-6.03125</v>
      </c>
      <c r="J28" s="21">
        <f t="shared" si="16"/>
        <v>-12</v>
      </c>
      <c r="K28" s="21">
        <v>-17</v>
      </c>
      <c r="L28" s="22">
        <v>-14.15625</v>
      </c>
      <c r="M28" s="21">
        <f t="shared" si="0"/>
        <v>-12</v>
      </c>
      <c r="N28" s="24"/>
      <c r="O28" s="5"/>
      <c r="P28" s="35">
        <v>-20.277999999999999</v>
      </c>
      <c r="Q28" s="35">
        <v>18.96</v>
      </c>
      <c r="R28" s="35">
        <v>-19.39</v>
      </c>
      <c r="S28" s="26">
        <f t="shared" si="17"/>
        <v>2.8700000000000019</v>
      </c>
      <c r="T28" s="26">
        <f t="shared" si="18"/>
        <v>0.9266666666666622</v>
      </c>
      <c r="U28" s="26">
        <f t="shared" si="19"/>
        <v>4.6866666666666621</v>
      </c>
      <c r="V28" s="27">
        <f t="shared" si="20"/>
        <v>25.079097975570189</v>
      </c>
      <c r="W28" s="27">
        <f t="shared" si="21"/>
        <v>8.0975484752711662</v>
      </c>
      <c r="X28" s="27">
        <f t="shared" si="22"/>
        <v>40.953788331767285</v>
      </c>
      <c r="Y28" s="35">
        <f t="shared" si="23"/>
        <v>2.4375</v>
      </c>
    </row>
    <row r="29" spans="1:25">
      <c r="A29" s="18">
        <v>1.6</v>
      </c>
      <c r="B29" s="21">
        <v>-17</v>
      </c>
      <c r="C29" s="22">
        <v>10.5</v>
      </c>
      <c r="D29" s="21">
        <f t="shared" si="8"/>
        <v>-12</v>
      </c>
      <c r="E29" s="34">
        <f t="shared" si="24"/>
        <v>20.885000000000002</v>
      </c>
      <c r="F29" s="34">
        <f t="shared" si="25"/>
        <v>16.334</v>
      </c>
      <c r="G29" s="34">
        <f t="shared" si="25"/>
        <v>-8.2680000000000007</v>
      </c>
      <c r="H29" s="21">
        <v>17</v>
      </c>
      <c r="I29" s="22">
        <v>-6.4375</v>
      </c>
      <c r="J29" s="21">
        <f t="shared" si="16"/>
        <v>-12</v>
      </c>
      <c r="K29" s="21">
        <v>-17</v>
      </c>
      <c r="L29" s="22">
        <v>-14.5625</v>
      </c>
      <c r="M29" s="21">
        <f t="shared" si="0"/>
        <v>-12</v>
      </c>
      <c r="N29" s="24"/>
      <c r="O29" s="5"/>
      <c r="P29" s="35">
        <v>-22</v>
      </c>
      <c r="Q29" s="35">
        <v>19.099</v>
      </c>
      <c r="R29" s="35">
        <v>-20.093</v>
      </c>
      <c r="S29" s="26">
        <f t="shared" si="17"/>
        <v>2.9466666666666672</v>
      </c>
      <c r="T29" s="26">
        <f t="shared" si="18"/>
        <v>0.80000000000000648</v>
      </c>
      <c r="U29" s="26">
        <f t="shared" si="19"/>
        <v>4.2999999999999963</v>
      </c>
      <c r="V29" s="27">
        <f t="shared" si="20"/>
        <v>25.74903903647391</v>
      </c>
      <c r="W29" s="27">
        <f t="shared" si="21"/>
        <v>6.9906893311694436</v>
      </c>
      <c r="X29" s="27">
        <f t="shared" si="22"/>
        <v>37.574955155035418</v>
      </c>
      <c r="Y29" s="35">
        <f t="shared" si="23"/>
        <v>2.03125</v>
      </c>
    </row>
    <row r="30" spans="1:25">
      <c r="A30" s="18">
        <v>1.7</v>
      </c>
      <c r="B30" s="21">
        <v>-17</v>
      </c>
      <c r="C30" s="22">
        <v>10.09375</v>
      </c>
      <c r="D30" s="21">
        <f t="shared" si="8"/>
        <v>-12</v>
      </c>
      <c r="E30" s="34">
        <f t="shared" si="24"/>
        <v>19.390999999999998</v>
      </c>
      <c r="F30" s="34">
        <f t="shared" si="25"/>
        <v>19.39</v>
      </c>
      <c r="G30" s="34">
        <f t="shared" si="25"/>
        <v>-8.2319999999999993</v>
      </c>
      <c r="H30" s="21">
        <v>17</v>
      </c>
      <c r="I30" s="22">
        <v>-6.84375</v>
      </c>
      <c r="J30" s="21">
        <f t="shared" si="16"/>
        <v>-12</v>
      </c>
      <c r="K30" s="21">
        <v>-17</v>
      </c>
      <c r="L30" s="22">
        <v>-14.96875</v>
      </c>
      <c r="M30" s="21">
        <f t="shared" si="0"/>
        <v>-12</v>
      </c>
      <c r="N30" s="24"/>
      <c r="O30" s="5"/>
      <c r="P30" s="35">
        <v>-23.768000000000001</v>
      </c>
      <c r="Q30" s="35">
        <v>19.219000000000001</v>
      </c>
      <c r="R30" s="35">
        <v>-20.738</v>
      </c>
      <c r="S30" s="26">
        <f t="shared" si="17"/>
        <v>3.0183333333333326</v>
      </c>
      <c r="T30" s="26">
        <f t="shared" si="18"/>
        <v>0.68000000000000194</v>
      </c>
      <c r="U30" s="26">
        <f t="shared" si="19"/>
        <v>3.9200000000000057</v>
      </c>
      <c r="V30" s="27">
        <f t="shared" si="20"/>
        <v>26.375288289057824</v>
      </c>
      <c r="W30" s="27">
        <f t="shared" si="21"/>
        <v>5.9420859314939953</v>
      </c>
      <c r="X30" s="27">
        <f t="shared" si="22"/>
        <v>34.254377722730041</v>
      </c>
      <c r="Y30" s="35">
        <f t="shared" si="23"/>
        <v>1.625</v>
      </c>
    </row>
    <row r="31" spans="1:25">
      <c r="A31" s="18">
        <v>1.8</v>
      </c>
      <c r="B31" s="21">
        <v>-17</v>
      </c>
      <c r="C31" s="22">
        <v>9.6875</v>
      </c>
      <c r="D31" s="21">
        <f t="shared" si="8"/>
        <v>-12</v>
      </c>
      <c r="E31" s="34">
        <f t="shared" si="24"/>
        <v>18.89</v>
      </c>
      <c r="F31" s="34">
        <f t="shared" si="25"/>
        <v>18.89</v>
      </c>
      <c r="G31" s="34">
        <f t="shared" si="25"/>
        <v>-9.375</v>
      </c>
      <c r="H31" s="21">
        <v>17</v>
      </c>
      <c r="I31" s="22">
        <v>-7.25</v>
      </c>
      <c r="J31" s="21">
        <f t="shared" si="16"/>
        <v>-12</v>
      </c>
      <c r="K31" s="21">
        <v>-17</v>
      </c>
      <c r="L31" s="22">
        <v>-15.375</v>
      </c>
      <c r="M31" s="21">
        <f t="shared" si="0"/>
        <v>-12</v>
      </c>
      <c r="N31" s="24"/>
      <c r="O31" s="5"/>
      <c r="P31" s="35">
        <v>-25.579000000000001</v>
      </c>
      <c r="Q31" s="35">
        <v>19.321000000000002</v>
      </c>
      <c r="R31" s="35">
        <v>-21.326000000000001</v>
      </c>
      <c r="S31" s="26">
        <f t="shared" si="17"/>
        <v>3.0949999999999984</v>
      </c>
      <c r="T31" s="26">
        <f t="shared" si="18"/>
        <v>0.57333333333332337</v>
      </c>
      <c r="U31" s="26">
        <f t="shared" si="19"/>
        <v>3.5466666666666664</v>
      </c>
      <c r="V31" s="27">
        <f t="shared" si="20"/>
        <v>27.045229349961552</v>
      </c>
      <c r="W31" s="27">
        <f t="shared" si="21"/>
        <v>5.0099940206713072</v>
      </c>
      <c r="X31" s="27">
        <f t="shared" si="22"/>
        <v>30.992056034850943</v>
      </c>
      <c r="Y31" s="35">
        <f t="shared" si="23"/>
        <v>1.21875</v>
      </c>
    </row>
    <row r="32" spans="1:25">
      <c r="A32" s="18">
        <v>1.9</v>
      </c>
      <c r="B32" s="21">
        <v>-17</v>
      </c>
      <c r="C32" s="22">
        <v>9.28125</v>
      </c>
      <c r="D32" s="21">
        <f t="shared" si="8"/>
        <v>-12</v>
      </c>
      <c r="E32" s="34">
        <f t="shared" si="24"/>
        <v>18.334</v>
      </c>
      <c r="F32" s="34">
        <f t="shared" si="25"/>
        <v>18.334</v>
      </c>
      <c r="G32" s="34">
        <f t="shared" si="25"/>
        <v>-10.467000000000001</v>
      </c>
      <c r="H32" s="21">
        <v>17</v>
      </c>
      <c r="I32" s="22">
        <v>-7.65625</v>
      </c>
      <c r="J32" s="21">
        <f t="shared" si="16"/>
        <v>-12</v>
      </c>
      <c r="K32" s="21">
        <v>-17</v>
      </c>
      <c r="L32" s="22">
        <v>-15.78125</v>
      </c>
      <c r="M32" s="21">
        <f t="shared" si="0"/>
        <v>-12</v>
      </c>
      <c r="N32" s="24"/>
      <c r="O32" s="5"/>
      <c r="P32" s="35">
        <v>-27.436</v>
      </c>
      <c r="Q32" s="35">
        <v>19.407</v>
      </c>
      <c r="R32" s="35">
        <v>-21.858000000000001</v>
      </c>
      <c r="S32" s="26">
        <f t="shared" si="17"/>
        <v>3.1516666666666691</v>
      </c>
      <c r="T32" s="26">
        <f t="shared" si="18"/>
        <v>0.47333333333334332</v>
      </c>
      <c r="U32" s="26">
        <f t="shared" si="19"/>
        <v>3.1533333333333262</v>
      </c>
      <c r="V32" s="27">
        <f t="shared" si="20"/>
        <v>27.540403177586082</v>
      </c>
      <c r="W32" s="27">
        <f t="shared" si="21"/>
        <v>4.1361578542753072</v>
      </c>
      <c r="X32" s="27">
        <f t="shared" si="22"/>
        <v>27.554967113692602</v>
      </c>
      <c r="Y32" s="35">
        <f t="shared" si="23"/>
        <v>0.8125</v>
      </c>
    </row>
    <row r="33" spans="1:25">
      <c r="A33" s="18">
        <v>2</v>
      </c>
      <c r="B33" s="21">
        <v>-17</v>
      </c>
      <c r="C33" s="22">
        <v>8.875</v>
      </c>
      <c r="D33" s="21">
        <f t="shared" si="8"/>
        <v>-12</v>
      </c>
      <c r="E33" s="19">
        <v>17</v>
      </c>
      <c r="F33" s="20">
        <v>17</v>
      </c>
      <c r="G33" s="19">
        <f t="shared" ref="G33:G52" si="26">$D$13</f>
        <v>-12</v>
      </c>
      <c r="H33" s="21">
        <v>17</v>
      </c>
      <c r="I33" s="22">
        <v>-8.0625</v>
      </c>
      <c r="J33" s="21">
        <f t="shared" si="16"/>
        <v>-12</v>
      </c>
      <c r="K33" s="21">
        <v>-17</v>
      </c>
      <c r="L33" s="22">
        <v>-16.1875</v>
      </c>
      <c r="M33" s="21">
        <f t="shared" si="0"/>
        <v>-12</v>
      </c>
      <c r="N33" s="24"/>
      <c r="O33" s="25" t="s">
        <v>35</v>
      </c>
      <c r="P33" s="35">
        <v>-29.327000000000002</v>
      </c>
      <c r="Q33" s="35">
        <v>19.478000000000002</v>
      </c>
      <c r="R33" s="35">
        <v>-22.331</v>
      </c>
      <c r="S33" s="26">
        <f t="shared" si="17"/>
        <v>3.2116666666666656</v>
      </c>
      <c r="T33" s="26">
        <f t="shared" si="18"/>
        <v>0.3933333333333166</v>
      </c>
      <c r="U33" s="26">
        <f t="shared" si="19"/>
        <v>2.7666666666666604</v>
      </c>
      <c r="V33" s="27">
        <f t="shared" si="20"/>
        <v>28.064704877423758</v>
      </c>
      <c r="W33" s="27">
        <f t="shared" si="21"/>
        <v>3.4370889211581352</v>
      </c>
      <c r="X33" s="27">
        <f t="shared" si="22"/>
        <v>24.176133936960738</v>
      </c>
      <c r="Y33" s="20">
        <f t="shared" si="23"/>
        <v>0.40625</v>
      </c>
    </row>
    <row r="34" spans="1:25">
      <c r="A34" s="18">
        <v>2.1</v>
      </c>
      <c r="B34" s="21">
        <v>-17</v>
      </c>
      <c r="C34" s="22">
        <v>8.46875</v>
      </c>
      <c r="D34" s="21">
        <f t="shared" si="8"/>
        <v>-12</v>
      </c>
      <c r="E34" s="21">
        <v>17</v>
      </c>
      <c r="F34" s="22">
        <v>16.59375</v>
      </c>
      <c r="G34" s="21">
        <f t="shared" si="26"/>
        <v>-12</v>
      </c>
      <c r="H34" s="21">
        <v>17</v>
      </c>
      <c r="I34" s="22">
        <v>-8.46875</v>
      </c>
      <c r="J34" s="21">
        <f t="shared" si="16"/>
        <v>-12</v>
      </c>
      <c r="K34" s="21">
        <v>-17</v>
      </c>
      <c r="L34" s="22">
        <v>-16.59375</v>
      </c>
      <c r="M34" s="21">
        <f t="shared" si="0"/>
        <v>-12</v>
      </c>
      <c r="N34" s="24"/>
      <c r="O34" s="5"/>
      <c r="P34" s="35">
        <v>-31.254000000000001</v>
      </c>
      <c r="Q34" s="35">
        <v>19.536999999999999</v>
      </c>
      <c r="R34" s="35">
        <v>-22.745999999999999</v>
      </c>
      <c r="S34" s="26">
        <f t="shared" si="17"/>
        <v>3.2649999999999988</v>
      </c>
      <c r="T34" s="26">
        <f t="shared" si="18"/>
        <v>0.31333333333333724</v>
      </c>
      <c r="U34" s="26">
        <f t="shared" si="19"/>
        <v>2.3933333333333446</v>
      </c>
      <c r="V34" s="27">
        <f t="shared" si="20"/>
        <v>28.530750832835047</v>
      </c>
      <c r="W34" s="27">
        <f t="shared" si="21"/>
        <v>2.7380199880413771</v>
      </c>
      <c r="X34" s="27">
        <f t="shared" si="22"/>
        <v>20.913812249081847</v>
      </c>
      <c r="Y34" s="35">
        <f t="shared" si="23"/>
        <v>0</v>
      </c>
    </row>
    <row r="35" spans="1:25">
      <c r="A35" s="18">
        <v>2.2000000000000002</v>
      </c>
      <c r="B35" s="21">
        <v>-17</v>
      </c>
      <c r="C35" s="22">
        <v>8.0625</v>
      </c>
      <c r="D35" s="21">
        <f t="shared" si="8"/>
        <v>-12</v>
      </c>
      <c r="E35" s="21">
        <v>17</v>
      </c>
      <c r="F35" s="22">
        <v>16.1875</v>
      </c>
      <c r="G35" s="21">
        <f t="shared" si="26"/>
        <v>-12</v>
      </c>
      <c r="H35" s="21">
        <v>17</v>
      </c>
      <c r="I35" s="22">
        <v>-8.875</v>
      </c>
      <c r="J35" s="21">
        <f t="shared" si="16"/>
        <v>-12</v>
      </c>
      <c r="K35" s="30">
        <v>-17</v>
      </c>
      <c r="L35" s="31">
        <v>-17</v>
      </c>
      <c r="M35" s="30">
        <f t="shared" si="0"/>
        <v>-12</v>
      </c>
      <c r="N35" s="24"/>
      <c r="O35" s="32" t="s">
        <v>36</v>
      </c>
      <c r="P35" s="35">
        <v>-33.213000000000001</v>
      </c>
      <c r="Q35" s="35">
        <v>19.584</v>
      </c>
      <c r="R35" s="35">
        <v>-23.105</v>
      </c>
      <c r="S35" s="26">
        <f t="shared" si="17"/>
        <v>3.3216666666666699</v>
      </c>
      <c r="T35" s="26">
        <f t="shared" si="18"/>
        <v>0.24666666666666018</v>
      </c>
      <c r="U35" s="26">
        <f t="shared" si="19"/>
        <v>2.0133333333333305</v>
      </c>
      <c r="V35" s="27">
        <f t="shared" si="20"/>
        <v>29.025924660459584</v>
      </c>
      <c r="W35" s="27">
        <f t="shared" si="21"/>
        <v>2.1554625437771708</v>
      </c>
      <c r="X35" s="27">
        <f t="shared" si="22"/>
        <v>17.593234816776263</v>
      </c>
      <c r="Y35" s="35">
        <f>(C35+I35)/2*-1</f>
        <v>0.40625</v>
      </c>
    </row>
    <row r="36" spans="1:25">
      <c r="A36" s="18">
        <v>2.2999999999999998</v>
      </c>
      <c r="B36" s="21">
        <v>-17</v>
      </c>
      <c r="C36" s="22">
        <v>7.65625</v>
      </c>
      <c r="D36" s="21">
        <f t="shared" si="8"/>
        <v>-12</v>
      </c>
      <c r="E36" s="21">
        <v>17</v>
      </c>
      <c r="F36" s="22">
        <v>15.78125</v>
      </c>
      <c r="G36" s="21">
        <f t="shared" si="26"/>
        <v>-12</v>
      </c>
      <c r="H36" s="21">
        <v>17</v>
      </c>
      <c r="I36" s="22">
        <v>-9.28125</v>
      </c>
      <c r="J36" s="21">
        <f t="shared" si="16"/>
        <v>-12</v>
      </c>
      <c r="K36" s="34">
        <f>H16*-1</f>
        <v>-18.334</v>
      </c>
      <c r="L36" s="34">
        <f>I16</f>
        <v>-18.334</v>
      </c>
      <c r="M36" s="34">
        <f>J16</f>
        <v>-10.467000000000001</v>
      </c>
      <c r="N36" s="24"/>
      <c r="O36" s="5"/>
      <c r="P36" s="35">
        <v>-35.206000000000003</v>
      </c>
      <c r="Q36" s="35">
        <v>19.620999999999999</v>
      </c>
      <c r="R36" s="35">
        <v>-23.407</v>
      </c>
      <c r="S36" s="26">
        <f t="shared" si="17"/>
        <v>3.351666666666659</v>
      </c>
      <c r="T36" s="26">
        <f t="shared" si="18"/>
        <v>0.19333333333333275</v>
      </c>
      <c r="U36" s="26">
        <f t="shared" si="19"/>
        <v>1.6333333333333397</v>
      </c>
      <c r="V36" s="27">
        <f t="shared" si="20"/>
        <v>29.288075510378341</v>
      </c>
      <c r="W36" s="27">
        <f t="shared" si="21"/>
        <v>1.68941658836593</v>
      </c>
      <c r="X36" s="27">
        <f t="shared" si="22"/>
        <v>14.272657384470886</v>
      </c>
      <c r="Y36" s="35">
        <f t="shared" ref="Y36:Y44" si="27">(C36+I36)/2*-1</f>
        <v>0.8125</v>
      </c>
    </row>
    <row r="37" spans="1:25">
      <c r="A37" s="18">
        <v>2.4</v>
      </c>
      <c r="B37" s="21">
        <v>-17</v>
      </c>
      <c r="C37" s="22">
        <v>7.25</v>
      </c>
      <c r="D37" s="21">
        <f t="shared" si="8"/>
        <v>-12</v>
      </c>
      <c r="E37" s="21">
        <v>17</v>
      </c>
      <c r="F37" s="22">
        <v>15.375</v>
      </c>
      <c r="G37" s="21">
        <f t="shared" si="26"/>
        <v>-12</v>
      </c>
      <c r="H37" s="21">
        <v>17</v>
      </c>
      <c r="I37" s="22">
        <v>-9.6875</v>
      </c>
      <c r="J37" s="21">
        <f t="shared" si="16"/>
        <v>-12</v>
      </c>
      <c r="K37" s="34">
        <f t="shared" ref="K37:K42" si="28">H17*-1</f>
        <v>-18.89</v>
      </c>
      <c r="L37" s="34">
        <f t="shared" ref="L37:M42" si="29">I17</f>
        <v>-18.89</v>
      </c>
      <c r="M37" s="34">
        <f t="shared" si="29"/>
        <v>-9.375</v>
      </c>
      <c r="N37" s="24"/>
      <c r="O37" s="5"/>
      <c r="P37" s="35">
        <v>-37.216999999999999</v>
      </c>
      <c r="Q37" s="35">
        <v>19.649999999999999</v>
      </c>
      <c r="R37" s="35">
        <v>-23.652000000000001</v>
      </c>
      <c r="S37" s="26">
        <f t="shared" si="17"/>
        <v>3.3849999999999976</v>
      </c>
      <c r="T37" s="26">
        <f t="shared" si="18"/>
        <v>0.14000000000000529</v>
      </c>
      <c r="U37" s="26">
        <f t="shared" si="19"/>
        <v>1.2466666666666506</v>
      </c>
      <c r="V37" s="27">
        <f t="shared" si="20"/>
        <v>29.579354232510443</v>
      </c>
      <c r="W37" s="27">
        <f t="shared" si="21"/>
        <v>1.2233706329546887</v>
      </c>
      <c r="X37" s="27">
        <f t="shared" si="22"/>
        <v>10.89382420773882</v>
      </c>
      <c r="Y37" s="35">
        <f t="shared" si="27"/>
        <v>1.21875</v>
      </c>
    </row>
    <row r="38" spans="1:25">
      <c r="A38" s="18">
        <v>2.5</v>
      </c>
      <c r="B38" s="21">
        <v>-17</v>
      </c>
      <c r="C38" s="22">
        <v>6.84375</v>
      </c>
      <c r="D38" s="21">
        <f t="shared" si="8"/>
        <v>-12</v>
      </c>
      <c r="E38" s="21">
        <v>17</v>
      </c>
      <c r="F38" s="22">
        <v>14.96875</v>
      </c>
      <c r="G38" s="21">
        <f t="shared" si="26"/>
        <v>-12</v>
      </c>
      <c r="H38" s="21">
        <v>17</v>
      </c>
      <c r="I38" s="22">
        <v>-10.09375</v>
      </c>
      <c r="J38" s="21">
        <f t="shared" si="16"/>
        <v>-12</v>
      </c>
      <c r="K38" s="34">
        <f t="shared" si="28"/>
        <v>-19.390999999999998</v>
      </c>
      <c r="L38" s="34">
        <f t="shared" si="29"/>
        <v>-19.39</v>
      </c>
      <c r="M38" s="34">
        <f t="shared" si="29"/>
        <v>-8.2319999999999993</v>
      </c>
      <c r="N38" s="24"/>
      <c r="O38" s="5"/>
      <c r="P38" s="35">
        <v>-39.247999999999998</v>
      </c>
      <c r="Q38" s="35">
        <v>19.670999999999999</v>
      </c>
      <c r="R38" s="35">
        <v>-23.838999999999999</v>
      </c>
      <c r="S38" s="26">
        <f t="shared" si="17"/>
        <v>3.4099999999999984</v>
      </c>
      <c r="T38" s="26">
        <f t="shared" si="18"/>
        <v>9.3333333333328966E-2</v>
      </c>
      <c r="U38" s="26">
        <f t="shared" si="19"/>
        <v>0.87333333333333474</v>
      </c>
      <c r="V38" s="27">
        <f t="shared" si="20"/>
        <v>29.797813274109497</v>
      </c>
      <c r="W38" s="27">
        <f t="shared" si="21"/>
        <v>0.81558042196972358</v>
      </c>
      <c r="X38" s="27">
        <f t="shared" si="22"/>
        <v>7.631502519859926</v>
      </c>
      <c r="Y38" s="35">
        <f t="shared" si="27"/>
        <v>1.625</v>
      </c>
    </row>
    <row r="39" spans="1:25">
      <c r="A39" s="18">
        <v>2.6</v>
      </c>
      <c r="B39" s="21">
        <v>-17</v>
      </c>
      <c r="C39" s="22">
        <v>6.4375</v>
      </c>
      <c r="D39" s="21">
        <f t="shared" si="8"/>
        <v>-12</v>
      </c>
      <c r="E39" s="21">
        <v>17</v>
      </c>
      <c r="F39" s="22">
        <v>14.5625</v>
      </c>
      <c r="G39" s="21">
        <f t="shared" si="26"/>
        <v>-12</v>
      </c>
      <c r="H39" s="21">
        <v>17</v>
      </c>
      <c r="I39" s="22">
        <v>-10.5</v>
      </c>
      <c r="J39" s="21">
        <f t="shared" si="16"/>
        <v>-12</v>
      </c>
      <c r="K39" s="34">
        <f t="shared" si="28"/>
        <v>-20.885000000000002</v>
      </c>
      <c r="L39" s="34">
        <f t="shared" si="29"/>
        <v>-16.334</v>
      </c>
      <c r="M39" s="34">
        <f t="shared" si="29"/>
        <v>-8.2680000000000007</v>
      </c>
      <c r="N39" s="24"/>
      <c r="O39" s="5"/>
      <c r="P39" s="35">
        <v>-41.293999999999997</v>
      </c>
      <c r="Q39" s="35">
        <v>19.684999999999999</v>
      </c>
      <c r="R39" s="35">
        <v>-23.97</v>
      </c>
      <c r="S39" s="26">
        <f t="shared" si="17"/>
        <v>3.4333333333333367</v>
      </c>
      <c r="T39" s="26">
        <f t="shared" si="18"/>
        <v>5.3333333333351135E-2</v>
      </c>
      <c r="U39" s="26">
        <f t="shared" si="19"/>
        <v>0.49333333333334406</v>
      </c>
      <c r="V39" s="27">
        <f t="shared" si="20"/>
        <v>30.001708379601979</v>
      </c>
      <c r="W39" s="27">
        <f t="shared" si="21"/>
        <v>0.466045955411448</v>
      </c>
      <c r="X39" s="27">
        <f t="shared" si="22"/>
        <v>4.3109250875545486</v>
      </c>
      <c r="Y39" s="35">
        <f t="shared" si="27"/>
        <v>2.03125</v>
      </c>
    </row>
    <row r="40" spans="1:25">
      <c r="A40" s="18">
        <v>2.7</v>
      </c>
      <c r="B40" s="21">
        <v>-17</v>
      </c>
      <c r="C40" s="22">
        <v>6.03125</v>
      </c>
      <c r="D40" s="21">
        <f t="shared" si="8"/>
        <v>-12</v>
      </c>
      <c r="E40" s="21">
        <v>17</v>
      </c>
      <c r="F40" s="22">
        <v>14.15625</v>
      </c>
      <c r="G40" s="21">
        <f t="shared" si="26"/>
        <v>-12</v>
      </c>
      <c r="H40" s="21">
        <v>17</v>
      </c>
      <c r="I40" s="22">
        <v>-10.90625</v>
      </c>
      <c r="J40" s="21">
        <f t="shared" si="16"/>
        <v>-12</v>
      </c>
      <c r="K40" s="34">
        <f t="shared" si="28"/>
        <v>-22.117000000000001</v>
      </c>
      <c r="L40" s="34">
        <f t="shared" si="29"/>
        <v>-11.679</v>
      </c>
      <c r="M40" s="34">
        <f t="shared" si="29"/>
        <v>-8.4009999999999998</v>
      </c>
      <c r="N40" s="24"/>
      <c r="O40" s="5"/>
      <c r="P40" s="35">
        <v>-43.353999999999999</v>
      </c>
      <c r="Q40" s="35">
        <v>19.693000000000001</v>
      </c>
      <c r="R40" s="35">
        <v>-24.044</v>
      </c>
      <c r="S40" s="26">
        <f t="shared" si="17"/>
        <v>3.4333333333333367</v>
      </c>
      <c r="T40" s="26">
        <f t="shared" si="18"/>
        <v>1.3333333333325943E-2</v>
      </c>
      <c r="U40" s="26">
        <f t="shared" si="19"/>
        <v>0.11333333333332972</v>
      </c>
      <c r="V40" s="27">
        <f t="shared" si="20"/>
        <v>30.001708379601979</v>
      </c>
      <c r="W40" s="27">
        <f t="shared" si="21"/>
        <v>0.11651148885275851</v>
      </c>
      <c r="X40" s="27">
        <f t="shared" si="22"/>
        <v>0.99034765524896484</v>
      </c>
      <c r="Y40" s="35">
        <f t="shared" si="27"/>
        <v>2.4375</v>
      </c>
    </row>
    <row r="41" spans="1:25">
      <c r="A41" s="18">
        <v>2.8</v>
      </c>
      <c r="B41" s="21">
        <v>-17</v>
      </c>
      <c r="C41" s="22">
        <v>5.625</v>
      </c>
      <c r="D41" s="21">
        <f t="shared" si="8"/>
        <v>-12</v>
      </c>
      <c r="E41" s="21">
        <v>17</v>
      </c>
      <c r="F41" s="22">
        <v>13.75</v>
      </c>
      <c r="G41" s="21">
        <f t="shared" si="26"/>
        <v>-12</v>
      </c>
      <c r="H41" s="21">
        <v>17</v>
      </c>
      <c r="I41" s="22">
        <v>-11.3125</v>
      </c>
      <c r="J41" s="21">
        <f t="shared" si="16"/>
        <v>-12</v>
      </c>
      <c r="K41" s="34">
        <f t="shared" si="28"/>
        <v>-21.462</v>
      </c>
      <c r="L41" s="34">
        <f t="shared" si="29"/>
        <v>-7.085</v>
      </c>
      <c r="M41" s="34">
        <f t="shared" si="29"/>
        <v>-9.1980000000000004</v>
      </c>
      <c r="N41" s="24"/>
      <c r="O41" s="5"/>
      <c r="P41" s="35">
        <v>-45.414000000000001</v>
      </c>
      <c r="Q41" s="35">
        <v>19.695</v>
      </c>
      <c r="R41" s="35">
        <v>-24.061</v>
      </c>
      <c r="S41" s="26">
        <f t="shared" si="17"/>
        <v>3.4299999999999993</v>
      </c>
      <c r="T41" s="26">
        <f t="shared" si="18"/>
        <v>2.6666666666675568E-2</v>
      </c>
      <c r="U41" s="26">
        <f t="shared" si="19"/>
        <v>0.26666666666666095</v>
      </c>
      <c r="V41" s="27">
        <f t="shared" si="20"/>
        <v>29.972580507388738</v>
      </c>
      <c r="W41" s="27">
        <f t="shared" si="21"/>
        <v>0.233022977705724</v>
      </c>
      <c r="X41" s="27">
        <f t="shared" si="22"/>
        <v>2.3302297770564122</v>
      </c>
      <c r="Y41" s="35">
        <f t="shared" si="27"/>
        <v>2.84375</v>
      </c>
    </row>
    <row r="42" spans="1:25">
      <c r="A42" s="18">
        <v>2.9</v>
      </c>
      <c r="B42" s="21">
        <v>-17</v>
      </c>
      <c r="C42" s="22">
        <v>5.21875</v>
      </c>
      <c r="D42" s="21">
        <f t="shared" si="8"/>
        <v>-12</v>
      </c>
      <c r="E42" s="21">
        <v>17</v>
      </c>
      <c r="F42" s="22">
        <v>13.34375</v>
      </c>
      <c r="G42" s="21">
        <f t="shared" si="26"/>
        <v>-12</v>
      </c>
      <c r="H42" s="21">
        <v>17</v>
      </c>
      <c r="I42" s="22">
        <v>-11.71875</v>
      </c>
      <c r="J42" s="21">
        <f t="shared" si="16"/>
        <v>-12</v>
      </c>
      <c r="K42" s="34">
        <f t="shared" si="28"/>
        <v>-18.407</v>
      </c>
      <c r="L42" s="34">
        <f t="shared" si="29"/>
        <v>-3.7869999999999999</v>
      </c>
      <c r="M42" s="34">
        <f t="shared" si="29"/>
        <v>-10.943</v>
      </c>
      <c r="N42" s="24"/>
      <c r="O42" s="5"/>
      <c r="P42" s="35">
        <v>-47.472000000000001</v>
      </c>
      <c r="Q42" s="35">
        <v>19.690999999999999</v>
      </c>
      <c r="R42" s="35">
        <v>-24.021000000000001</v>
      </c>
      <c r="S42" s="26">
        <f t="shared" si="17"/>
        <v>3.419999999999999</v>
      </c>
      <c r="T42" s="26">
        <f t="shared" si="18"/>
        <v>7.3333333333328213E-2</v>
      </c>
      <c r="U42" s="26">
        <f t="shared" si="19"/>
        <v>0.64666666666667527</v>
      </c>
      <c r="V42" s="27">
        <f t="shared" si="20"/>
        <v>29.885196890749118</v>
      </c>
      <c r="W42" s="27">
        <f t="shared" si="21"/>
        <v>0.64081318869048232</v>
      </c>
      <c r="X42" s="27">
        <f t="shared" si="22"/>
        <v>5.6508072093619957</v>
      </c>
      <c r="Y42" s="35">
        <f t="shared" si="27"/>
        <v>3.25</v>
      </c>
    </row>
    <row r="43" spans="1:25">
      <c r="A43" s="18">
        <v>3</v>
      </c>
      <c r="B43" s="21">
        <v>-17</v>
      </c>
      <c r="C43" s="22">
        <v>4.8125</v>
      </c>
      <c r="D43" s="21">
        <f t="shared" si="8"/>
        <v>-12</v>
      </c>
      <c r="E43" s="21">
        <v>17</v>
      </c>
      <c r="F43" s="22">
        <v>12.9375</v>
      </c>
      <c r="G43" s="21">
        <f t="shared" si="26"/>
        <v>-12</v>
      </c>
      <c r="H43" s="21">
        <v>17</v>
      </c>
      <c r="I43" s="22">
        <v>-12.125</v>
      </c>
      <c r="J43" s="21">
        <f t="shared" si="16"/>
        <v>-12</v>
      </c>
      <c r="K43" s="20">
        <v>-17</v>
      </c>
      <c r="L43" s="20">
        <v>-4</v>
      </c>
      <c r="M43" s="19">
        <f t="shared" ref="M43:M52" si="30">$D$13</f>
        <v>-12</v>
      </c>
      <c r="N43" s="24"/>
      <c r="O43" s="25" t="s">
        <v>37</v>
      </c>
      <c r="P43" s="35">
        <v>-49.524000000000001</v>
      </c>
      <c r="Q43" s="35">
        <v>19.68</v>
      </c>
      <c r="R43" s="35">
        <v>-23.923999999999999</v>
      </c>
      <c r="S43" s="26">
        <f t="shared" si="17"/>
        <v>3.4083333333333359</v>
      </c>
      <c r="T43" s="26">
        <f t="shared" si="18"/>
        <v>0.10666666666665491</v>
      </c>
      <c r="U43" s="26">
        <f t="shared" si="19"/>
        <v>1.0199999999999911</v>
      </c>
      <c r="V43" s="27">
        <f t="shared" si="20"/>
        <v>29.783249338002928</v>
      </c>
      <c r="W43" s="27">
        <f t="shared" si="21"/>
        <v>0.93209191082248211</v>
      </c>
      <c r="X43" s="27">
        <f t="shared" si="22"/>
        <v>8.91312889724089</v>
      </c>
      <c r="Y43" s="35">
        <f t="shared" si="27"/>
        <v>3.65625</v>
      </c>
    </row>
    <row r="44" spans="1:25">
      <c r="A44" s="18">
        <v>3.1</v>
      </c>
      <c r="B44" s="21">
        <v>-17</v>
      </c>
      <c r="C44" s="22">
        <v>4.40625</v>
      </c>
      <c r="D44" s="21">
        <f t="shared" si="8"/>
        <v>-12</v>
      </c>
      <c r="E44" s="21">
        <v>17</v>
      </c>
      <c r="F44" s="22">
        <v>12.53125</v>
      </c>
      <c r="G44" s="21">
        <f t="shared" si="26"/>
        <v>-12</v>
      </c>
      <c r="H44" s="21">
        <v>17</v>
      </c>
      <c r="I44" s="22">
        <v>-12.53125</v>
      </c>
      <c r="J44" s="21">
        <f t="shared" si="16"/>
        <v>-12</v>
      </c>
      <c r="K44" s="21">
        <v>-17</v>
      </c>
      <c r="L44" s="22">
        <v>-4.40625</v>
      </c>
      <c r="M44" s="21">
        <f t="shared" si="30"/>
        <v>-12</v>
      </c>
      <c r="N44" s="24"/>
      <c r="O44" s="5"/>
      <c r="P44" s="35">
        <v>-51.569000000000003</v>
      </c>
      <c r="Q44" s="35">
        <v>19.664000000000001</v>
      </c>
      <c r="R44" s="35">
        <v>-23.771000000000001</v>
      </c>
      <c r="S44" s="26">
        <f t="shared" si="17"/>
        <v>3.3733333333333344</v>
      </c>
      <c r="T44" s="26">
        <f t="shared" si="18"/>
        <v>0.16000000000000603</v>
      </c>
      <c r="U44" s="26">
        <f t="shared" si="19"/>
        <v>1.4066666666666803</v>
      </c>
      <c r="V44" s="27">
        <f t="shared" si="20"/>
        <v>29.477406679764254</v>
      </c>
      <c r="W44" s="27">
        <f t="shared" si="21"/>
        <v>1.3981378662339299</v>
      </c>
      <c r="X44" s="27">
        <f t="shared" si="22"/>
        <v>12.291962073972956</v>
      </c>
      <c r="Y44" s="20">
        <f t="shared" si="27"/>
        <v>4.0625</v>
      </c>
    </row>
    <row r="45" spans="1:25" ht="15">
      <c r="A45" s="45">
        <v>3.2</v>
      </c>
      <c r="B45" s="43">
        <v>-17</v>
      </c>
      <c r="C45" s="44">
        <v>4</v>
      </c>
      <c r="D45" s="43">
        <f t="shared" si="8"/>
        <v>-12</v>
      </c>
      <c r="E45" s="21">
        <v>17</v>
      </c>
      <c r="F45" s="22">
        <v>12.125</v>
      </c>
      <c r="G45" s="21">
        <f t="shared" si="26"/>
        <v>-12</v>
      </c>
      <c r="H45" s="21">
        <v>17</v>
      </c>
      <c r="I45" s="22">
        <v>-12.9375</v>
      </c>
      <c r="J45" s="21">
        <f t="shared" si="16"/>
        <v>-12</v>
      </c>
      <c r="K45" s="21">
        <v>-17</v>
      </c>
      <c r="L45" s="22">
        <v>-4.8125</v>
      </c>
      <c r="M45" s="21">
        <f t="shared" si="30"/>
        <v>-12</v>
      </c>
      <c r="N45" s="6"/>
      <c r="O45" s="32" t="s">
        <v>40</v>
      </c>
      <c r="P45" s="22">
        <v>-53.593000000000004</v>
      </c>
      <c r="Q45" s="22">
        <v>19.64</v>
      </c>
      <c r="R45" s="22">
        <v>-23.56</v>
      </c>
      <c r="S45" s="33">
        <f>(ABS(P45-P46))/(0.1*6)</f>
        <v>0</v>
      </c>
      <c r="T45" s="46">
        <f>4*(ABS(Q45-Q46))/(0.1*6)</f>
        <v>42.399999999999991</v>
      </c>
      <c r="U45" s="33">
        <f>4*(ABS(R45-R46))/(0.1*6)</f>
        <v>0</v>
      </c>
      <c r="V45" s="27">
        <f>S45*1023/117.07</f>
        <v>0</v>
      </c>
      <c r="W45" s="27">
        <f t="shared" ref="W45:X52" si="31">T45*1023/117.07</f>
        <v>370.50653455197738</v>
      </c>
      <c r="X45" s="27">
        <f t="shared" si="31"/>
        <v>0</v>
      </c>
      <c r="Y45" s="18">
        <f>(F45+L45)/2</f>
        <v>3.65625</v>
      </c>
    </row>
    <row r="46" spans="1:25" ht="15">
      <c r="A46" s="45">
        <v>3.3</v>
      </c>
      <c r="B46" s="51">
        <v>-18.407</v>
      </c>
      <c r="C46" s="51">
        <v>3.7869999999999999</v>
      </c>
      <c r="D46" s="51">
        <v>-10.943</v>
      </c>
      <c r="E46" s="21">
        <v>17</v>
      </c>
      <c r="F46" s="22">
        <v>11.71875</v>
      </c>
      <c r="G46" s="21">
        <f t="shared" si="26"/>
        <v>-12</v>
      </c>
      <c r="H46" s="21">
        <v>17</v>
      </c>
      <c r="I46" s="22">
        <v>-13.34375</v>
      </c>
      <c r="J46" s="21">
        <f t="shared" si="16"/>
        <v>-12</v>
      </c>
      <c r="K46" s="21">
        <v>-17</v>
      </c>
      <c r="L46" s="22">
        <v>-5.21875</v>
      </c>
      <c r="M46" s="21">
        <f t="shared" si="30"/>
        <v>-12</v>
      </c>
      <c r="N46" s="6"/>
      <c r="O46" s="5"/>
      <c r="P46" s="35">
        <v>-53.593000000000004</v>
      </c>
      <c r="Q46" s="35">
        <v>26</v>
      </c>
      <c r="R46" s="35">
        <f>R45</f>
        <v>-23.56</v>
      </c>
      <c r="S46" s="26">
        <f>(ABS(P46-P47))/(0.1*6)</f>
        <v>22.655000000000001</v>
      </c>
      <c r="T46" s="47">
        <f t="shared" ref="T46:U52" si="32">4*(ABS(Q46-Q47))/(0.1*6)</f>
        <v>39.999999999999993</v>
      </c>
      <c r="U46" s="47">
        <f t="shared" si="32"/>
        <v>43.73333333333332</v>
      </c>
      <c r="V46" s="27">
        <f>S46*1023/117.07</f>
        <v>197.96758349705308</v>
      </c>
      <c r="W46" s="27">
        <f t="shared" si="31"/>
        <v>349.53446655846926</v>
      </c>
      <c r="X46" s="27">
        <f t="shared" si="31"/>
        <v>382.15768343725972</v>
      </c>
      <c r="Y46" s="18">
        <f t="shared" ref="Y46:Y52" si="33">(F46+L46)/2</f>
        <v>3.25</v>
      </c>
    </row>
    <row r="47" spans="1:25" ht="15">
      <c r="A47" s="45">
        <v>3.4</v>
      </c>
      <c r="B47" s="51">
        <v>-21.462</v>
      </c>
      <c r="C47" s="51">
        <v>7.085</v>
      </c>
      <c r="D47" s="51">
        <v>-9.1980000000000004</v>
      </c>
      <c r="E47" s="21">
        <v>17</v>
      </c>
      <c r="F47" s="22">
        <v>11.3125</v>
      </c>
      <c r="G47" s="21">
        <f t="shared" si="26"/>
        <v>-12</v>
      </c>
      <c r="H47" s="21">
        <v>17</v>
      </c>
      <c r="I47" s="22">
        <v>-13.75</v>
      </c>
      <c r="J47" s="21">
        <f t="shared" si="16"/>
        <v>-12</v>
      </c>
      <c r="K47" s="21">
        <v>-17</v>
      </c>
      <c r="L47" s="22">
        <v>-5.625</v>
      </c>
      <c r="M47" s="21">
        <f t="shared" si="30"/>
        <v>-12</v>
      </c>
      <c r="N47" s="6"/>
      <c r="O47" s="5"/>
      <c r="P47" s="35">
        <v>-40</v>
      </c>
      <c r="Q47" s="35">
        <v>32</v>
      </c>
      <c r="R47" s="35">
        <v>-17</v>
      </c>
      <c r="S47" s="26">
        <f t="shared" ref="S47:S52" si="34">(ABS(P47-P48))/(0.1*6)</f>
        <v>24.999999999999996</v>
      </c>
      <c r="T47" s="26">
        <f t="shared" si="32"/>
        <v>0</v>
      </c>
      <c r="U47" s="47">
        <f t="shared" si="32"/>
        <v>43.333333333333329</v>
      </c>
      <c r="V47" s="27">
        <f t="shared" ref="V47:V52" si="35">S47*1023/117.07</f>
        <v>218.4590415990433</v>
      </c>
      <c r="W47" s="27">
        <f t="shared" si="31"/>
        <v>0</v>
      </c>
      <c r="X47" s="27">
        <f t="shared" si="31"/>
        <v>378.66233877167502</v>
      </c>
      <c r="Y47" s="18">
        <f t="shared" si="33"/>
        <v>2.84375</v>
      </c>
    </row>
    <row r="48" spans="1:25" ht="15">
      <c r="A48" s="45">
        <v>3.5</v>
      </c>
      <c r="B48" s="51">
        <v>-22.117000000000001</v>
      </c>
      <c r="C48" s="51">
        <v>11.679</v>
      </c>
      <c r="D48" s="51">
        <v>-8.4009999999999998</v>
      </c>
      <c r="E48" s="21">
        <v>17</v>
      </c>
      <c r="F48" s="22">
        <v>10.90625</v>
      </c>
      <c r="G48" s="21">
        <f t="shared" si="26"/>
        <v>-12</v>
      </c>
      <c r="H48" s="21">
        <v>17</v>
      </c>
      <c r="I48" s="22">
        <v>-14.15625</v>
      </c>
      <c r="J48" s="21">
        <f t="shared" si="16"/>
        <v>-12</v>
      </c>
      <c r="K48" s="21">
        <v>-17</v>
      </c>
      <c r="L48" s="22">
        <v>-6.03125</v>
      </c>
      <c r="M48" s="21">
        <f t="shared" si="30"/>
        <v>-12</v>
      </c>
      <c r="N48" s="6"/>
      <c r="O48" s="5"/>
      <c r="P48" s="35">
        <v>-25</v>
      </c>
      <c r="Q48" s="35">
        <v>32</v>
      </c>
      <c r="R48" s="35">
        <v>-10.5</v>
      </c>
      <c r="S48" s="26">
        <f t="shared" si="34"/>
        <v>24.999999999999996</v>
      </c>
      <c r="T48" s="26">
        <f t="shared" si="32"/>
        <v>19.999999999999996</v>
      </c>
      <c r="U48" s="47">
        <f t="shared" si="32"/>
        <v>43.333333333333329</v>
      </c>
      <c r="V48" s="27">
        <f t="shared" si="35"/>
        <v>218.4590415990433</v>
      </c>
      <c r="W48" s="27">
        <f t="shared" si="31"/>
        <v>174.76723327923463</v>
      </c>
      <c r="X48" s="27">
        <f t="shared" si="31"/>
        <v>378.66233877167502</v>
      </c>
      <c r="Y48" s="18">
        <f t="shared" si="33"/>
        <v>2.4375</v>
      </c>
    </row>
    <row r="49" spans="1:25">
      <c r="A49" s="45">
        <v>3.6</v>
      </c>
      <c r="B49" s="51">
        <v>-20.885000000000002</v>
      </c>
      <c r="C49" s="51">
        <v>16.334</v>
      </c>
      <c r="D49" s="51">
        <v>-8.2680000000000007</v>
      </c>
      <c r="E49" s="21">
        <v>17</v>
      </c>
      <c r="F49" s="22">
        <v>10.5</v>
      </c>
      <c r="G49" s="21">
        <f t="shared" si="26"/>
        <v>-12</v>
      </c>
      <c r="H49" s="21">
        <v>17</v>
      </c>
      <c r="I49" s="22">
        <v>-14.5625</v>
      </c>
      <c r="J49" s="21">
        <f t="shared" si="16"/>
        <v>-12</v>
      </c>
      <c r="K49" s="21">
        <v>-17</v>
      </c>
      <c r="L49" s="22">
        <v>-6.4375</v>
      </c>
      <c r="M49" s="21">
        <f t="shared" si="30"/>
        <v>-12</v>
      </c>
      <c r="N49" s="6"/>
      <c r="O49" s="5"/>
      <c r="P49" s="35">
        <v>-10</v>
      </c>
      <c r="Q49" s="35">
        <v>29</v>
      </c>
      <c r="R49" s="35">
        <v>-4</v>
      </c>
      <c r="S49" s="26">
        <f t="shared" si="34"/>
        <v>16.666666666666664</v>
      </c>
      <c r="T49" s="26">
        <f t="shared" si="32"/>
        <v>19.999999999999996</v>
      </c>
      <c r="U49" s="26">
        <f t="shared" si="32"/>
        <v>15.539999999999997</v>
      </c>
      <c r="V49" s="27">
        <f t="shared" si="35"/>
        <v>145.63936106602884</v>
      </c>
      <c r="W49" s="27">
        <f t="shared" si="31"/>
        <v>174.76723327923463</v>
      </c>
      <c r="X49" s="27">
        <f t="shared" si="31"/>
        <v>135.7941402579653</v>
      </c>
      <c r="Y49" s="18">
        <f t="shared" si="33"/>
        <v>2.03125</v>
      </c>
    </row>
    <row r="50" spans="1:25">
      <c r="A50" s="45">
        <v>3.7</v>
      </c>
      <c r="B50" s="51">
        <v>-19.390999999999998</v>
      </c>
      <c r="C50" s="34">
        <v>19.39</v>
      </c>
      <c r="D50" s="51">
        <v>-8.2319999999999993</v>
      </c>
      <c r="E50" s="21">
        <v>17</v>
      </c>
      <c r="F50" s="22">
        <v>10.09375</v>
      </c>
      <c r="G50" s="21">
        <f t="shared" si="26"/>
        <v>-12</v>
      </c>
      <c r="H50" s="21">
        <v>17</v>
      </c>
      <c r="I50" s="22">
        <v>-14.96875</v>
      </c>
      <c r="J50" s="21">
        <f t="shared" si="16"/>
        <v>-12</v>
      </c>
      <c r="K50" s="21">
        <v>-17</v>
      </c>
      <c r="L50" s="22">
        <v>-6.84375</v>
      </c>
      <c r="M50" s="21">
        <f t="shared" si="30"/>
        <v>-12</v>
      </c>
      <c r="N50" s="6"/>
      <c r="O50" s="5"/>
      <c r="P50" s="35">
        <v>0</v>
      </c>
      <c r="Q50" s="35">
        <v>26</v>
      </c>
      <c r="R50" s="35">
        <f>R51</f>
        <v>-1.669</v>
      </c>
      <c r="S50" s="26">
        <f t="shared" si="34"/>
        <v>0</v>
      </c>
      <c r="T50" s="26">
        <f t="shared" si="32"/>
        <v>26.666666666666664</v>
      </c>
      <c r="U50" s="26">
        <f t="shared" si="32"/>
        <v>0</v>
      </c>
      <c r="V50" s="27">
        <f t="shared" si="35"/>
        <v>0</v>
      </c>
      <c r="W50" s="27">
        <f t="shared" si="31"/>
        <v>233.02297770564618</v>
      </c>
      <c r="X50" s="27">
        <f t="shared" si="31"/>
        <v>0</v>
      </c>
      <c r="Y50" s="18">
        <f t="shared" si="33"/>
        <v>1.625</v>
      </c>
    </row>
    <row r="51" spans="1:25">
      <c r="A51" s="45">
        <v>3.8</v>
      </c>
      <c r="B51" s="51">
        <v>-18.89</v>
      </c>
      <c r="C51" s="51">
        <v>18.89</v>
      </c>
      <c r="D51" s="51">
        <v>-9.375</v>
      </c>
      <c r="E51" s="21">
        <v>17</v>
      </c>
      <c r="F51" s="22">
        <v>9.6875</v>
      </c>
      <c r="G51" s="21">
        <f t="shared" si="26"/>
        <v>-12</v>
      </c>
      <c r="H51" s="21">
        <v>17</v>
      </c>
      <c r="I51" s="22">
        <v>-15.375</v>
      </c>
      <c r="J51" s="21">
        <f t="shared" si="16"/>
        <v>-12</v>
      </c>
      <c r="K51" s="21">
        <v>-17</v>
      </c>
      <c r="L51" s="22">
        <v>-7.25</v>
      </c>
      <c r="M51" s="21">
        <f t="shared" si="30"/>
        <v>-12</v>
      </c>
      <c r="N51" s="6"/>
      <c r="O51" s="5"/>
      <c r="P51" s="35">
        <v>0</v>
      </c>
      <c r="Q51" s="35">
        <v>22</v>
      </c>
      <c r="R51" s="35">
        <f>R52</f>
        <v>-1.669</v>
      </c>
      <c r="S51" s="26">
        <f t="shared" si="34"/>
        <v>0</v>
      </c>
      <c r="T51" s="26">
        <f t="shared" si="32"/>
        <v>26.666666666666664</v>
      </c>
      <c r="U51" s="26">
        <f t="shared" si="32"/>
        <v>0</v>
      </c>
      <c r="V51" s="27">
        <f t="shared" si="35"/>
        <v>0</v>
      </c>
      <c r="W51" s="27">
        <f t="shared" si="31"/>
        <v>233.02297770564618</v>
      </c>
      <c r="X51" s="27">
        <f t="shared" si="31"/>
        <v>0</v>
      </c>
      <c r="Y51" s="18">
        <f t="shared" si="33"/>
        <v>1.21875</v>
      </c>
    </row>
    <row r="52" spans="1:25">
      <c r="A52" s="45">
        <v>3.9</v>
      </c>
      <c r="B52" s="51">
        <v>-18.334</v>
      </c>
      <c r="C52" s="51">
        <v>18.334</v>
      </c>
      <c r="D52" s="51">
        <v>-10.467000000000001</v>
      </c>
      <c r="E52" s="21">
        <v>17</v>
      </c>
      <c r="F52" s="22">
        <v>9.28125</v>
      </c>
      <c r="G52" s="21">
        <f t="shared" si="26"/>
        <v>-12</v>
      </c>
      <c r="H52" s="21">
        <v>17</v>
      </c>
      <c r="I52" s="22">
        <v>-15.78125</v>
      </c>
      <c r="J52" s="21">
        <f t="shared" si="16"/>
        <v>-12</v>
      </c>
      <c r="K52" s="21">
        <v>-17</v>
      </c>
      <c r="L52" s="22">
        <v>-7.65625</v>
      </c>
      <c r="M52" s="21">
        <f t="shared" si="30"/>
        <v>-12</v>
      </c>
      <c r="N52" s="6"/>
      <c r="O52" s="5"/>
      <c r="P52" s="22">
        <v>0</v>
      </c>
      <c r="Q52" s="35">
        <v>18</v>
      </c>
      <c r="R52" s="35">
        <f>R53</f>
        <v>-1.669</v>
      </c>
      <c r="S52" s="26">
        <f t="shared" si="34"/>
        <v>0</v>
      </c>
      <c r="T52" s="26">
        <f t="shared" si="32"/>
        <v>31.046666666666663</v>
      </c>
      <c r="U52" s="26">
        <f t="shared" si="32"/>
        <v>0</v>
      </c>
      <c r="V52" s="27">
        <f t="shared" si="35"/>
        <v>0</v>
      </c>
      <c r="W52" s="27">
        <f t="shared" si="31"/>
        <v>271.29700179379859</v>
      </c>
      <c r="X52" s="27">
        <f t="shared" si="31"/>
        <v>0</v>
      </c>
      <c r="Y52" s="18">
        <f t="shared" si="33"/>
        <v>0.8125</v>
      </c>
    </row>
    <row r="53" spans="1:25">
      <c r="A53" s="40"/>
      <c r="B53" s="22">
        <v>-17</v>
      </c>
      <c r="C53" s="22">
        <v>17</v>
      </c>
      <c r="D53" s="21">
        <f t="shared" ref="D53" si="36">$D$13</f>
        <v>-12</v>
      </c>
      <c r="E53" s="3"/>
      <c r="F53" s="42"/>
      <c r="G53" s="3"/>
      <c r="H53" s="3"/>
      <c r="I53" s="3"/>
      <c r="J53" s="3"/>
      <c r="K53" s="3"/>
      <c r="L53" s="1"/>
      <c r="M53" s="1"/>
      <c r="N53" s="1"/>
      <c r="P53" s="35">
        <v>0</v>
      </c>
      <c r="Q53" s="35">
        <v>13.343</v>
      </c>
      <c r="R53" s="35">
        <v>-1.669</v>
      </c>
    </row>
    <row r="56" spans="1:25">
      <c r="B56" s="41"/>
      <c r="C56" s="41"/>
      <c r="D56" s="41"/>
    </row>
    <row r="57" spans="1:25">
      <c r="B57" s="41"/>
      <c r="C57" s="41"/>
      <c r="D57" s="41"/>
    </row>
    <row r="58" spans="1:25">
      <c r="B58" s="41"/>
      <c r="C58" s="41"/>
      <c r="D58" s="41"/>
    </row>
    <row r="59" spans="1:25">
      <c r="B59" s="41"/>
      <c r="C59" s="41"/>
      <c r="D59" s="41"/>
    </row>
    <row r="60" spans="1:25">
      <c r="B60" s="41"/>
      <c r="C60" s="41"/>
      <c r="D60" s="41"/>
    </row>
    <row r="61" spans="1:25">
      <c r="B61" s="41"/>
      <c r="C61" s="41"/>
      <c r="D61" s="41"/>
    </row>
    <row r="62" spans="1:25">
      <c r="B62" s="41"/>
      <c r="C62" s="41"/>
      <c r="D62" s="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5" workbookViewId="0">
      <selection activeCell="K10" sqref="K10"/>
    </sheetView>
  </sheetViews>
  <sheetFormatPr baseColWidth="10" defaultColWidth="8.83203125" defaultRowHeight="14" x14ac:dyDescent="0"/>
  <cols>
    <col min="1" max="1" width="16.83203125" customWidth="1"/>
    <col min="14" max="14" width="11.1640625" customWidth="1"/>
    <col min="15" max="15" width="11.6640625" style="1" customWidth="1"/>
    <col min="25" max="25" width="13.6640625" customWidth="1"/>
  </cols>
  <sheetData>
    <row r="1" spans="1:25">
      <c r="A1" s="5" t="s">
        <v>0</v>
      </c>
    </row>
    <row r="2" spans="1:25">
      <c r="A2" s="5" t="s">
        <v>47</v>
      </c>
    </row>
    <row r="3" spans="1:25">
      <c r="A3" s="50">
        <v>41480</v>
      </c>
    </row>
    <row r="5" spans="1:25">
      <c r="A5" s="5" t="s">
        <v>44</v>
      </c>
      <c r="B5" s="49"/>
    </row>
    <row r="6" spans="1:25">
      <c r="A6" s="7" t="s">
        <v>45</v>
      </c>
      <c r="B6" s="5">
        <v>13</v>
      </c>
    </row>
    <row r="7" spans="1:25">
      <c r="A7" s="57"/>
    </row>
    <row r="10" spans="1:25">
      <c r="A10" s="7" t="s">
        <v>9</v>
      </c>
      <c r="B10" s="6">
        <v>40</v>
      </c>
    </row>
    <row r="11" spans="1:25" ht="56">
      <c r="B11" s="1"/>
      <c r="C11" s="2"/>
      <c r="D11" s="1"/>
      <c r="E11" s="1"/>
      <c r="F11" s="2"/>
      <c r="G11" s="1"/>
      <c r="H11" s="1"/>
      <c r="I11" s="1"/>
      <c r="J11" s="1"/>
      <c r="K11" s="1"/>
      <c r="L11" s="1"/>
      <c r="M11" s="3"/>
      <c r="N11" s="52" t="s">
        <v>46</v>
      </c>
      <c r="P11" s="9"/>
      <c r="Q11" s="10" t="s">
        <v>42</v>
      </c>
      <c r="R11" s="11"/>
      <c r="S11" s="9"/>
      <c r="T11" s="12" t="s">
        <v>11</v>
      </c>
      <c r="U11" s="11"/>
      <c r="W11" s="1" t="s">
        <v>12</v>
      </c>
      <c r="Y11" s="48" t="s">
        <v>43</v>
      </c>
    </row>
    <row r="12" spans="1:25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26</v>
      </c>
      <c r="O12" s="13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  <c r="V12" s="17" t="s">
        <v>28</v>
      </c>
      <c r="W12" s="17" t="s">
        <v>29</v>
      </c>
      <c r="X12" s="17" t="s">
        <v>30</v>
      </c>
      <c r="Y12" s="5"/>
    </row>
    <row r="13" spans="1:25">
      <c r="A13" s="18">
        <v>0</v>
      </c>
      <c r="B13" s="19">
        <v>-17</v>
      </c>
      <c r="C13" s="20">
        <v>17</v>
      </c>
      <c r="D13" s="19">
        <v>-12</v>
      </c>
      <c r="E13" s="21">
        <v>17</v>
      </c>
      <c r="F13" s="22">
        <f>C33</f>
        <v>9.352941176470587</v>
      </c>
      <c r="G13" s="21">
        <f>$D$13</f>
        <v>-12</v>
      </c>
      <c r="H13" s="21">
        <v>17</v>
      </c>
      <c r="I13" s="22">
        <f>F37*-1</f>
        <v>-15.470588235294118</v>
      </c>
      <c r="J13" s="21">
        <f>$D$13</f>
        <v>-12</v>
      </c>
      <c r="K13" s="21">
        <v>-17</v>
      </c>
      <c r="L13" s="22">
        <f>I33</f>
        <v>-7.8235294117647065</v>
      </c>
      <c r="M13" s="21">
        <f t="shared" ref="M13:M37" si="0">$D$13</f>
        <v>-12</v>
      </c>
      <c r="N13" s="24"/>
      <c r="O13" s="38" t="s">
        <v>31</v>
      </c>
      <c r="P13" s="35">
        <v>0</v>
      </c>
      <c r="Q13" s="35">
        <v>13.343</v>
      </c>
      <c r="R13" s="35">
        <v>-1.669</v>
      </c>
      <c r="S13" s="33">
        <f t="shared" ref="S13:S14" si="1">(ABS(P13-P14))/(0.1*6)</f>
        <v>0</v>
      </c>
      <c r="T13" s="26">
        <f t="shared" ref="T13:T46" si="2">-4*((Q13-Q14))/(0.1*6)</f>
        <v>-88.953333333333319</v>
      </c>
      <c r="U13" s="33">
        <f t="shared" ref="U13:U14" si="3">4*(ABS(R13-R14))/(0.1*6)</f>
        <v>11.126666666666665</v>
      </c>
      <c r="V13" s="27">
        <f t="shared" ref="V13:X28" si="4">S13*1023/117.07</f>
        <v>0</v>
      </c>
      <c r="W13" s="27">
        <f t="shared" si="4"/>
        <v>-777.3063978816092</v>
      </c>
      <c r="X13" s="27">
        <f t="shared" si="4"/>
        <v>97.22883744768086</v>
      </c>
      <c r="Y13" s="18">
        <f t="shared" ref="Y13:Y14" si="5">(F13+L13)/2</f>
        <v>0.76470588235294024</v>
      </c>
    </row>
    <row r="14" spans="1:25">
      <c r="A14" s="18">
        <v>0.1</v>
      </c>
      <c r="B14" s="21">
        <v>-17</v>
      </c>
      <c r="C14" s="22">
        <f>$C$13-($C$13-$C$47)*A14*10/34</f>
        <v>16.617647058823529</v>
      </c>
      <c r="D14" s="21">
        <f t="shared" ref="D14:D47" si="6">$D$13</f>
        <v>-12</v>
      </c>
      <c r="E14" s="21">
        <v>17</v>
      </c>
      <c r="F14" s="22">
        <f t="shared" ref="F14:F26" si="7">C34</f>
        <v>8.9705882352941178</v>
      </c>
      <c r="G14" s="21">
        <f t="shared" ref="G14:G27" si="8">$D$13</f>
        <v>-12</v>
      </c>
      <c r="H14" s="21">
        <v>17</v>
      </c>
      <c r="I14" s="22">
        <f>F36*-1</f>
        <v>-15.852941176470589</v>
      </c>
      <c r="J14" s="21">
        <f t="shared" ref="J14:J17" si="9">$D$13</f>
        <v>-12</v>
      </c>
      <c r="K14" s="21">
        <v>-17</v>
      </c>
      <c r="L14" s="22">
        <f t="shared" ref="L14:L32" si="10">I34</f>
        <v>-8.2058823529411757</v>
      </c>
      <c r="M14" s="21">
        <f t="shared" si="0"/>
        <v>-12</v>
      </c>
      <c r="N14" s="24"/>
      <c r="O14" s="6"/>
      <c r="P14" s="35"/>
      <c r="Q14" s="35"/>
      <c r="R14" s="35"/>
      <c r="S14" s="33">
        <f t="shared" si="1"/>
        <v>0</v>
      </c>
      <c r="T14" s="26">
        <f t="shared" si="2"/>
        <v>0</v>
      </c>
      <c r="U14" s="33">
        <f t="shared" si="3"/>
        <v>0</v>
      </c>
      <c r="V14" s="27">
        <f t="shared" si="4"/>
        <v>0</v>
      </c>
      <c r="W14" s="27">
        <f t="shared" si="4"/>
        <v>0</v>
      </c>
      <c r="X14" s="27">
        <f t="shared" si="4"/>
        <v>0</v>
      </c>
      <c r="Y14" s="18">
        <f t="shared" si="5"/>
        <v>0.38235294117647101</v>
      </c>
    </row>
    <row r="15" spans="1:25">
      <c r="A15" s="18">
        <v>0.2</v>
      </c>
      <c r="B15" s="21">
        <v>-17</v>
      </c>
      <c r="C15" s="22">
        <f t="shared" ref="C15:C46" si="11">$C$13-($C$13-$C$47)*A15*10/34</f>
        <v>16.235294117647058</v>
      </c>
      <c r="D15" s="21">
        <f t="shared" si="6"/>
        <v>-12</v>
      </c>
      <c r="E15" s="21">
        <v>17</v>
      </c>
      <c r="F15" s="22">
        <f t="shared" si="7"/>
        <v>8.5882352941176467</v>
      </c>
      <c r="G15" s="21">
        <f t="shared" si="8"/>
        <v>-12</v>
      </c>
      <c r="H15" s="21">
        <v>17</v>
      </c>
      <c r="I15">
        <f>F35*-1</f>
        <v>-16.235294117647058</v>
      </c>
      <c r="J15" s="21">
        <f t="shared" si="9"/>
        <v>-12</v>
      </c>
      <c r="K15" s="21">
        <v>-17</v>
      </c>
      <c r="L15" s="22">
        <f t="shared" si="10"/>
        <v>-8.5882352941176467</v>
      </c>
      <c r="M15" s="21">
        <f t="shared" si="0"/>
        <v>-12</v>
      </c>
      <c r="N15" s="24"/>
      <c r="P15" s="22"/>
      <c r="Q15" s="35"/>
      <c r="R15" s="35"/>
      <c r="S15" s="33">
        <f>(ABS(P15-P16))/(0.1*6)</f>
        <v>0</v>
      </c>
      <c r="T15" s="26">
        <f t="shared" si="2"/>
        <v>0</v>
      </c>
      <c r="U15" s="33">
        <f>4*(ABS(R15-R16))/(0.1*6)</f>
        <v>0</v>
      </c>
      <c r="V15" s="27">
        <f>S15*1023/117.07</f>
        <v>0</v>
      </c>
      <c r="W15" s="27">
        <f t="shared" si="4"/>
        <v>0</v>
      </c>
      <c r="X15" s="27">
        <f t="shared" si="4"/>
        <v>0</v>
      </c>
      <c r="Y15" s="20">
        <f>(F15+L15)/2*-1</f>
        <v>0</v>
      </c>
    </row>
    <row r="16" spans="1:25">
      <c r="A16" s="18">
        <v>0.3</v>
      </c>
      <c r="B16" s="21">
        <v>-17</v>
      </c>
      <c r="C16" s="22">
        <f t="shared" si="11"/>
        <v>15.852941176470589</v>
      </c>
      <c r="D16" s="21">
        <f t="shared" si="6"/>
        <v>-12</v>
      </c>
      <c r="E16" s="21">
        <v>17</v>
      </c>
      <c r="F16" s="22">
        <f t="shared" si="7"/>
        <v>8.2058823529411757</v>
      </c>
      <c r="G16" s="21">
        <f t="shared" si="8"/>
        <v>-12</v>
      </c>
      <c r="H16" s="21">
        <v>17</v>
      </c>
      <c r="I16" s="22">
        <f>F34*-1</f>
        <v>-16.617647058823529</v>
      </c>
      <c r="J16" s="21">
        <f t="shared" si="9"/>
        <v>-12</v>
      </c>
      <c r="K16" s="21">
        <v>-17</v>
      </c>
      <c r="L16" s="22">
        <f t="shared" si="10"/>
        <v>-8.9705882352941178</v>
      </c>
      <c r="M16" s="21">
        <f t="shared" si="0"/>
        <v>-12</v>
      </c>
      <c r="N16" s="24"/>
      <c r="O16" s="6"/>
      <c r="P16" s="22"/>
      <c r="Q16" s="35"/>
      <c r="R16" s="35"/>
      <c r="S16" s="26">
        <f>(ABS(P16-P17))/(0.1*6)</f>
        <v>0</v>
      </c>
      <c r="T16" s="26">
        <f t="shared" si="2"/>
        <v>0</v>
      </c>
      <c r="U16" s="26">
        <f t="shared" ref="U16:U31" si="12">4*(ABS(R16-R17))/(0.1*6)</f>
        <v>0</v>
      </c>
      <c r="V16" s="27">
        <f>S16*1023/117.07</f>
        <v>0</v>
      </c>
      <c r="W16" s="27">
        <f t="shared" si="4"/>
        <v>0</v>
      </c>
      <c r="X16" s="27">
        <f t="shared" si="4"/>
        <v>0</v>
      </c>
      <c r="Y16" s="35">
        <f t="shared" ref="Y16:Y24" si="13">(F16+L16)/2*-1</f>
        <v>0.38235294117647101</v>
      </c>
    </row>
    <row r="17" spans="1:25">
      <c r="A17" s="18">
        <v>0.4</v>
      </c>
      <c r="B17" s="21">
        <v>-17</v>
      </c>
      <c r="C17" s="22">
        <f t="shared" si="11"/>
        <v>15.470588235294118</v>
      </c>
      <c r="D17" s="21">
        <f t="shared" si="6"/>
        <v>-12</v>
      </c>
      <c r="E17" s="21">
        <v>17</v>
      </c>
      <c r="F17" s="22">
        <f t="shared" si="7"/>
        <v>7.8235294117647065</v>
      </c>
      <c r="G17" s="21">
        <f t="shared" si="8"/>
        <v>-12</v>
      </c>
      <c r="H17" s="30">
        <v>17</v>
      </c>
      <c r="I17" s="31">
        <f>F33*-1</f>
        <v>-17</v>
      </c>
      <c r="J17" s="30">
        <f t="shared" si="9"/>
        <v>-12</v>
      </c>
      <c r="K17" s="21">
        <v>-17</v>
      </c>
      <c r="L17" s="22">
        <f t="shared" si="10"/>
        <v>-9.352941176470587</v>
      </c>
      <c r="M17" s="21">
        <f t="shared" si="0"/>
        <v>-12</v>
      </c>
      <c r="N17" s="24"/>
      <c r="O17" s="37" t="s">
        <v>32</v>
      </c>
      <c r="P17" s="35"/>
      <c r="Q17" s="35"/>
      <c r="R17" s="35"/>
      <c r="S17" s="26">
        <f t="shared" ref="S17:S44" si="14">(ABS(P17-P18))/(0.1*6)</f>
        <v>0</v>
      </c>
      <c r="T17" s="26">
        <f t="shared" si="2"/>
        <v>0</v>
      </c>
      <c r="U17" s="26">
        <f t="shared" si="12"/>
        <v>0</v>
      </c>
      <c r="V17" s="27">
        <f t="shared" ref="V17:X32" si="15">S17*1023/117.07</f>
        <v>0</v>
      </c>
      <c r="W17" s="27">
        <f t="shared" si="4"/>
        <v>0</v>
      </c>
      <c r="X17" s="27">
        <f t="shared" si="4"/>
        <v>0</v>
      </c>
      <c r="Y17" s="35">
        <f t="shared" si="13"/>
        <v>0.76470588235294024</v>
      </c>
    </row>
    <row r="18" spans="1:25">
      <c r="A18" s="18">
        <v>0.5</v>
      </c>
      <c r="B18" s="21">
        <v>-17</v>
      </c>
      <c r="C18" s="22">
        <f t="shared" si="11"/>
        <v>15.088235294117647</v>
      </c>
      <c r="D18" s="21">
        <f t="shared" si="6"/>
        <v>-12</v>
      </c>
      <c r="E18" s="21">
        <v>17</v>
      </c>
      <c r="F18" s="22">
        <f t="shared" si="7"/>
        <v>7.4411764705882355</v>
      </c>
      <c r="G18" s="21">
        <f t="shared" si="8"/>
        <v>-12</v>
      </c>
      <c r="H18" s="34">
        <f>E32</f>
        <v>17.582000000000001</v>
      </c>
      <c r="I18" s="34">
        <f>F32*-1</f>
        <v>-17.582000000000001</v>
      </c>
      <c r="J18" s="34">
        <f>G32</f>
        <v>-11.122</v>
      </c>
      <c r="K18" s="21">
        <v>-17</v>
      </c>
      <c r="L18" s="22">
        <f t="shared" si="10"/>
        <v>-9.735294117647058</v>
      </c>
      <c r="M18" s="21">
        <f t="shared" si="0"/>
        <v>-12</v>
      </c>
      <c r="N18" s="24"/>
      <c r="O18" s="6"/>
      <c r="P18" s="35"/>
      <c r="Q18" s="35"/>
      <c r="R18" s="35"/>
      <c r="S18" s="26">
        <f t="shared" si="14"/>
        <v>0</v>
      </c>
      <c r="T18" s="26">
        <f t="shared" si="2"/>
        <v>0</v>
      </c>
      <c r="U18" s="26">
        <f t="shared" si="12"/>
        <v>0</v>
      </c>
      <c r="V18" s="27">
        <f t="shared" si="15"/>
        <v>0</v>
      </c>
      <c r="W18" s="27">
        <f t="shared" si="4"/>
        <v>0</v>
      </c>
      <c r="X18" s="27">
        <f t="shared" si="4"/>
        <v>0</v>
      </c>
      <c r="Y18" s="35">
        <f t="shared" si="13"/>
        <v>1.1470588235294112</v>
      </c>
    </row>
    <row r="19" spans="1:25">
      <c r="A19" s="18">
        <v>0.6</v>
      </c>
      <c r="B19" s="21">
        <v>-17</v>
      </c>
      <c r="C19" s="22">
        <f t="shared" si="11"/>
        <v>14.705882352941178</v>
      </c>
      <c r="D19" s="21">
        <f t="shared" si="6"/>
        <v>-12</v>
      </c>
      <c r="E19" s="21">
        <v>17</v>
      </c>
      <c r="F19" s="22">
        <f t="shared" si="7"/>
        <v>7.0588235294117627</v>
      </c>
      <c r="G19" s="21">
        <f t="shared" si="8"/>
        <v>-12</v>
      </c>
      <c r="H19" s="34">
        <f>E31</f>
        <v>19.702000000000002</v>
      </c>
      <c r="I19" s="34">
        <f>F31*-1</f>
        <v>-14.317</v>
      </c>
      <c r="J19" s="34">
        <f>G31</f>
        <v>-10.494999999999999</v>
      </c>
      <c r="K19" s="21">
        <v>-17</v>
      </c>
      <c r="L19" s="22">
        <f t="shared" si="10"/>
        <v>-10.117647058823529</v>
      </c>
      <c r="M19" s="21">
        <f t="shared" si="0"/>
        <v>-12</v>
      </c>
      <c r="N19" s="24"/>
      <c r="O19" s="6"/>
      <c r="P19" s="35"/>
      <c r="Q19" s="35"/>
      <c r="R19" s="35"/>
      <c r="S19" s="26">
        <f t="shared" si="14"/>
        <v>0</v>
      </c>
      <c r="T19" s="26">
        <f t="shared" si="2"/>
        <v>0</v>
      </c>
      <c r="U19" s="26">
        <f t="shared" si="12"/>
        <v>0</v>
      </c>
      <c r="V19" s="27">
        <f t="shared" si="15"/>
        <v>0</v>
      </c>
      <c r="W19" s="27">
        <f t="shared" si="4"/>
        <v>0</v>
      </c>
      <c r="X19" s="27">
        <f t="shared" si="4"/>
        <v>0</v>
      </c>
      <c r="Y19" s="35">
        <f t="shared" si="13"/>
        <v>1.5294117647058831</v>
      </c>
    </row>
    <row r="20" spans="1:25">
      <c r="A20" s="18">
        <v>0.7</v>
      </c>
      <c r="B20" s="21">
        <v>-17</v>
      </c>
      <c r="C20" s="22">
        <f t="shared" si="11"/>
        <v>14.323529411764707</v>
      </c>
      <c r="D20" s="21">
        <f t="shared" si="6"/>
        <v>-12</v>
      </c>
      <c r="E20" s="21">
        <v>17</v>
      </c>
      <c r="F20" s="22">
        <f t="shared" si="7"/>
        <v>6.6764705882352935</v>
      </c>
      <c r="G20" s="21">
        <f t="shared" si="8"/>
        <v>-12</v>
      </c>
      <c r="H20" s="34">
        <f>E30</f>
        <v>20.914999999999999</v>
      </c>
      <c r="I20" s="34">
        <f>F30*-1</f>
        <v>-10.708</v>
      </c>
      <c r="J20" s="34">
        <f>G30</f>
        <v>-9.89</v>
      </c>
      <c r="K20" s="21">
        <v>-17</v>
      </c>
      <c r="L20" s="22">
        <f t="shared" si="10"/>
        <v>-10.5</v>
      </c>
      <c r="M20" s="21">
        <f t="shared" si="0"/>
        <v>-12</v>
      </c>
      <c r="N20" s="24"/>
      <c r="O20" s="6"/>
      <c r="P20" s="35"/>
      <c r="Q20" s="35"/>
      <c r="R20" s="35"/>
      <c r="S20" s="26">
        <f t="shared" si="14"/>
        <v>0</v>
      </c>
      <c r="T20" s="26">
        <f t="shared" si="2"/>
        <v>0</v>
      </c>
      <c r="U20" s="26">
        <f t="shared" si="12"/>
        <v>0</v>
      </c>
      <c r="V20" s="27">
        <f t="shared" si="15"/>
        <v>0</v>
      </c>
      <c r="W20" s="27">
        <f t="shared" si="4"/>
        <v>0</v>
      </c>
      <c r="X20" s="27">
        <f t="shared" si="4"/>
        <v>0</v>
      </c>
      <c r="Y20" s="35">
        <f t="shared" si="13"/>
        <v>1.9117647058823533</v>
      </c>
    </row>
    <row r="21" spans="1:25">
      <c r="A21" s="18">
        <v>0.8</v>
      </c>
      <c r="B21" s="21">
        <v>-17</v>
      </c>
      <c r="C21" s="22">
        <f t="shared" si="11"/>
        <v>13.941176470588236</v>
      </c>
      <c r="D21" s="21">
        <f t="shared" si="6"/>
        <v>-12</v>
      </c>
      <c r="E21" s="21">
        <v>17</v>
      </c>
      <c r="F21" s="22">
        <f t="shared" si="7"/>
        <v>6.2941176470588243</v>
      </c>
      <c r="G21" s="21">
        <f t="shared" si="8"/>
        <v>-12</v>
      </c>
      <c r="H21" s="34">
        <f>E29</f>
        <v>21.184000000000001</v>
      </c>
      <c r="I21" s="34">
        <f>F29*-1</f>
        <v>-7.008</v>
      </c>
      <c r="J21" s="34">
        <f>G29</f>
        <v>-9.3130000000000006</v>
      </c>
      <c r="K21" s="21">
        <v>-17</v>
      </c>
      <c r="L21" s="22">
        <f t="shared" si="10"/>
        <v>-10.882352941176471</v>
      </c>
      <c r="M21" s="21">
        <f t="shared" si="0"/>
        <v>-12</v>
      </c>
      <c r="N21" s="24"/>
      <c r="O21" s="6"/>
      <c r="P21" s="35"/>
      <c r="Q21" s="35"/>
      <c r="R21" s="35"/>
      <c r="S21" s="26">
        <f t="shared" si="14"/>
        <v>0</v>
      </c>
      <c r="T21" s="26">
        <f t="shared" si="2"/>
        <v>0</v>
      </c>
      <c r="U21" s="26">
        <f t="shared" si="12"/>
        <v>0</v>
      </c>
      <c r="V21" s="27">
        <f t="shared" si="15"/>
        <v>0</v>
      </c>
      <c r="W21" s="27">
        <f t="shared" si="4"/>
        <v>0</v>
      </c>
      <c r="X21" s="27">
        <f t="shared" si="4"/>
        <v>0</v>
      </c>
      <c r="Y21" s="35">
        <f t="shared" si="13"/>
        <v>2.2941176470588234</v>
      </c>
    </row>
    <row r="22" spans="1:25">
      <c r="A22" s="18">
        <v>0.9</v>
      </c>
      <c r="B22" s="21">
        <v>-17</v>
      </c>
      <c r="C22" s="22">
        <f t="shared" si="11"/>
        <v>13.558823529411764</v>
      </c>
      <c r="D22" s="21">
        <f t="shared" si="6"/>
        <v>-12</v>
      </c>
      <c r="E22" s="21">
        <v>17</v>
      </c>
      <c r="F22" s="22">
        <f t="shared" si="7"/>
        <v>5.911764705882355</v>
      </c>
      <c r="G22" s="21">
        <f t="shared" si="8"/>
        <v>-12</v>
      </c>
      <c r="H22" s="34">
        <f>E28</f>
        <v>18.369</v>
      </c>
      <c r="I22" s="34">
        <f>F28*-1</f>
        <v>-3.7930000000000001</v>
      </c>
      <c r="J22" s="34">
        <f>G28</f>
        <v>-10.976000000000001</v>
      </c>
      <c r="K22" s="21">
        <v>-17</v>
      </c>
      <c r="L22" s="22">
        <f t="shared" si="10"/>
        <v>-11.264705882352942</v>
      </c>
      <c r="M22" s="21">
        <f t="shared" si="0"/>
        <v>-12</v>
      </c>
      <c r="N22" s="24"/>
      <c r="O22" s="6"/>
      <c r="P22" s="35"/>
      <c r="Q22" s="35"/>
      <c r="R22" s="35"/>
      <c r="S22" s="26">
        <f t="shared" si="14"/>
        <v>0</v>
      </c>
      <c r="T22" s="26">
        <f t="shared" si="2"/>
        <v>0</v>
      </c>
      <c r="U22" s="26">
        <f t="shared" si="12"/>
        <v>0</v>
      </c>
      <c r="V22" s="27">
        <f t="shared" si="15"/>
        <v>0</v>
      </c>
      <c r="W22" s="27">
        <f t="shared" si="4"/>
        <v>0</v>
      </c>
      <c r="X22" s="27">
        <f t="shared" si="4"/>
        <v>0</v>
      </c>
      <c r="Y22" s="35">
        <f t="shared" si="13"/>
        <v>2.6764705882352935</v>
      </c>
    </row>
    <row r="23" spans="1:25">
      <c r="A23" s="18">
        <v>1</v>
      </c>
      <c r="B23" s="21">
        <v>-17</v>
      </c>
      <c r="C23" s="22">
        <f t="shared" si="11"/>
        <v>13.176470588235293</v>
      </c>
      <c r="D23" s="21">
        <f t="shared" si="6"/>
        <v>-12</v>
      </c>
      <c r="E23" s="21">
        <v>17</v>
      </c>
      <c r="F23" s="22">
        <f t="shared" si="7"/>
        <v>5.5294117647058822</v>
      </c>
      <c r="G23" s="21">
        <f t="shared" si="8"/>
        <v>-12</v>
      </c>
      <c r="H23" s="19">
        <v>17</v>
      </c>
      <c r="I23" s="20">
        <f>F27*-1</f>
        <v>-4</v>
      </c>
      <c r="J23" s="19">
        <f t="shared" ref="J23:J52" si="16">$D$13</f>
        <v>-12</v>
      </c>
      <c r="K23" s="21">
        <v>-17</v>
      </c>
      <c r="L23" s="22">
        <f t="shared" si="10"/>
        <v>-11.647058823529413</v>
      </c>
      <c r="M23" s="21">
        <f t="shared" si="0"/>
        <v>-12</v>
      </c>
      <c r="N23" s="24"/>
      <c r="O23" s="38" t="s">
        <v>33</v>
      </c>
      <c r="P23" s="35"/>
      <c r="Q23" s="35"/>
      <c r="R23" s="35"/>
      <c r="S23" s="26">
        <f t="shared" si="14"/>
        <v>0</v>
      </c>
      <c r="T23" s="26">
        <f t="shared" si="2"/>
        <v>0</v>
      </c>
      <c r="U23" s="26">
        <f t="shared" si="12"/>
        <v>0</v>
      </c>
      <c r="V23" s="27">
        <f t="shared" si="15"/>
        <v>0</v>
      </c>
      <c r="W23" s="27">
        <f t="shared" si="4"/>
        <v>0</v>
      </c>
      <c r="X23" s="27">
        <f t="shared" si="4"/>
        <v>0</v>
      </c>
      <c r="Y23" s="35">
        <f t="shared" si="13"/>
        <v>3.0588235294117654</v>
      </c>
    </row>
    <row r="24" spans="1:25">
      <c r="A24" s="18">
        <v>1.1000000000000001</v>
      </c>
      <c r="B24" s="21">
        <v>-17</v>
      </c>
      <c r="C24" s="22">
        <f t="shared" si="11"/>
        <v>12.794117647058822</v>
      </c>
      <c r="D24" s="21">
        <f t="shared" si="6"/>
        <v>-12</v>
      </c>
      <c r="E24" s="21">
        <v>17</v>
      </c>
      <c r="F24" s="22">
        <f t="shared" si="7"/>
        <v>5.1470588235294095</v>
      </c>
      <c r="G24" s="21">
        <f t="shared" si="8"/>
        <v>-12</v>
      </c>
      <c r="H24" s="21">
        <v>17</v>
      </c>
      <c r="I24" s="22">
        <f>F26*-1</f>
        <v>-4.382352941176471</v>
      </c>
      <c r="J24" s="21">
        <f t="shared" si="16"/>
        <v>-12</v>
      </c>
      <c r="K24" s="21">
        <v>-17</v>
      </c>
      <c r="L24" s="22">
        <f t="shared" si="10"/>
        <v>-12.02941176470588</v>
      </c>
      <c r="M24" s="21">
        <f t="shared" si="0"/>
        <v>-12</v>
      </c>
      <c r="N24" s="24"/>
      <c r="O24" s="6"/>
      <c r="P24" s="35"/>
      <c r="Q24" s="35"/>
      <c r="R24" s="35"/>
      <c r="S24" s="26">
        <f t="shared" si="14"/>
        <v>0</v>
      </c>
      <c r="T24" s="26">
        <f t="shared" si="2"/>
        <v>0</v>
      </c>
      <c r="U24" s="26">
        <f t="shared" si="12"/>
        <v>0</v>
      </c>
      <c r="V24" s="27">
        <f t="shared" si="15"/>
        <v>0</v>
      </c>
      <c r="W24" s="27">
        <f t="shared" si="4"/>
        <v>0</v>
      </c>
      <c r="X24" s="27">
        <f t="shared" si="4"/>
        <v>0</v>
      </c>
      <c r="Y24" s="35">
        <f t="shared" si="13"/>
        <v>3.4411764705882355</v>
      </c>
    </row>
    <row r="25" spans="1:25">
      <c r="A25" s="18">
        <v>1.2</v>
      </c>
      <c r="B25" s="21">
        <v>-17</v>
      </c>
      <c r="C25" s="22">
        <f t="shared" si="11"/>
        <v>12.411764705882353</v>
      </c>
      <c r="D25" s="21">
        <f t="shared" si="6"/>
        <v>-12</v>
      </c>
      <c r="E25" s="21">
        <v>17</v>
      </c>
      <c r="F25" s="22">
        <f t="shared" si="7"/>
        <v>4.764705882352942</v>
      </c>
      <c r="G25" s="21">
        <f t="shared" si="8"/>
        <v>-12</v>
      </c>
      <c r="H25" s="21">
        <v>17</v>
      </c>
      <c r="I25" s="22">
        <f>F25*-1</f>
        <v>-4.764705882352942</v>
      </c>
      <c r="J25" s="21">
        <f t="shared" si="16"/>
        <v>-12</v>
      </c>
      <c r="K25" s="21">
        <v>-17</v>
      </c>
      <c r="L25" s="22">
        <f t="shared" si="10"/>
        <v>-12.411764705882353</v>
      </c>
      <c r="M25" s="21">
        <f t="shared" si="0"/>
        <v>-12</v>
      </c>
      <c r="N25" s="24"/>
      <c r="P25" s="35"/>
      <c r="Q25" s="35"/>
      <c r="R25" s="35"/>
      <c r="S25" s="26">
        <f t="shared" si="14"/>
        <v>0</v>
      </c>
      <c r="T25" s="26">
        <f t="shared" si="2"/>
        <v>0</v>
      </c>
      <c r="U25" s="26">
        <f t="shared" si="12"/>
        <v>0</v>
      </c>
      <c r="V25" s="27">
        <f t="shared" si="15"/>
        <v>0</v>
      </c>
      <c r="W25" s="27">
        <f t="shared" si="4"/>
        <v>0</v>
      </c>
      <c r="X25" s="27">
        <f t="shared" si="4"/>
        <v>0</v>
      </c>
      <c r="Y25" s="20">
        <f>(C25+I25)/2</f>
        <v>3.8235294117647056</v>
      </c>
    </row>
    <row r="26" spans="1:25">
      <c r="A26" s="18">
        <v>1.3</v>
      </c>
      <c r="B26" s="21">
        <v>-17</v>
      </c>
      <c r="C26" s="22">
        <f t="shared" si="11"/>
        <v>12.02941176470588</v>
      </c>
      <c r="D26" s="21">
        <f t="shared" si="6"/>
        <v>-12</v>
      </c>
      <c r="E26" s="21">
        <v>17</v>
      </c>
      <c r="F26" s="22">
        <f t="shared" si="7"/>
        <v>4.382352941176471</v>
      </c>
      <c r="G26" s="21">
        <f t="shared" si="8"/>
        <v>-12</v>
      </c>
      <c r="H26" s="21">
        <v>17</v>
      </c>
      <c r="I26" s="22">
        <f>F24*-1</f>
        <v>-5.1470588235294095</v>
      </c>
      <c r="J26" s="21">
        <f t="shared" si="16"/>
        <v>-12</v>
      </c>
      <c r="K26" s="21">
        <v>-17</v>
      </c>
      <c r="L26" s="22">
        <f t="shared" si="10"/>
        <v>-12.794117647058822</v>
      </c>
      <c r="M26" s="21">
        <f t="shared" si="0"/>
        <v>-12</v>
      </c>
      <c r="N26" s="24"/>
      <c r="O26" s="6"/>
      <c r="P26" s="35"/>
      <c r="Q26" s="35"/>
      <c r="R26" s="35"/>
      <c r="S26" s="26">
        <f t="shared" si="14"/>
        <v>0</v>
      </c>
      <c r="T26" s="26">
        <f t="shared" si="2"/>
        <v>0</v>
      </c>
      <c r="U26" s="26">
        <f t="shared" si="12"/>
        <v>0</v>
      </c>
      <c r="V26" s="27">
        <f t="shared" si="15"/>
        <v>0</v>
      </c>
      <c r="W26" s="27">
        <f t="shared" si="4"/>
        <v>0</v>
      </c>
      <c r="X26" s="27">
        <f t="shared" si="4"/>
        <v>0</v>
      </c>
      <c r="Y26" s="35">
        <f t="shared" ref="Y26:Y34" si="17">(C26+I26)/2</f>
        <v>3.4411764705882355</v>
      </c>
    </row>
    <row r="27" spans="1:25">
      <c r="A27" s="18">
        <v>1.4</v>
      </c>
      <c r="B27" s="21">
        <v>-17</v>
      </c>
      <c r="C27" s="22">
        <f t="shared" si="11"/>
        <v>11.647058823529413</v>
      </c>
      <c r="D27" s="21">
        <f t="shared" si="6"/>
        <v>-12</v>
      </c>
      <c r="E27" s="30">
        <v>17</v>
      </c>
      <c r="F27" s="31">
        <v>4</v>
      </c>
      <c r="G27" s="30">
        <f t="shared" si="8"/>
        <v>-12</v>
      </c>
      <c r="H27" s="21">
        <v>17</v>
      </c>
      <c r="I27" s="22">
        <f>F23*-1</f>
        <v>-5.5294117647058822</v>
      </c>
      <c r="J27" s="21">
        <f t="shared" si="16"/>
        <v>-12</v>
      </c>
      <c r="K27" s="21">
        <v>-17</v>
      </c>
      <c r="L27" s="22">
        <f t="shared" si="10"/>
        <v>-13.176470588235293</v>
      </c>
      <c r="M27" s="21">
        <f t="shared" si="0"/>
        <v>-12</v>
      </c>
      <c r="N27" s="24"/>
      <c r="O27" s="37" t="s">
        <v>34</v>
      </c>
      <c r="P27" s="35"/>
      <c r="Q27" s="35"/>
      <c r="R27" s="35"/>
      <c r="S27" s="26">
        <f t="shared" si="14"/>
        <v>0</v>
      </c>
      <c r="T27" s="26">
        <f t="shared" si="2"/>
        <v>0</v>
      </c>
      <c r="U27" s="26">
        <f t="shared" si="12"/>
        <v>0</v>
      </c>
      <c r="V27" s="27">
        <f t="shared" si="15"/>
        <v>0</v>
      </c>
      <c r="W27" s="27">
        <f t="shared" si="4"/>
        <v>0</v>
      </c>
      <c r="X27" s="27">
        <f t="shared" si="4"/>
        <v>0</v>
      </c>
      <c r="Y27" s="35">
        <f t="shared" si="17"/>
        <v>3.0588235294117654</v>
      </c>
    </row>
    <row r="28" spans="1:25">
      <c r="A28" s="18">
        <v>1.5</v>
      </c>
      <c r="B28" s="21">
        <v>-17</v>
      </c>
      <c r="C28" s="22">
        <f t="shared" si="11"/>
        <v>11.264705882352942</v>
      </c>
      <c r="D28" s="21">
        <f t="shared" si="6"/>
        <v>-12</v>
      </c>
      <c r="E28" s="34">
        <f t="shared" ref="E28:E32" si="18">B48*-1</f>
        <v>18.369</v>
      </c>
      <c r="F28" s="34">
        <f t="shared" ref="F28:G32" si="19">C48</f>
        <v>3.7930000000000001</v>
      </c>
      <c r="G28" s="34">
        <f t="shared" si="19"/>
        <v>-10.976000000000001</v>
      </c>
      <c r="H28" s="21">
        <v>17</v>
      </c>
      <c r="I28" s="22">
        <f>F22*-1</f>
        <v>-5.911764705882355</v>
      </c>
      <c r="J28" s="21">
        <f t="shared" si="16"/>
        <v>-12</v>
      </c>
      <c r="K28" s="21">
        <v>-17</v>
      </c>
      <c r="L28" s="22">
        <f t="shared" si="10"/>
        <v>-13.558823529411764</v>
      </c>
      <c r="M28" s="21">
        <f t="shared" si="0"/>
        <v>-12</v>
      </c>
      <c r="N28" s="24"/>
      <c r="O28" s="6"/>
      <c r="P28" s="35"/>
      <c r="Q28" s="35"/>
      <c r="R28" s="35"/>
      <c r="S28" s="26">
        <f t="shared" si="14"/>
        <v>0</v>
      </c>
      <c r="T28" s="26">
        <f t="shared" si="2"/>
        <v>0</v>
      </c>
      <c r="U28" s="26">
        <f t="shared" si="12"/>
        <v>0</v>
      </c>
      <c r="V28" s="27">
        <f t="shared" si="15"/>
        <v>0</v>
      </c>
      <c r="W28" s="27">
        <f t="shared" si="4"/>
        <v>0</v>
      </c>
      <c r="X28" s="27">
        <f t="shared" si="4"/>
        <v>0</v>
      </c>
      <c r="Y28" s="35">
        <f t="shared" si="17"/>
        <v>2.6764705882352935</v>
      </c>
    </row>
    <row r="29" spans="1:25">
      <c r="A29" s="18">
        <v>1.6</v>
      </c>
      <c r="B29" s="21">
        <v>-17</v>
      </c>
      <c r="C29" s="22">
        <f t="shared" si="11"/>
        <v>10.882352941176471</v>
      </c>
      <c r="D29" s="21">
        <f t="shared" si="6"/>
        <v>-12</v>
      </c>
      <c r="E29" s="34">
        <f t="shared" si="18"/>
        <v>21.184000000000001</v>
      </c>
      <c r="F29" s="34">
        <f t="shared" si="19"/>
        <v>7.008</v>
      </c>
      <c r="G29" s="34">
        <f t="shared" si="19"/>
        <v>-9.3130000000000006</v>
      </c>
      <c r="H29" s="21">
        <v>17</v>
      </c>
      <c r="I29" s="22">
        <f>F21*-1</f>
        <v>-6.2941176470588243</v>
      </c>
      <c r="J29" s="21">
        <f t="shared" si="16"/>
        <v>-12</v>
      </c>
      <c r="K29" s="21">
        <v>-17</v>
      </c>
      <c r="L29" s="22">
        <f t="shared" si="10"/>
        <v>-13.941176470588236</v>
      </c>
      <c r="M29" s="21">
        <f t="shared" si="0"/>
        <v>-12</v>
      </c>
      <c r="N29" s="24"/>
      <c r="O29" s="6"/>
      <c r="P29" s="35"/>
      <c r="Q29" s="35"/>
      <c r="R29" s="35"/>
      <c r="S29" s="26">
        <f t="shared" si="14"/>
        <v>0</v>
      </c>
      <c r="T29" s="26">
        <f t="shared" si="2"/>
        <v>0</v>
      </c>
      <c r="U29" s="26">
        <f t="shared" si="12"/>
        <v>0</v>
      </c>
      <c r="V29" s="27">
        <f t="shared" si="15"/>
        <v>0</v>
      </c>
      <c r="W29" s="27">
        <f t="shared" si="15"/>
        <v>0</v>
      </c>
      <c r="X29" s="27">
        <f t="shared" si="15"/>
        <v>0</v>
      </c>
      <c r="Y29" s="35">
        <f t="shared" si="17"/>
        <v>2.2941176470588234</v>
      </c>
    </row>
    <row r="30" spans="1:25">
      <c r="A30" s="18">
        <v>1.7</v>
      </c>
      <c r="B30" s="21">
        <v>-17</v>
      </c>
      <c r="C30" s="22">
        <f t="shared" si="11"/>
        <v>10.5</v>
      </c>
      <c r="D30" s="21">
        <f t="shared" si="6"/>
        <v>-12</v>
      </c>
      <c r="E30" s="34">
        <f t="shared" si="18"/>
        <v>20.914999999999999</v>
      </c>
      <c r="F30" s="34">
        <f t="shared" si="19"/>
        <v>10.708</v>
      </c>
      <c r="G30" s="34">
        <f t="shared" si="19"/>
        <v>-9.89</v>
      </c>
      <c r="H30" s="21">
        <v>17</v>
      </c>
      <c r="I30" s="22">
        <f>F20*-1</f>
        <v>-6.6764705882352935</v>
      </c>
      <c r="J30" s="21">
        <f t="shared" si="16"/>
        <v>-12</v>
      </c>
      <c r="K30" s="21">
        <v>-17</v>
      </c>
      <c r="L30" s="22">
        <f t="shared" si="10"/>
        <v>-14.323529411764707</v>
      </c>
      <c r="M30" s="21">
        <f t="shared" si="0"/>
        <v>-12</v>
      </c>
      <c r="N30" s="24"/>
      <c r="O30" s="6"/>
      <c r="P30" s="35"/>
      <c r="Q30" s="35"/>
      <c r="R30" s="35"/>
      <c r="S30" s="26">
        <f t="shared" si="14"/>
        <v>0</v>
      </c>
      <c r="T30" s="26">
        <f t="shared" si="2"/>
        <v>0</v>
      </c>
      <c r="U30" s="26">
        <f t="shared" si="12"/>
        <v>0</v>
      </c>
      <c r="V30" s="27">
        <f t="shared" si="15"/>
        <v>0</v>
      </c>
      <c r="W30" s="27">
        <f t="shared" si="15"/>
        <v>0</v>
      </c>
      <c r="X30" s="27">
        <f t="shared" si="15"/>
        <v>0</v>
      </c>
      <c r="Y30" s="35">
        <f t="shared" si="17"/>
        <v>1.9117647058823533</v>
      </c>
    </row>
    <row r="31" spans="1:25">
      <c r="A31" s="18">
        <v>1.8</v>
      </c>
      <c r="B31" s="21">
        <v>-17</v>
      </c>
      <c r="C31" s="22">
        <f t="shared" si="11"/>
        <v>10.117647058823529</v>
      </c>
      <c r="D31" s="21">
        <f t="shared" si="6"/>
        <v>-12</v>
      </c>
      <c r="E31" s="34">
        <f t="shared" si="18"/>
        <v>19.702000000000002</v>
      </c>
      <c r="F31" s="34">
        <f t="shared" si="19"/>
        <v>14.317</v>
      </c>
      <c r="G31" s="34">
        <f t="shared" si="19"/>
        <v>-10.494999999999999</v>
      </c>
      <c r="H31" s="21">
        <v>17</v>
      </c>
      <c r="I31" s="22">
        <f>F19*-1</f>
        <v>-7.0588235294117627</v>
      </c>
      <c r="J31" s="21">
        <f t="shared" si="16"/>
        <v>-12</v>
      </c>
      <c r="K31" s="21">
        <v>-17</v>
      </c>
      <c r="L31" s="22">
        <f t="shared" si="10"/>
        <v>-14.705882352941178</v>
      </c>
      <c r="M31" s="21">
        <f t="shared" si="0"/>
        <v>-12</v>
      </c>
      <c r="N31" s="24"/>
      <c r="O31" s="6"/>
      <c r="P31" s="35"/>
      <c r="Q31" s="35"/>
      <c r="R31" s="35"/>
      <c r="S31" s="26">
        <f t="shared" si="14"/>
        <v>0</v>
      </c>
      <c r="T31" s="26">
        <f t="shared" si="2"/>
        <v>0</v>
      </c>
      <c r="U31" s="26">
        <f t="shared" si="12"/>
        <v>0</v>
      </c>
      <c r="V31" s="27">
        <f t="shared" si="15"/>
        <v>0</v>
      </c>
      <c r="W31" s="27">
        <f t="shared" si="15"/>
        <v>0</v>
      </c>
      <c r="X31" s="27">
        <f t="shared" si="15"/>
        <v>0</v>
      </c>
      <c r="Y31" s="35">
        <f t="shared" si="17"/>
        <v>1.5294117647058831</v>
      </c>
    </row>
    <row r="32" spans="1:25">
      <c r="A32" s="18">
        <v>1.9</v>
      </c>
      <c r="B32" s="21">
        <v>-17</v>
      </c>
      <c r="C32" s="22">
        <f t="shared" si="11"/>
        <v>9.735294117647058</v>
      </c>
      <c r="D32" s="21">
        <f t="shared" si="6"/>
        <v>-12</v>
      </c>
      <c r="E32" s="34">
        <f t="shared" si="18"/>
        <v>17.582000000000001</v>
      </c>
      <c r="F32" s="34">
        <f t="shared" si="19"/>
        <v>17.582000000000001</v>
      </c>
      <c r="G32" s="34">
        <f t="shared" si="19"/>
        <v>-11.122</v>
      </c>
      <c r="H32" s="21">
        <v>17</v>
      </c>
      <c r="I32" s="22">
        <f>F18*-1</f>
        <v>-7.4411764705882355</v>
      </c>
      <c r="J32" s="21">
        <f t="shared" si="16"/>
        <v>-12</v>
      </c>
      <c r="K32" s="21">
        <v>-17</v>
      </c>
      <c r="L32" s="22">
        <f t="shared" si="10"/>
        <v>-15.088235294117647</v>
      </c>
      <c r="M32" s="21">
        <f t="shared" si="0"/>
        <v>-12</v>
      </c>
      <c r="N32" s="24"/>
      <c r="O32" s="6"/>
      <c r="P32" s="35"/>
      <c r="Q32" s="35"/>
      <c r="R32" s="35"/>
      <c r="S32" s="26">
        <f t="shared" si="14"/>
        <v>0</v>
      </c>
      <c r="T32" s="26">
        <f t="shared" si="2"/>
        <v>0</v>
      </c>
      <c r="U32" s="26">
        <f t="shared" ref="U32:U44" si="20">4*(ABS(R32-R33))/(0.1*6)</f>
        <v>0</v>
      </c>
      <c r="V32" s="27">
        <f t="shared" si="15"/>
        <v>0</v>
      </c>
      <c r="W32" s="27">
        <f t="shared" si="15"/>
        <v>0</v>
      </c>
      <c r="X32" s="27">
        <f t="shared" si="15"/>
        <v>0</v>
      </c>
      <c r="Y32" s="35">
        <f t="shared" si="17"/>
        <v>1.1470588235294112</v>
      </c>
    </row>
    <row r="33" spans="1:25">
      <c r="A33" s="18">
        <v>2</v>
      </c>
      <c r="B33" s="21">
        <v>-17</v>
      </c>
      <c r="C33" s="22">
        <f t="shared" si="11"/>
        <v>9.352941176470587</v>
      </c>
      <c r="D33" s="21">
        <f t="shared" si="6"/>
        <v>-12</v>
      </c>
      <c r="E33" s="19">
        <v>17</v>
      </c>
      <c r="F33" s="20">
        <f>C13</f>
        <v>17</v>
      </c>
      <c r="G33" s="19">
        <f t="shared" ref="G33:G52" si="21">$D$13</f>
        <v>-12</v>
      </c>
      <c r="H33" s="21">
        <v>17</v>
      </c>
      <c r="I33" s="22">
        <f>F17*-1</f>
        <v>-7.8235294117647065</v>
      </c>
      <c r="J33" s="21">
        <f t="shared" si="16"/>
        <v>-12</v>
      </c>
      <c r="K33" s="21">
        <v>-17</v>
      </c>
      <c r="L33" s="22">
        <f>I13</f>
        <v>-15.470588235294118</v>
      </c>
      <c r="M33" s="21">
        <f t="shared" si="0"/>
        <v>-12</v>
      </c>
      <c r="N33" s="24"/>
      <c r="O33" s="38" t="s">
        <v>35</v>
      </c>
      <c r="P33" s="35"/>
      <c r="Q33" s="35"/>
      <c r="R33" s="35"/>
      <c r="S33" s="26">
        <f t="shared" si="14"/>
        <v>0</v>
      </c>
      <c r="T33" s="26">
        <f t="shared" si="2"/>
        <v>0</v>
      </c>
      <c r="U33" s="26">
        <f t="shared" si="20"/>
        <v>0</v>
      </c>
      <c r="V33" s="27">
        <f t="shared" ref="V33:X45" si="22">S33*1023/117.07</f>
        <v>0</v>
      </c>
      <c r="W33" s="27">
        <f t="shared" si="22"/>
        <v>0</v>
      </c>
      <c r="X33" s="27">
        <f t="shared" si="22"/>
        <v>0</v>
      </c>
      <c r="Y33" s="20">
        <f t="shared" si="17"/>
        <v>0.76470588235294024</v>
      </c>
    </row>
    <row r="34" spans="1:25">
      <c r="A34" s="18">
        <v>2.1</v>
      </c>
      <c r="B34" s="21">
        <v>-17</v>
      </c>
      <c r="C34" s="22">
        <f t="shared" si="11"/>
        <v>8.9705882352941178</v>
      </c>
      <c r="D34" s="21">
        <f t="shared" si="6"/>
        <v>-12</v>
      </c>
      <c r="E34" s="21">
        <v>17</v>
      </c>
      <c r="F34" s="22">
        <f t="shared" ref="F34:F52" si="23">C14</f>
        <v>16.617647058823529</v>
      </c>
      <c r="G34" s="21">
        <f t="shared" si="21"/>
        <v>-12</v>
      </c>
      <c r="H34" s="21">
        <v>17</v>
      </c>
      <c r="I34" s="22">
        <f>F16*-1</f>
        <v>-8.2058823529411757</v>
      </c>
      <c r="J34" s="21">
        <f t="shared" si="16"/>
        <v>-12</v>
      </c>
      <c r="K34" s="21">
        <v>-17</v>
      </c>
      <c r="L34" s="22">
        <f t="shared" ref="L34:L37" si="24">I14</f>
        <v>-15.852941176470589</v>
      </c>
      <c r="M34" s="21">
        <f t="shared" si="0"/>
        <v>-12</v>
      </c>
      <c r="N34" s="24"/>
      <c r="O34" s="6"/>
      <c r="P34" s="35"/>
      <c r="Q34" s="35"/>
      <c r="R34" s="35"/>
      <c r="S34" s="26">
        <f t="shared" si="14"/>
        <v>0</v>
      </c>
      <c r="T34" s="26">
        <f t="shared" si="2"/>
        <v>0</v>
      </c>
      <c r="U34" s="26">
        <f t="shared" si="20"/>
        <v>0</v>
      </c>
      <c r="V34" s="27">
        <f t="shared" si="22"/>
        <v>0</v>
      </c>
      <c r="W34" s="27">
        <f t="shared" si="22"/>
        <v>0</v>
      </c>
      <c r="X34" s="27">
        <f t="shared" si="22"/>
        <v>0</v>
      </c>
      <c r="Y34" s="35">
        <f t="shared" si="17"/>
        <v>0.38235294117647101</v>
      </c>
    </row>
    <row r="35" spans="1:25">
      <c r="A35" s="18">
        <v>2.2000000000000002</v>
      </c>
      <c r="B35" s="21">
        <v>-17</v>
      </c>
      <c r="C35" s="22">
        <f t="shared" si="11"/>
        <v>8.5882352941176467</v>
      </c>
      <c r="D35" s="21">
        <f t="shared" si="6"/>
        <v>-12</v>
      </c>
      <c r="E35" s="21">
        <v>17</v>
      </c>
      <c r="F35" s="22">
        <f t="shared" si="23"/>
        <v>16.235294117647058</v>
      </c>
      <c r="G35" s="21">
        <f t="shared" si="21"/>
        <v>-12</v>
      </c>
      <c r="H35" s="21">
        <v>17</v>
      </c>
      <c r="I35" s="22">
        <f>F15*-1</f>
        <v>-8.5882352941176467</v>
      </c>
      <c r="J35" s="21">
        <f t="shared" si="16"/>
        <v>-12</v>
      </c>
      <c r="K35" s="21">
        <v>-17</v>
      </c>
      <c r="L35" s="22">
        <f t="shared" si="24"/>
        <v>-16.235294117647058</v>
      </c>
      <c r="M35" s="21">
        <f t="shared" si="0"/>
        <v>-12</v>
      </c>
      <c r="N35" s="24"/>
      <c r="P35" s="35"/>
      <c r="Q35" s="35"/>
      <c r="R35" s="35"/>
      <c r="S35" s="26">
        <f t="shared" si="14"/>
        <v>0</v>
      </c>
      <c r="T35" s="26">
        <f t="shared" si="2"/>
        <v>0</v>
      </c>
      <c r="U35" s="26">
        <f t="shared" si="20"/>
        <v>0</v>
      </c>
      <c r="V35" s="27">
        <f t="shared" si="22"/>
        <v>0</v>
      </c>
      <c r="W35" s="27">
        <f t="shared" si="22"/>
        <v>0</v>
      </c>
      <c r="X35" s="27">
        <f t="shared" si="22"/>
        <v>0</v>
      </c>
      <c r="Y35" s="35">
        <f>(C35+I35)/2*-1</f>
        <v>0</v>
      </c>
    </row>
    <row r="36" spans="1:25">
      <c r="A36" s="18">
        <v>2.2999999999999998</v>
      </c>
      <c r="B36" s="21">
        <v>-17</v>
      </c>
      <c r="C36" s="22">
        <f t="shared" si="11"/>
        <v>8.2058823529411757</v>
      </c>
      <c r="D36" s="21">
        <f t="shared" si="6"/>
        <v>-12</v>
      </c>
      <c r="E36" s="21">
        <v>17</v>
      </c>
      <c r="F36" s="22">
        <f t="shared" si="23"/>
        <v>15.852941176470589</v>
      </c>
      <c r="G36" s="21">
        <f t="shared" si="21"/>
        <v>-12</v>
      </c>
      <c r="H36" s="21">
        <v>17</v>
      </c>
      <c r="I36" s="22">
        <f>F14*-1</f>
        <v>-8.9705882352941178</v>
      </c>
      <c r="J36" s="21">
        <f t="shared" si="16"/>
        <v>-12</v>
      </c>
      <c r="K36" s="21">
        <f>H16*-1</f>
        <v>-17</v>
      </c>
      <c r="L36" s="22">
        <f t="shared" si="24"/>
        <v>-16.617647058823529</v>
      </c>
      <c r="M36" s="21">
        <f>J16</f>
        <v>-12</v>
      </c>
      <c r="N36" s="24"/>
      <c r="O36" s="6"/>
      <c r="P36" s="35"/>
      <c r="Q36" s="35"/>
      <c r="R36" s="35"/>
      <c r="S36" s="26">
        <f t="shared" si="14"/>
        <v>0</v>
      </c>
      <c r="T36" s="26">
        <f t="shared" si="2"/>
        <v>0</v>
      </c>
      <c r="U36" s="26">
        <f t="shared" si="20"/>
        <v>0</v>
      </c>
      <c r="V36" s="27">
        <f t="shared" si="22"/>
        <v>0</v>
      </c>
      <c r="W36" s="27">
        <f t="shared" si="22"/>
        <v>0</v>
      </c>
      <c r="X36" s="27">
        <f t="shared" si="22"/>
        <v>0</v>
      </c>
      <c r="Y36" s="35">
        <f t="shared" ref="Y36:Y44" si="25">(C36+I36)/2*-1</f>
        <v>0.38235294117647101</v>
      </c>
    </row>
    <row r="37" spans="1:25">
      <c r="A37" s="18">
        <v>2.4</v>
      </c>
      <c r="B37" s="21">
        <v>-17</v>
      </c>
      <c r="C37" s="22">
        <f t="shared" si="11"/>
        <v>7.8235294117647065</v>
      </c>
      <c r="D37" s="21">
        <f t="shared" si="6"/>
        <v>-12</v>
      </c>
      <c r="E37" s="21">
        <v>17</v>
      </c>
      <c r="F37" s="22">
        <f t="shared" si="23"/>
        <v>15.470588235294118</v>
      </c>
      <c r="G37" s="21">
        <f t="shared" si="21"/>
        <v>-12</v>
      </c>
      <c r="H37" s="21">
        <v>17</v>
      </c>
      <c r="I37" s="22">
        <f>F13*-1</f>
        <v>-9.352941176470587</v>
      </c>
      <c r="J37" s="21">
        <f t="shared" si="16"/>
        <v>-12</v>
      </c>
      <c r="K37" s="30">
        <v>-17</v>
      </c>
      <c r="L37" s="31">
        <f t="shared" si="24"/>
        <v>-17</v>
      </c>
      <c r="M37" s="30">
        <f t="shared" si="0"/>
        <v>-12</v>
      </c>
      <c r="N37" s="24"/>
      <c r="O37" s="37" t="s">
        <v>36</v>
      </c>
      <c r="P37" s="35"/>
      <c r="Q37" s="35"/>
      <c r="R37" s="35"/>
      <c r="S37" s="26">
        <f t="shared" si="14"/>
        <v>0</v>
      </c>
      <c r="T37" s="26">
        <f t="shared" si="2"/>
        <v>0</v>
      </c>
      <c r="U37" s="26">
        <f t="shared" si="20"/>
        <v>0</v>
      </c>
      <c r="V37" s="27">
        <f t="shared" si="22"/>
        <v>0</v>
      </c>
      <c r="W37" s="27">
        <f t="shared" si="22"/>
        <v>0</v>
      </c>
      <c r="X37" s="27">
        <f t="shared" si="22"/>
        <v>0</v>
      </c>
      <c r="Y37" s="35">
        <f t="shared" si="25"/>
        <v>0.76470588235294024</v>
      </c>
    </row>
    <row r="38" spans="1:25">
      <c r="A38" s="18">
        <v>2.5</v>
      </c>
      <c r="B38" s="21">
        <v>-17</v>
      </c>
      <c r="C38" s="22">
        <f t="shared" si="11"/>
        <v>7.4411764705882355</v>
      </c>
      <c r="D38" s="21">
        <f t="shared" si="6"/>
        <v>-12</v>
      </c>
      <c r="E38" s="21">
        <v>17</v>
      </c>
      <c r="F38" s="22">
        <f t="shared" si="23"/>
        <v>15.088235294117647</v>
      </c>
      <c r="G38" s="21">
        <f t="shared" si="21"/>
        <v>-12</v>
      </c>
      <c r="H38" s="21">
        <v>17</v>
      </c>
      <c r="I38" s="22">
        <f>F52*-1</f>
        <v>-9.735294117647058</v>
      </c>
      <c r="J38" s="21">
        <f t="shared" si="16"/>
        <v>-12</v>
      </c>
      <c r="K38" s="34">
        <f>H18*-1</f>
        <v>-17.582000000000001</v>
      </c>
      <c r="L38" s="34">
        <f>I18</f>
        <v>-17.582000000000001</v>
      </c>
      <c r="M38" s="34">
        <f>J18</f>
        <v>-11.122</v>
      </c>
      <c r="N38" s="24"/>
      <c r="O38" s="6"/>
      <c r="P38" s="35"/>
      <c r="Q38" s="35"/>
      <c r="R38" s="35"/>
      <c r="S38" s="26">
        <f t="shared" si="14"/>
        <v>0</v>
      </c>
      <c r="T38" s="26">
        <f t="shared" si="2"/>
        <v>0</v>
      </c>
      <c r="U38" s="26">
        <f t="shared" si="20"/>
        <v>0</v>
      </c>
      <c r="V38" s="27">
        <f t="shared" si="22"/>
        <v>0</v>
      </c>
      <c r="W38" s="27">
        <f t="shared" si="22"/>
        <v>0</v>
      </c>
      <c r="X38" s="27">
        <f t="shared" si="22"/>
        <v>0</v>
      </c>
      <c r="Y38" s="35">
        <f t="shared" si="25"/>
        <v>1.1470588235294112</v>
      </c>
    </row>
    <row r="39" spans="1:25">
      <c r="A39" s="18">
        <v>2.6</v>
      </c>
      <c r="B39" s="21">
        <v>-17</v>
      </c>
      <c r="C39" s="22">
        <f t="shared" si="11"/>
        <v>7.0588235294117627</v>
      </c>
      <c r="D39" s="21">
        <f t="shared" si="6"/>
        <v>-12</v>
      </c>
      <c r="E39" s="21">
        <v>17</v>
      </c>
      <c r="F39" s="22">
        <f t="shared" si="23"/>
        <v>14.705882352941178</v>
      </c>
      <c r="G39" s="21">
        <f t="shared" si="21"/>
        <v>-12</v>
      </c>
      <c r="H39" s="21">
        <v>17</v>
      </c>
      <c r="I39" s="22">
        <f>F51*-1</f>
        <v>-10.117647058823529</v>
      </c>
      <c r="J39" s="21">
        <f t="shared" si="16"/>
        <v>-12</v>
      </c>
      <c r="K39" s="34">
        <f>H19*-1</f>
        <v>-19.702000000000002</v>
      </c>
      <c r="L39" s="34">
        <f t="shared" ref="L39:L42" si="26">I19</f>
        <v>-14.317</v>
      </c>
      <c r="M39" s="34">
        <f t="shared" ref="M39:M42" si="27">J19</f>
        <v>-10.494999999999999</v>
      </c>
      <c r="N39" s="24"/>
      <c r="O39" s="6"/>
      <c r="P39" s="35"/>
      <c r="Q39" s="35"/>
      <c r="R39" s="35"/>
      <c r="S39" s="26">
        <f t="shared" si="14"/>
        <v>0</v>
      </c>
      <c r="T39" s="26">
        <f t="shared" si="2"/>
        <v>0</v>
      </c>
      <c r="U39" s="26">
        <f t="shared" si="20"/>
        <v>0</v>
      </c>
      <c r="V39" s="27">
        <f t="shared" si="22"/>
        <v>0</v>
      </c>
      <c r="W39" s="27">
        <f t="shared" si="22"/>
        <v>0</v>
      </c>
      <c r="X39" s="27">
        <f t="shared" si="22"/>
        <v>0</v>
      </c>
      <c r="Y39" s="35">
        <f t="shared" si="25"/>
        <v>1.5294117647058831</v>
      </c>
    </row>
    <row r="40" spans="1:25">
      <c r="A40" s="18">
        <v>2.7</v>
      </c>
      <c r="B40" s="21">
        <v>-17</v>
      </c>
      <c r="C40" s="22">
        <f t="shared" si="11"/>
        <v>6.6764705882352935</v>
      </c>
      <c r="D40" s="21">
        <f t="shared" si="6"/>
        <v>-12</v>
      </c>
      <c r="E40" s="21">
        <v>17</v>
      </c>
      <c r="F40" s="22">
        <f t="shared" si="23"/>
        <v>14.323529411764707</v>
      </c>
      <c r="G40" s="21">
        <f t="shared" si="21"/>
        <v>-12</v>
      </c>
      <c r="H40" s="21">
        <v>17</v>
      </c>
      <c r="I40" s="22">
        <f>F50*-1</f>
        <v>-10.5</v>
      </c>
      <c r="J40" s="21">
        <f t="shared" si="16"/>
        <v>-12</v>
      </c>
      <c r="K40" s="34">
        <f>H20*-1</f>
        <v>-20.914999999999999</v>
      </c>
      <c r="L40" s="34">
        <f t="shared" si="26"/>
        <v>-10.708</v>
      </c>
      <c r="M40" s="34">
        <f t="shared" si="27"/>
        <v>-9.89</v>
      </c>
      <c r="N40" s="24"/>
      <c r="O40" s="6"/>
      <c r="P40" s="35"/>
      <c r="Q40" s="35"/>
      <c r="R40" s="35"/>
      <c r="S40" s="26">
        <f t="shared" si="14"/>
        <v>0</v>
      </c>
      <c r="T40" s="26">
        <f t="shared" si="2"/>
        <v>0</v>
      </c>
      <c r="U40" s="26">
        <f t="shared" si="20"/>
        <v>0</v>
      </c>
      <c r="V40" s="27">
        <f t="shared" si="22"/>
        <v>0</v>
      </c>
      <c r="W40" s="27">
        <f t="shared" si="22"/>
        <v>0</v>
      </c>
      <c r="X40" s="27">
        <f t="shared" si="22"/>
        <v>0</v>
      </c>
      <c r="Y40" s="35">
        <f t="shared" si="25"/>
        <v>1.9117647058823533</v>
      </c>
    </row>
    <row r="41" spans="1:25">
      <c r="A41" s="18">
        <v>2.8</v>
      </c>
      <c r="B41" s="21">
        <v>-17</v>
      </c>
      <c r="C41" s="22">
        <f t="shared" si="11"/>
        <v>6.2941176470588243</v>
      </c>
      <c r="D41" s="21">
        <f t="shared" si="6"/>
        <v>-12</v>
      </c>
      <c r="E41" s="21">
        <v>17</v>
      </c>
      <c r="F41" s="22">
        <f t="shared" si="23"/>
        <v>13.941176470588236</v>
      </c>
      <c r="G41" s="21">
        <f t="shared" si="21"/>
        <v>-12</v>
      </c>
      <c r="H41" s="21">
        <v>17</v>
      </c>
      <c r="I41" s="22">
        <f>F49*-1</f>
        <v>-10.882352941176471</v>
      </c>
      <c r="J41" s="21">
        <f t="shared" si="16"/>
        <v>-12</v>
      </c>
      <c r="K41" s="34">
        <f>H21*-1</f>
        <v>-21.184000000000001</v>
      </c>
      <c r="L41" s="34">
        <f t="shared" si="26"/>
        <v>-7.008</v>
      </c>
      <c r="M41" s="34">
        <f t="shared" si="27"/>
        <v>-9.3130000000000006</v>
      </c>
      <c r="N41" s="24"/>
      <c r="O41" s="6"/>
      <c r="P41" s="35"/>
      <c r="Q41" s="35"/>
      <c r="R41" s="35"/>
      <c r="S41" s="26">
        <f t="shared" si="14"/>
        <v>0</v>
      </c>
      <c r="T41" s="26">
        <f t="shared" si="2"/>
        <v>0</v>
      </c>
      <c r="U41" s="26">
        <f t="shared" si="20"/>
        <v>0</v>
      </c>
      <c r="V41" s="27">
        <f t="shared" si="22"/>
        <v>0</v>
      </c>
      <c r="W41" s="27">
        <f t="shared" si="22"/>
        <v>0</v>
      </c>
      <c r="X41" s="27">
        <f t="shared" si="22"/>
        <v>0</v>
      </c>
      <c r="Y41" s="35">
        <f t="shared" si="25"/>
        <v>2.2941176470588234</v>
      </c>
    </row>
    <row r="42" spans="1:25">
      <c r="A42" s="18">
        <v>2.9</v>
      </c>
      <c r="B42" s="21">
        <v>-17</v>
      </c>
      <c r="C42" s="22">
        <f t="shared" si="11"/>
        <v>5.911764705882355</v>
      </c>
      <c r="D42" s="21">
        <f t="shared" si="6"/>
        <v>-12</v>
      </c>
      <c r="E42" s="21">
        <v>17</v>
      </c>
      <c r="F42" s="22">
        <f t="shared" si="23"/>
        <v>13.558823529411764</v>
      </c>
      <c r="G42" s="21">
        <f t="shared" si="21"/>
        <v>-12</v>
      </c>
      <c r="H42" s="21">
        <v>17</v>
      </c>
      <c r="I42" s="22">
        <f>F48*-1</f>
        <v>-11.264705882352942</v>
      </c>
      <c r="J42" s="21">
        <f t="shared" si="16"/>
        <v>-12</v>
      </c>
      <c r="K42" s="34">
        <f>H22*-1</f>
        <v>-18.369</v>
      </c>
      <c r="L42" s="34">
        <f t="shared" si="26"/>
        <v>-3.7930000000000001</v>
      </c>
      <c r="M42" s="34">
        <f t="shared" si="27"/>
        <v>-10.976000000000001</v>
      </c>
      <c r="N42" s="24"/>
      <c r="O42" s="6"/>
      <c r="P42" s="35"/>
      <c r="Q42" s="35"/>
      <c r="R42" s="35"/>
      <c r="S42" s="26">
        <f t="shared" si="14"/>
        <v>0</v>
      </c>
      <c r="T42" s="26">
        <f t="shared" si="2"/>
        <v>0</v>
      </c>
      <c r="U42" s="26">
        <f t="shared" si="20"/>
        <v>0</v>
      </c>
      <c r="V42" s="27">
        <f t="shared" si="22"/>
        <v>0</v>
      </c>
      <c r="W42" s="27">
        <f t="shared" si="22"/>
        <v>0</v>
      </c>
      <c r="X42" s="27">
        <f t="shared" si="22"/>
        <v>0</v>
      </c>
      <c r="Y42" s="35">
        <f t="shared" si="25"/>
        <v>2.6764705882352935</v>
      </c>
    </row>
    <row r="43" spans="1:25">
      <c r="A43" s="18">
        <v>3</v>
      </c>
      <c r="B43" s="21">
        <v>-17</v>
      </c>
      <c r="C43" s="22">
        <f t="shared" si="11"/>
        <v>5.5294117647058822</v>
      </c>
      <c r="D43" s="21">
        <f t="shared" si="6"/>
        <v>-12</v>
      </c>
      <c r="E43" s="21">
        <v>17</v>
      </c>
      <c r="F43" s="22">
        <f t="shared" si="23"/>
        <v>13.176470588235293</v>
      </c>
      <c r="G43" s="21">
        <f t="shared" si="21"/>
        <v>-12</v>
      </c>
      <c r="H43" s="21">
        <v>17</v>
      </c>
      <c r="I43" s="22">
        <f>F47*-1</f>
        <v>-11.647058823529413</v>
      </c>
      <c r="J43" s="21">
        <f t="shared" si="16"/>
        <v>-12</v>
      </c>
      <c r="K43" s="20">
        <v>-17</v>
      </c>
      <c r="L43" s="20">
        <f>I23</f>
        <v>-4</v>
      </c>
      <c r="M43" s="19">
        <f t="shared" ref="M43:M52" si="28">$D$13</f>
        <v>-12</v>
      </c>
      <c r="N43" s="24"/>
      <c r="O43" s="38" t="s">
        <v>37</v>
      </c>
      <c r="P43" s="35"/>
      <c r="Q43" s="35"/>
      <c r="R43" s="35"/>
      <c r="S43" s="26">
        <f t="shared" si="14"/>
        <v>0</v>
      </c>
      <c r="T43" s="26">
        <f t="shared" si="2"/>
        <v>0</v>
      </c>
      <c r="U43" s="26">
        <f t="shared" si="20"/>
        <v>0</v>
      </c>
      <c r="V43" s="27">
        <f t="shared" si="22"/>
        <v>0</v>
      </c>
      <c r="W43" s="27">
        <f t="shared" si="22"/>
        <v>0</v>
      </c>
      <c r="X43" s="27">
        <f t="shared" si="22"/>
        <v>0</v>
      </c>
      <c r="Y43" s="35">
        <f t="shared" si="25"/>
        <v>3.0588235294117654</v>
      </c>
    </row>
    <row r="44" spans="1:25">
      <c r="A44" s="18">
        <v>3.1</v>
      </c>
      <c r="B44" s="21">
        <v>-17</v>
      </c>
      <c r="C44" s="22">
        <f t="shared" si="11"/>
        <v>5.1470588235294095</v>
      </c>
      <c r="D44" s="21">
        <f t="shared" si="6"/>
        <v>-12</v>
      </c>
      <c r="E44" s="21">
        <v>17</v>
      </c>
      <c r="F44" s="22">
        <f t="shared" si="23"/>
        <v>12.794117647058822</v>
      </c>
      <c r="G44" s="21">
        <f t="shared" si="21"/>
        <v>-12</v>
      </c>
      <c r="H44" s="21">
        <v>17</v>
      </c>
      <c r="I44" s="22">
        <f>F46*-1</f>
        <v>-12.02941176470588</v>
      </c>
      <c r="J44" s="21">
        <f t="shared" si="16"/>
        <v>-12</v>
      </c>
      <c r="K44" s="21">
        <v>-17</v>
      </c>
      <c r="L44" s="22">
        <f t="shared" ref="L44:L52" si="29">I24</f>
        <v>-4.382352941176471</v>
      </c>
      <c r="M44" s="21">
        <f t="shared" si="28"/>
        <v>-12</v>
      </c>
      <c r="N44" s="24"/>
      <c r="O44" s="6"/>
      <c r="P44" s="35"/>
      <c r="Q44" s="35"/>
      <c r="R44" s="35"/>
      <c r="S44" s="26">
        <f t="shared" si="14"/>
        <v>0</v>
      </c>
      <c r="T44" s="26">
        <f t="shared" si="2"/>
        <v>0</v>
      </c>
      <c r="U44" s="26">
        <f t="shared" si="20"/>
        <v>0</v>
      </c>
      <c r="V44" s="27">
        <f t="shared" si="22"/>
        <v>0</v>
      </c>
      <c r="W44" s="27">
        <f t="shared" si="22"/>
        <v>0</v>
      </c>
      <c r="X44" s="27">
        <f t="shared" si="22"/>
        <v>0</v>
      </c>
      <c r="Y44" s="20">
        <f t="shared" si="25"/>
        <v>3.4411764705882355</v>
      </c>
    </row>
    <row r="45" spans="1:25">
      <c r="A45" s="45">
        <v>3.2</v>
      </c>
      <c r="B45" s="21">
        <v>-17</v>
      </c>
      <c r="C45" s="22">
        <f t="shared" si="11"/>
        <v>4.764705882352942</v>
      </c>
      <c r="D45" s="21">
        <f t="shared" si="6"/>
        <v>-12</v>
      </c>
      <c r="E45" s="21">
        <v>17</v>
      </c>
      <c r="F45" s="22">
        <f t="shared" si="23"/>
        <v>12.411764705882353</v>
      </c>
      <c r="G45" s="21">
        <f t="shared" si="21"/>
        <v>-12</v>
      </c>
      <c r="H45" s="21">
        <v>17</v>
      </c>
      <c r="I45" s="22">
        <f>F45*-1</f>
        <v>-12.411764705882353</v>
      </c>
      <c r="J45" s="21">
        <f t="shared" si="16"/>
        <v>-12</v>
      </c>
      <c r="K45" s="21">
        <v>-17</v>
      </c>
      <c r="L45" s="22">
        <f t="shared" si="29"/>
        <v>-4.764705882352942</v>
      </c>
      <c r="M45" s="21">
        <f t="shared" si="28"/>
        <v>-12</v>
      </c>
      <c r="N45" s="24"/>
      <c r="P45" s="22"/>
      <c r="Q45" s="22"/>
      <c r="R45" s="22"/>
      <c r="S45" s="33">
        <f>(ABS(P45-P46))/(0.1*6)</f>
        <v>0</v>
      </c>
      <c r="T45" s="26">
        <f t="shared" si="2"/>
        <v>0</v>
      </c>
      <c r="U45" s="33">
        <f>4*(ABS(R45-R46))/(0.1*6)</f>
        <v>0</v>
      </c>
      <c r="V45" s="27">
        <f>S45*1023/117.07</f>
        <v>0</v>
      </c>
      <c r="W45" s="27">
        <f t="shared" si="22"/>
        <v>0</v>
      </c>
      <c r="X45" s="27">
        <f t="shared" si="22"/>
        <v>0</v>
      </c>
      <c r="Y45" s="18">
        <f>(F45+L45)/2</f>
        <v>3.8235294117647056</v>
      </c>
    </row>
    <row r="46" spans="1:25" ht="15">
      <c r="A46" s="45">
        <v>3.3</v>
      </c>
      <c r="B46" s="21">
        <v>-17</v>
      </c>
      <c r="C46" s="22">
        <f t="shared" si="11"/>
        <v>4.382352941176471</v>
      </c>
      <c r="D46" s="21">
        <f t="shared" si="6"/>
        <v>-12</v>
      </c>
      <c r="E46" s="21">
        <v>17</v>
      </c>
      <c r="F46" s="22">
        <f t="shared" si="23"/>
        <v>12.02941176470588</v>
      </c>
      <c r="G46" s="21">
        <f t="shared" si="21"/>
        <v>-12</v>
      </c>
      <c r="H46" s="21">
        <v>17</v>
      </c>
      <c r="I46" s="22">
        <f>F44*-1</f>
        <v>-12.794117647058822</v>
      </c>
      <c r="J46" s="21">
        <f t="shared" si="16"/>
        <v>-12</v>
      </c>
      <c r="K46" s="21">
        <v>-17</v>
      </c>
      <c r="L46" s="22">
        <f t="shared" si="29"/>
        <v>-5.1470588235294095</v>
      </c>
      <c r="M46" s="21">
        <f t="shared" si="28"/>
        <v>-12</v>
      </c>
      <c r="N46" s="6"/>
      <c r="O46" s="6"/>
      <c r="P46" s="35"/>
      <c r="Q46" s="35"/>
      <c r="R46" s="35"/>
      <c r="S46" s="26">
        <f>(ABS(P46-P47))/(0.1*6)</f>
        <v>89.321666666666658</v>
      </c>
      <c r="T46" s="26">
        <f t="shared" si="2"/>
        <v>130.93333333333331</v>
      </c>
      <c r="U46" s="47">
        <f t="shared" ref="U46" si="30">4*(ABS(R46-R47))/(0.1*6)</f>
        <v>157.06666666666663</v>
      </c>
      <c r="V46" s="27">
        <f>ABS(S46*1023/117.07)</f>
        <v>780.52502776116842</v>
      </c>
      <c r="W46" s="27">
        <f>ABS(T46*1023/117.07)</f>
        <v>1144.1428205347229</v>
      </c>
      <c r="X46" s="27">
        <f>ABS(U46*1023/117.07)</f>
        <v>1372.5053386862558</v>
      </c>
      <c r="Y46" s="18">
        <f t="shared" ref="Y46:Y52" si="31">(F46+L46)/2</f>
        <v>3.4411764705882355</v>
      </c>
    </row>
    <row r="47" spans="1:25">
      <c r="A47" s="45">
        <v>3.4</v>
      </c>
      <c r="B47" s="30">
        <v>-17</v>
      </c>
      <c r="C47" s="31">
        <v>4</v>
      </c>
      <c r="D47" s="30">
        <f t="shared" si="6"/>
        <v>-12</v>
      </c>
      <c r="E47" s="21">
        <v>17</v>
      </c>
      <c r="F47" s="22">
        <f t="shared" si="23"/>
        <v>11.647058823529413</v>
      </c>
      <c r="G47" s="21">
        <f t="shared" si="21"/>
        <v>-12</v>
      </c>
      <c r="H47" s="21">
        <v>17</v>
      </c>
      <c r="I47" s="22">
        <f>F43*-1</f>
        <v>-13.176470588235293</v>
      </c>
      <c r="J47" s="21">
        <f t="shared" si="16"/>
        <v>-12</v>
      </c>
      <c r="K47" s="21">
        <v>-17</v>
      </c>
      <c r="L47" s="22">
        <f t="shared" si="29"/>
        <v>-5.5294117647058822</v>
      </c>
      <c r="M47" s="21">
        <f t="shared" si="28"/>
        <v>-12</v>
      </c>
      <c r="N47" s="6"/>
      <c r="O47" s="37" t="s">
        <v>40</v>
      </c>
      <c r="P47" s="22">
        <v>-53.593000000000004</v>
      </c>
      <c r="Q47" s="22">
        <v>19.64</v>
      </c>
      <c r="R47" s="22">
        <v>-23.56</v>
      </c>
      <c r="S47" s="26">
        <f>-1*((P47-P48))/(0.1*6)</f>
        <v>0</v>
      </c>
      <c r="T47" s="26">
        <f>-4*((Q47-Q48))/(0.1*6)</f>
        <v>41.199999999999989</v>
      </c>
      <c r="U47" s="26">
        <f>-4*((R47-R48))/(0.1*6)</f>
        <v>0</v>
      </c>
      <c r="V47" s="27">
        <f t="shared" ref="V47:X52" si="32">ABS(S47*1023/117.07)</f>
        <v>0</v>
      </c>
      <c r="W47" s="27">
        <f t="shared" si="32"/>
        <v>360.02050055522329</v>
      </c>
      <c r="X47" s="27">
        <f t="shared" si="32"/>
        <v>0</v>
      </c>
      <c r="Y47" s="18">
        <f t="shared" si="31"/>
        <v>3.0588235294117654</v>
      </c>
    </row>
    <row r="48" spans="1:25">
      <c r="A48" s="45">
        <v>3.5</v>
      </c>
      <c r="B48" s="51">
        <v>-18.369</v>
      </c>
      <c r="C48" s="51">
        <v>3.7930000000000001</v>
      </c>
      <c r="D48" s="51">
        <v>-10.976000000000001</v>
      </c>
      <c r="E48" s="21">
        <v>17</v>
      </c>
      <c r="F48" s="22">
        <f t="shared" si="23"/>
        <v>11.264705882352942</v>
      </c>
      <c r="G48" s="21">
        <f t="shared" si="21"/>
        <v>-12</v>
      </c>
      <c r="H48" s="21">
        <v>17</v>
      </c>
      <c r="I48" s="22">
        <f>F42*-1</f>
        <v>-13.558823529411764</v>
      </c>
      <c r="J48" s="21">
        <f t="shared" si="16"/>
        <v>-12</v>
      </c>
      <c r="K48" s="21">
        <v>-17</v>
      </c>
      <c r="L48" s="22">
        <f t="shared" si="29"/>
        <v>-5.911764705882355</v>
      </c>
      <c r="M48" s="21">
        <f t="shared" si="28"/>
        <v>-12</v>
      </c>
      <c r="N48" s="6"/>
      <c r="O48" s="6"/>
      <c r="P48" s="35">
        <f>P47</f>
        <v>-53.593000000000004</v>
      </c>
      <c r="Q48" s="35">
        <v>25.82</v>
      </c>
      <c r="R48" s="35">
        <f>R47</f>
        <v>-23.56</v>
      </c>
      <c r="S48" s="26">
        <f t="shared" ref="S48:S52" si="33">-1*((P48-P49))/(0.1*6)</f>
        <v>22.330416666666672</v>
      </c>
      <c r="T48" s="26">
        <f t="shared" ref="T48:U52" si="34">-4*((Q48-Q49))/(0.1*6)</f>
        <v>41.199999999999989</v>
      </c>
      <c r="U48" s="26">
        <f t="shared" si="34"/>
        <v>36.485000000000007</v>
      </c>
      <c r="V48" s="27">
        <f t="shared" si="32"/>
        <v>195.13125694029219</v>
      </c>
      <c r="W48" s="27">
        <f t="shared" si="32"/>
        <v>360.02050055522329</v>
      </c>
      <c r="X48" s="27">
        <f t="shared" si="32"/>
        <v>318.81912530964388</v>
      </c>
      <c r="Y48" s="18">
        <f t="shared" si="31"/>
        <v>2.6764705882352935</v>
      </c>
    </row>
    <row r="49" spans="1:25">
      <c r="A49" s="45">
        <v>3.6</v>
      </c>
      <c r="B49" s="51">
        <v>-21.184000000000001</v>
      </c>
      <c r="C49" s="51">
        <v>7.008</v>
      </c>
      <c r="D49" s="51">
        <v>-9.3130000000000006</v>
      </c>
      <c r="E49" s="21">
        <v>17</v>
      </c>
      <c r="F49" s="22">
        <f t="shared" si="23"/>
        <v>10.882352941176471</v>
      </c>
      <c r="G49" s="21">
        <f t="shared" si="21"/>
        <v>-12</v>
      </c>
      <c r="H49" s="21">
        <v>17</v>
      </c>
      <c r="I49" s="22">
        <f>F41*-1</f>
        <v>-13.941176470588236</v>
      </c>
      <c r="J49" s="21">
        <f t="shared" si="16"/>
        <v>-12</v>
      </c>
      <c r="K49" s="21">
        <v>-17</v>
      </c>
      <c r="L49" s="22">
        <f t="shared" si="29"/>
        <v>-6.2941176470588243</v>
      </c>
      <c r="M49" s="21">
        <f t="shared" si="28"/>
        <v>-12</v>
      </c>
      <c r="N49" s="6"/>
      <c r="O49" s="6"/>
      <c r="P49" s="35">
        <f>P48-($P$47-$P$52)/4</f>
        <v>-40.194749999999999</v>
      </c>
      <c r="Q49" s="35">
        <v>32</v>
      </c>
      <c r="R49" s="35">
        <f>R48-($R$47-$R$52)/4</f>
        <v>-18.087249999999997</v>
      </c>
      <c r="S49" s="26">
        <f t="shared" si="33"/>
        <v>22.330416666666665</v>
      </c>
      <c r="T49" s="26">
        <f t="shared" si="34"/>
        <v>-33.333333333333329</v>
      </c>
      <c r="U49" s="26">
        <f t="shared" si="34"/>
        <v>36.484999999999992</v>
      </c>
      <c r="V49" s="27">
        <f t="shared" si="32"/>
        <v>195.1312569402921</v>
      </c>
      <c r="W49" s="27">
        <f t="shared" si="32"/>
        <v>291.27872213205768</v>
      </c>
      <c r="X49" s="27">
        <f t="shared" si="32"/>
        <v>318.81912530964377</v>
      </c>
      <c r="Y49" s="18">
        <f t="shared" si="31"/>
        <v>2.2941176470588234</v>
      </c>
    </row>
    <row r="50" spans="1:25">
      <c r="A50" s="45">
        <v>3.7</v>
      </c>
      <c r="B50" s="51">
        <v>-20.914999999999999</v>
      </c>
      <c r="C50" s="34">
        <v>10.708</v>
      </c>
      <c r="D50" s="51">
        <v>-9.89</v>
      </c>
      <c r="E50" s="21">
        <v>17</v>
      </c>
      <c r="F50" s="22">
        <f t="shared" si="23"/>
        <v>10.5</v>
      </c>
      <c r="G50" s="21">
        <f t="shared" si="21"/>
        <v>-12</v>
      </c>
      <c r="H50" s="21">
        <v>17</v>
      </c>
      <c r="I50" s="22">
        <f>F40*-1</f>
        <v>-14.323529411764707</v>
      </c>
      <c r="J50" s="21">
        <f t="shared" si="16"/>
        <v>-12</v>
      </c>
      <c r="K50" s="21">
        <v>-17</v>
      </c>
      <c r="L50" s="22">
        <f t="shared" si="29"/>
        <v>-6.6764705882352935</v>
      </c>
      <c r="M50" s="21">
        <f t="shared" si="28"/>
        <v>-12</v>
      </c>
      <c r="N50" s="6"/>
      <c r="O50" s="6"/>
      <c r="P50" s="35">
        <f t="shared" ref="P50:P51" si="35">P49-($P$47-$P$52)/4</f>
        <v>-26.796499999999998</v>
      </c>
      <c r="Q50" s="35">
        <v>27</v>
      </c>
      <c r="R50" s="35">
        <f t="shared" ref="R50:R51" si="36">R49-($R$47-$R$52)/4</f>
        <v>-12.614499999999998</v>
      </c>
      <c r="S50" s="26">
        <f t="shared" si="33"/>
        <v>22.330416666666665</v>
      </c>
      <c r="T50" s="26">
        <f t="shared" si="34"/>
        <v>-33.333333333333329</v>
      </c>
      <c r="U50" s="26">
        <f t="shared" si="34"/>
        <v>36.484999999999992</v>
      </c>
      <c r="V50" s="27">
        <f t="shared" si="32"/>
        <v>195.1312569402921</v>
      </c>
      <c r="W50" s="27">
        <f t="shared" si="32"/>
        <v>291.27872213205768</v>
      </c>
      <c r="X50" s="27">
        <f t="shared" si="32"/>
        <v>318.81912530964377</v>
      </c>
      <c r="Y50" s="18">
        <f t="shared" si="31"/>
        <v>1.9117647058823533</v>
      </c>
    </row>
    <row r="51" spans="1:25">
      <c r="A51" s="45">
        <v>3.8</v>
      </c>
      <c r="B51" s="51">
        <v>-19.702000000000002</v>
      </c>
      <c r="C51" s="51">
        <v>14.317</v>
      </c>
      <c r="D51" s="51">
        <v>-10.494999999999999</v>
      </c>
      <c r="E51" s="21">
        <v>17</v>
      </c>
      <c r="F51" s="22">
        <f t="shared" si="23"/>
        <v>10.117647058823529</v>
      </c>
      <c r="G51" s="21">
        <f t="shared" si="21"/>
        <v>-12</v>
      </c>
      <c r="H51" s="21">
        <v>17</v>
      </c>
      <c r="I51" s="22">
        <f>F39*-1</f>
        <v>-14.705882352941178</v>
      </c>
      <c r="J51" s="21">
        <f t="shared" si="16"/>
        <v>-12</v>
      </c>
      <c r="K51" s="21">
        <v>-17</v>
      </c>
      <c r="L51" s="22">
        <f t="shared" si="29"/>
        <v>-7.0588235294117627</v>
      </c>
      <c r="M51" s="21">
        <f t="shared" si="28"/>
        <v>-12</v>
      </c>
      <c r="N51" s="6"/>
      <c r="O51" s="6"/>
      <c r="P51" s="35">
        <f t="shared" si="35"/>
        <v>-13.398249999999997</v>
      </c>
      <c r="Q51" s="35">
        <v>22</v>
      </c>
      <c r="R51" s="35">
        <f t="shared" si="36"/>
        <v>-7.1417499999999983</v>
      </c>
      <c r="S51" s="26">
        <f t="shared" si="33"/>
        <v>22.330416666666657</v>
      </c>
      <c r="T51" s="26">
        <f t="shared" si="34"/>
        <v>-33.333333333333329</v>
      </c>
      <c r="U51" s="26">
        <f t="shared" si="34"/>
        <v>36.484999999999978</v>
      </c>
      <c r="V51" s="27">
        <f t="shared" si="32"/>
        <v>195.13125694029205</v>
      </c>
      <c r="W51" s="27">
        <f t="shared" si="32"/>
        <v>291.27872213205768</v>
      </c>
      <c r="X51" s="27">
        <f t="shared" si="32"/>
        <v>318.81912530964365</v>
      </c>
      <c r="Y51" s="18">
        <f t="shared" si="31"/>
        <v>1.5294117647058831</v>
      </c>
    </row>
    <row r="52" spans="1:25">
      <c r="A52" s="45">
        <v>3.9</v>
      </c>
      <c r="B52" s="51">
        <v>-17.582000000000001</v>
      </c>
      <c r="C52" s="51">
        <v>17.582000000000001</v>
      </c>
      <c r="D52" s="51">
        <v>-11.122</v>
      </c>
      <c r="E52" s="21">
        <v>17</v>
      </c>
      <c r="F52" s="22">
        <f t="shared" si="23"/>
        <v>9.735294117647058</v>
      </c>
      <c r="G52" s="21">
        <f t="shared" si="21"/>
        <v>-12</v>
      </c>
      <c r="H52" s="21">
        <v>17</v>
      </c>
      <c r="I52" s="22">
        <f>F38*-1</f>
        <v>-15.088235294117647</v>
      </c>
      <c r="J52" s="21">
        <f t="shared" si="16"/>
        <v>-12</v>
      </c>
      <c r="K52" s="21">
        <v>-17</v>
      </c>
      <c r="L52" s="22">
        <f t="shared" si="29"/>
        <v>-7.4411764705882355</v>
      </c>
      <c r="M52" s="21">
        <f t="shared" si="28"/>
        <v>-12</v>
      </c>
      <c r="N52" s="6"/>
      <c r="O52" s="6"/>
      <c r="P52" s="22">
        <v>0</v>
      </c>
      <c r="Q52" s="35">
        <v>17</v>
      </c>
      <c r="R52" s="35">
        <f>R53</f>
        <v>-1.669</v>
      </c>
      <c r="S52" s="26">
        <f t="shared" si="33"/>
        <v>0</v>
      </c>
      <c r="T52" s="26">
        <f t="shared" si="34"/>
        <v>-24.379999999999995</v>
      </c>
      <c r="U52" s="26">
        <f t="shared" si="34"/>
        <v>0</v>
      </c>
      <c r="V52" s="27">
        <f t="shared" si="32"/>
        <v>0</v>
      </c>
      <c r="W52" s="27">
        <f t="shared" si="32"/>
        <v>213.041257367387</v>
      </c>
      <c r="X52" s="27">
        <f t="shared" si="32"/>
        <v>0</v>
      </c>
      <c r="Y52" s="18">
        <f t="shared" si="31"/>
        <v>1.1470588235294112</v>
      </c>
    </row>
    <row r="53" spans="1:25">
      <c r="A53" s="40"/>
      <c r="B53" s="22">
        <v>-17</v>
      </c>
      <c r="C53" s="22">
        <v>17</v>
      </c>
      <c r="D53" s="21">
        <f t="shared" ref="D53" si="37">$D$13</f>
        <v>-12</v>
      </c>
      <c r="E53" s="3"/>
      <c r="F53" s="42"/>
      <c r="G53" s="3"/>
      <c r="H53" s="3"/>
      <c r="I53" s="3"/>
      <c r="J53" s="3"/>
      <c r="K53" s="3"/>
      <c r="L53" s="1"/>
      <c r="M53" s="1"/>
      <c r="N53" s="1"/>
      <c r="P53" s="35">
        <v>0</v>
      </c>
      <c r="Q53" s="35">
        <v>13.343</v>
      </c>
      <c r="R53" s="35">
        <v>-1.669</v>
      </c>
    </row>
    <row r="55" spans="1:25">
      <c r="B55" s="21">
        <v>-17</v>
      </c>
      <c r="C55" s="22">
        <v>4</v>
      </c>
      <c r="D55" s="21">
        <f t="shared" ref="D55" si="38">$D$13</f>
        <v>-12</v>
      </c>
      <c r="P55" s="54"/>
      <c r="Q55" s="54"/>
      <c r="R55" s="54"/>
    </row>
    <row r="56" spans="1:25">
      <c r="B56" s="23">
        <v>-18.407</v>
      </c>
      <c r="C56" s="23">
        <v>3.7869999999999999</v>
      </c>
      <c r="D56" s="23">
        <v>-10.943</v>
      </c>
      <c r="P56" s="54"/>
      <c r="Q56" s="54"/>
      <c r="R56" s="54"/>
    </row>
    <row r="57" spans="1:25">
      <c r="B57" s="53">
        <v>-21.462</v>
      </c>
      <c r="C57" s="53">
        <v>7.085</v>
      </c>
      <c r="D57" s="53">
        <v>-9.1980000000000004</v>
      </c>
      <c r="P57" s="54"/>
      <c r="Q57" s="54"/>
      <c r="R57" s="54"/>
    </row>
    <row r="58" spans="1:25">
      <c r="B58" s="51">
        <v>-22.117000000000001</v>
      </c>
      <c r="C58" s="51">
        <v>11.679</v>
      </c>
      <c r="D58" s="51">
        <v>-8.4009999999999998</v>
      </c>
      <c r="P58" s="54"/>
      <c r="Q58" s="54"/>
      <c r="R58" s="54"/>
    </row>
    <row r="59" spans="1:25">
      <c r="B59" s="51">
        <v>-20.885000000000002</v>
      </c>
      <c r="C59" s="51">
        <v>16.334</v>
      </c>
      <c r="D59" s="51">
        <v>-8.2680000000000007</v>
      </c>
      <c r="P59" s="54"/>
      <c r="Q59" s="54"/>
      <c r="R59" s="54"/>
    </row>
    <row r="60" spans="1:25">
      <c r="B60" s="51">
        <v>-19.390999999999998</v>
      </c>
      <c r="C60" s="34">
        <v>19.39</v>
      </c>
      <c r="D60" s="51">
        <v>-8.2319999999999993</v>
      </c>
      <c r="P60" s="54"/>
      <c r="Q60" s="54"/>
      <c r="R60" s="54"/>
    </row>
    <row r="61" spans="1:25">
      <c r="B61" s="51">
        <v>-18.89</v>
      </c>
      <c r="C61" s="51">
        <v>18.89</v>
      </c>
      <c r="D61" s="51">
        <v>-9.375</v>
      </c>
      <c r="P61" s="54"/>
      <c r="Q61" s="54"/>
      <c r="R61" s="54"/>
    </row>
    <row r="62" spans="1:25">
      <c r="B62" s="51">
        <v>-18.334</v>
      </c>
      <c r="C62" s="51">
        <v>18.334</v>
      </c>
      <c r="D62" s="51">
        <v>-10.467000000000001</v>
      </c>
      <c r="P62" s="54"/>
      <c r="Q62" s="54"/>
      <c r="R62" s="54"/>
    </row>
    <row r="63" spans="1:25">
      <c r="B63" s="22">
        <v>-17</v>
      </c>
      <c r="C63" s="22">
        <v>17</v>
      </c>
      <c r="D63" s="21">
        <f t="shared" ref="D63" si="39">$D$13</f>
        <v>-12</v>
      </c>
      <c r="P63" s="54"/>
      <c r="Q63" s="54"/>
      <c r="R63" s="54"/>
    </row>
    <row r="64" spans="1:25">
      <c r="P64" s="55"/>
      <c r="Q64" s="55"/>
      <c r="R64" s="55"/>
    </row>
    <row r="65" spans="16:18" customFormat="1">
      <c r="P65" s="55"/>
      <c r="Q65" s="55"/>
      <c r="R65" s="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F10" sqref="F9:F10"/>
    </sheetView>
  </sheetViews>
  <sheetFormatPr baseColWidth="10" defaultColWidth="8.83203125" defaultRowHeight="14" x14ac:dyDescent="0"/>
  <cols>
    <col min="1" max="1" width="16.83203125" customWidth="1"/>
    <col min="14" max="14" width="11.1640625" customWidth="1"/>
    <col min="15" max="15" width="11.6640625" style="1" customWidth="1"/>
    <col min="25" max="25" width="13.6640625" customWidth="1"/>
  </cols>
  <sheetData>
    <row r="1" spans="1:25">
      <c r="A1" s="5" t="s">
        <v>0</v>
      </c>
    </row>
    <row r="2" spans="1:25">
      <c r="A2" s="5" t="s">
        <v>77</v>
      </c>
    </row>
    <row r="3" spans="1:25">
      <c r="A3" s="50">
        <v>41484</v>
      </c>
    </row>
    <row r="5" spans="1:25">
      <c r="A5" s="5" t="s">
        <v>44</v>
      </c>
      <c r="B5" s="49"/>
    </row>
    <row r="6" spans="1:25">
      <c r="A6" s="7" t="s">
        <v>45</v>
      </c>
      <c r="B6" s="5">
        <v>13</v>
      </c>
    </row>
    <row r="7" spans="1:25">
      <c r="A7" s="57" t="s">
        <v>76</v>
      </c>
      <c r="B7">
        <v>5</v>
      </c>
    </row>
    <row r="10" spans="1:25">
      <c r="A10" s="7" t="s">
        <v>9</v>
      </c>
      <c r="B10" s="6">
        <v>40</v>
      </c>
    </row>
    <row r="11" spans="1:25" ht="56">
      <c r="B11" s="1"/>
      <c r="C11" s="2"/>
      <c r="D11" s="1"/>
      <c r="E11" s="1"/>
      <c r="F11" s="2"/>
      <c r="G11" s="1"/>
      <c r="H11" s="1"/>
      <c r="I11" s="1"/>
      <c r="J11" s="1"/>
      <c r="K11" s="1"/>
      <c r="L11" s="1"/>
      <c r="M11" s="3"/>
      <c r="N11" s="52" t="s">
        <v>46</v>
      </c>
      <c r="P11" s="9"/>
      <c r="Q11" s="10" t="s">
        <v>42</v>
      </c>
      <c r="R11" s="11"/>
      <c r="S11" s="9"/>
      <c r="T11" s="12" t="s">
        <v>11</v>
      </c>
      <c r="U11" s="11"/>
      <c r="W11" s="1" t="s">
        <v>12</v>
      </c>
      <c r="Y11" s="48" t="s">
        <v>43</v>
      </c>
    </row>
    <row r="12" spans="1:25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78</v>
      </c>
      <c r="O12" s="13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  <c r="V12" s="17" t="s">
        <v>28</v>
      </c>
      <c r="W12" s="17" t="s">
        <v>29</v>
      </c>
      <c r="X12" s="17" t="s">
        <v>30</v>
      </c>
      <c r="Y12" s="5"/>
    </row>
    <row r="13" spans="1:25">
      <c r="A13" s="18">
        <v>0</v>
      </c>
      <c r="B13" s="19">
        <v>-17</v>
      </c>
      <c r="C13" s="20">
        <v>17</v>
      </c>
      <c r="D13" s="19">
        <v>-12</v>
      </c>
      <c r="E13" s="21">
        <v>17</v>
      </c>
      <c r="F13" s="22">
        <f>C33</f>
        <v>9.352941176470587</v>
      </c>
      <c r="G13" s="21">
        <f>$D$13</f>
        <v>-12</v>
      </c>
      <c r="H13" s="21">
        <v>17</v>
      </c>
      <c r="I13" s="22">
        <f>F37*-1</f>
        <v>-15.470588235294118</v>
      </c>
      <c r="J13" s="21">
        <f>$D$13</f>
        <v>-12</v>
      </c>
      <c r="K13" s="21">
        <v>-17</v>
      </c>
      <c r="L13" s="22">
        <f>I33</f>
        <v>-7.8235294117647065</v>
      </c>
      <c r="M13" s="21">
        <f t="shared" ref="M13:M37" si="0">$D$13</f>
        <v>-12</v>
      </c>
      <c r="N13" s="24">
        <f>N50*0.4</f>
        <v>-2</v>
      </c>
      <c r="O13" s="38" t="s">
        <v>31</v>
      </c>
      <c r="P13" s="35">
        <v>0</v>
      </c>
      <c r="Q13" s="35">
        <v>13.343</v>
      </c>
      <c r="R13" s="35">
        <v>-1.669</v>
      </c>
      <c r="S13" s="33">
        <f t="shared" ref="S13:S14" si="1">(ABS(P13-P14))/(0.1*6)</f>
        <v>0</v>
      </c>
      <c r="T13" s="26">
        <f t="shared" ref="T13:T46" si="2">-4*((Q13-Q14))/(0.1*6)</f>
        <v>-88.953333333333319</v>
      </c>
      <c r="U13" s="33">
        <f t="shared" ref="U13:U14" si="3">4*(ABS(R13-R14))/(0.1*6)</f>
        <v>11.126666666666665</v>
      </c>
      <c r="V13" s="27">
        <f t="shared" ref="V13:X28" si="4">S13*1023/117.07</f>
        <v>0</v>
      </c>
      <c r="W13" s="27">
        <f t="shared" si="4"/>
        <v>-777.3063978816092</v>
      </c>
      <c r="X13" s="27">
        <f t="shared" si="4"/>
        <v>97.22883744768086</v>
      </c>
      <c r="Y13" s="18">
        <f t="shared" ref="Y13:Y14" si="5">(F13+L13)/2</f>
        <v>0.76470588235294024</v>
      </c>
    </row>
    <row r="14" spans="1:25">
      <c r="A14" s="18">
        <v>0.1</v>
      </c>
      <c r="B14" s="21">
        <v>-17</v>
      </c>
      <c r="C14" s="22">
        <f>$C$13-($C$13-$C$47)*A14*10/34</f>
        <v>16.617647058823529</v>
      </c>
      <c r="D14" s="21">
        <f t="shared" ref="D14:D47" si="6">$D$13</f>
        <v>-12</v>
      </c>
      <c r="E14" s="21">
        <v>17</v>
      </c>
      <c r="F14" s="22">
        <f t="shared" ref="F14:F26" si="7">C34</f>
        <v>8.9705882352941178</v>
      </c>
      <c r="G14" s="21">
        <f t="shared" ref="G14:G27" si="8">$D$13</f>
        <v>-12</v>
      </c>
      <c r="H14" s="21">
        <v>17</v>
      </c>
      <c r="I14" s="22">
        <f>F36*-1</f>
        <v>-15.852941176470589</v>
      </c>
      <c r="J14" s="21">
        <f t="shared" ref="J14:J17" si="9">$D$13</f>
        <v>-12</v>
      </c>
      <c r="K14" s="21">
        <v>-17</v>
      </c>
      <c r="L14" s="22">
        <f t="shared" ref="L14:L32" si="10">I34</f>
        <v>-8.2058823529411757</v>
      </c>
      <c r="M14" s="21">
        <f t="shared" si="0"/>
        <v>-12</v>
      </c>
      <c r="N14" s="24">
        <f>N50*0.2</f>
        <v>-1</v>
      </c>
      <c r="O14" s="6"/>
      <c r="P14" s="35"/>
      <c r="Q14" s="35"/>
      <c r="R14" s="35"/>
      <c r="S14" s="33">
        <f t="shared" si="1"/>
        <v>0</v>
      </c>
      <c r="T14" s="26">
        <f t="shared" si="2"/>
        <v>0</v>
      </c>
      <c r="U14" s="33">
        <f t="shared" si="3"/>
        <v>0</v>
      </c>
      <c r="V14" s="27">
        <f t="shared" si="4"/>
        <v>0</v>
      </c>
      <c r="W14" s="27">
        <f t="shared" si="4"/>
        <v>0</v>
      </c>
      <c r="X14" s="27">
        <f t="shared" si="4"/>
        <v>0</v>
      </c>
      <c r="Y14" s="18">
        <f t="shared" si="5"/>
        <v>0.38235294117647101</v>
      </c>
    </row>
    <row r="15" spans="1:25">
      <c r="A15" s="18">
        <v>0.2</v>
      </c>
      <c r="B15" s="21">
        <v>-17</v>
      </c>
      <c r="C15" s="22">
        <f t="shared" ref="C15:C46" si="11">$C$13-($C$13-$C$47)*A15*10/34</f>
        <v>16.235294117647058</v>
      </c>
      <c r="D15" s="21">
        <f t="shared" si="6"/>
        <v>-12</v>
      </c>
      <c r="E15" s="21">
        <v>17</v>
      </c>
      <c r="F15" s="22">
        <f t="shared" si="7"/>
        <v>8.5882352941176467</v>
      </c>
      <c r="G15" s="21">
        <f t="shared" si="8"/>
        <v>-12</v>
      </c>
      <c r="H15" s="21">
        <v>17</v>
      </c>
      <c r="I15">
        <f>F35*-1</f>
        <v>-16.235294117647058</v>
      </c>
      <c r="J15" s="21">
        <f t="shared" si="9"/>
        <v>-12</v>
      </c>
      <c r="K15" s="21">
        <v>-17</v>
      </c>
      <c r="L15" s="22">
        <f t="shared" si="10"/>
        <v>-8.5882352941176467</v>
      </c>
      <c r="M15" s="21">
        <f t="shared" si="0"/>
        <v>-12</v>
      </c>
      <c r="N15" s="24">
        <v>0</v>
      </c>
      <c r="P15" s="22"/>
      <c r="Q15" s="35"/>
      <c r="R15" s="35"/>
      <c r="S15" s="33">
        <f>(ABS(P15-P16))/(0.1*6)</f>
        <v>0</v>
      </c>
      <c r="T15" s="26">
        <f t="shared" si="2"/>
        <v>0</v>
      </c>
      <c r="U15" s="33">
        <f>4*(ABS(R15-R16))/(0.1*6)</f>
        <v>0</v>
      </c>
      <c r="V15" s="27">
        <f>S15*1023/117.07</f>
        <v>0</v>
      </c>
      <c r="W15" s="27">
        <f t="shared" si="4"/>
        <v>0</v>
      </c>
      <c r="X15" s="27">
        <f t="shared" si="4"/>
        <v>0</v>
      </c>
      <c r="Y15" s="20">
        <f>(F15+L15)/2*-1</f>
        <v>0</v>
      </c>
    </row>
    <row r="16" spans="1:25">
      <c r="A16" s="18">
        <v>0.3</v>
      </c>
      <c r="B16" s="21">
        <v>-17</v>
      </c>
      <c r="C16" s="22">
        <f t="shared" si="11"/>
        <v>15.852941176470589</v>
      </c>
      <c r="D16" s="21">
        <f t="shared" si="6"/>
        <v>-12</v>
      </c>
      <c r="E16" s="21">
        <v>17</v>
      </c>
      <c r="F16" s="22">
        <f t="shared" si="7"/>
        <v>8.2058823529411757</v>
      </c>
      <c r="G16" s="21">
        <f t="shared" si="8"/>
        <v>-12</v>
      </c>
      <c r="H16" s="21">
        <v>17</v>
      </c>
      <c r="I16" s="22">
        <f>F34*-1</f>
        <v>-16.617647058823529</v>
      </c>
      <c r="J16" s="21">
        <f t="shared" si="9"/>
        <v>-12</v>
      </c>
      <c r="K16" s="21">
        <v>-17</v>
      </c>
      <c r="L16" s="22">
        <f t="shared" si="10"/>
        <v>-8.9705882352941178</v>
      </c>
      <c r="M16" s="21">
        <f t="shared" si="0"/>
        <v>-12</v>
      </c>
      <c r="N16" s="24">
        <f>N20*0.2</f>
        <v>1</v>
      </c>
      <c r="O16" s="6"/>
      <c r="P16" s="22"/>
      <c r="Q16" s="35"/>
      <c r="R16" s="35"/>
      <c r="S16" s="26">
        <f>(ABS(P16-P17))/(0.1*6)</f>
        <v>0</v>
      </c>
      <c r="T16" s="26">
        <f t="shared" si="2"/>
        <v>0</v>
      </c>
      <c r="U16" s="26">
        <f t="shared" ref="U16:U44" si="12">4*(ABS(R16-R17))/(0.1*6)</f>
        <v>0</v>
      </c>
      <c r="V16" s="27">
        <f>S16*1023/117.07</f>
        <v>0</v>
      </c>
      <c r="W16" s="27">
        <f t="shared" si="4"/>
        <v>0</v>
      </c>
      <c r="X16" s="27">
        <f t="shared" si="4"/>
        <v>0</v>
      </c>
      <c r="Y16" s="35">
        <f t="shared" ref="Y16:Y24" si="13">(F16+L16)/2*-1</f>
        <v>0.38235294117647101</v>
      </c>
    </row>
    <row r="17" spans="1:25">
      <c r="A17" s="18">
        <v>0.4</v>
      </c>
      <c r="B17" s="21">
        <v>-17</v>
      </c>
      <c r="C17" s="22">
        <f t="shared" si="11"/>
        <v>15.470588235294118</v>
      </c>
      <c r="D17" s="21">
        <f t="shared" si="6"/>
        <v>-12</v>
      </c>
      <c r="E17" s="21">
        <v>17</v>
      </c>
      <c r="F17" s="22">
        <f t="shared" si="7"/>
        <v>7.8235294117647065</v>
      </c>
      <c r="G17" s="21">
        <f t="shared" si="8"/>
        <v>-12</v>
      </c>
      <c r="H17" s="30">
        <v>17</v>
      </c>
      <c r="I17" s="31">
        <f>F33*-1</f>
        <v>-17</v>
      </c>
      <c r="J17" s="30">
        <f t="shared" si="9"/>
        <v>-12</v>
      </c>
      <c r="K17" s="21">
        <v>-17</v>
      </c>
      <c r="L17" s="22">
        <f t="shared" si="10"/>
        <v>-9.352941176470587</v>
      </c>
      <c r="M17" s="21">
        <f t="shared" si="0"/>
        <v>-12</v>
      </c>
      <c r="N17" s="24">
        <f>N20*0.4</f>
        <v>2</v>
      </c>
      <c r="O17" s="37" t="s">
        <v>32</v>
      </c>
      <c r="P17" s="35"/>
      <c r="Q17" s="35"/>
      <c r="R17" s="35"/>
      <c r="S17" s="26">
        <f t="shared" ref="S17:S44" si="14">(ABS(P17-P18))/(0.1*6)</f>
        <v>0</v>
      </c>
      <c r="T17" s="26">
        <f t="shared" si="2"/>
        <v>0</v>
      </c>
      <c r="U17" s="26">
        <f t="shared" si="12"/>
        <v>0</v>
      </c>
      <c r="V17" s="27">
        <f t="shared" ref="V17:X32" si="15">S17*1023/117.07</f>
        <v>0</v>
      </c>
      <c r="W17" s="27">
        <f t="shared" si="4"/>
        <v>0</v>
      </c>
      <c r="X17" s="27">
        <f t="shared" si="4"/>
        <v>0</v>
      </c>
      <c r="Y17" s="35">
        <f t="shared" si="13"/>
        <v>0.76470588235294024</v>
      </c>
    </row>
    <row r="18" spans="1:25">
      <c r="A18" s="18">
        <v>0.5</v>
      </c>
      <c r="B18" s="21">
        <v>-17</v>
      </c>
      <c r="C18" s="22">
        <f t="shared" si="11"/>
        <v>15.088235294117647</v>
      </c>
      <c r="D18" s="21">
        <f t="shared" si="6"/>
        <v>-12</v>
      </c>
      <c r="E18" s="21">
        <v>17</v>
      </c>
      <c r="F18" s="22">
        <f t="shared" si="7"/>
        <v>7.4411764705882355</v>
      </c>
      <c r="G18" s="21">
        <f t="shared" si="8"/>
        <v>-12</v>
      </c>
      <c r="H18" s="34">
        <f>E32</f>
        <v>17.582000000000001</v>
      </c>
      <c r="I18" s="34">
        <f>F32*-1</f>
        <v>-17.582000000000001</v>
      </c>
      <c r="J18" s="34">
        <f>G32</f>
        <v>-11.122</v>
      </c>
      <c r="K18" s="21">
        <v>-17</v>
      </c>
      <c r="L18" s="22">
        <f t="shared" si="10"/>
        <v>-9.735294117647058</v>
      </c>
      <c r="M18" s="21">
        <f t="shared" si="0"/>
        <v>-12</v>
      </c>
      <c r="N18" s="24">
        <f>N20*0.6</f>
        <v>3</v>
      </c>
      <c r="O18" s="6"/>
      <c r="P18" s="35"/>
      <c r="Q18" s="35"/>
      <c r="R18" s="35"/>
      <c r="S18" s="26">
        <f t="shared" si="14"/>
        <v>0</v>
      </c>
      <c r="T18" s="26">
        <f t="shared" si="2"/>
        <v>0</v>
      </c>
      <c r="U18" s="26">
        <f t="shared" si="12"/>
        <v>0</v>
      </c>
      <c r="V18" s="27">
        <f t="shared" si="15"/>
        <v>0</v>
      </c>
      <c r="W18" s="27">
        <f t="shared" si="4"/>
        <v>0</v>
      </c>
      <c r="X18" s="27">
        <f t="shared" si="4"/>
        <v>0</v>
      </c>
      <c r="Y18" s="35">
        <f t="shared" si="13"/>
        <v>1.1470588235294112</v>
      </c>
    </row>
    <row r="19" spans="1:25">
      <c r="A19" s="18">
        <v>0.6</v>
      </c>
      <c r="B19" s="21">
        <v>-17</v>
      </c>
      <c r="C19" s="22">
        <f t="shared" si="11"/>
        <v>14.705882352941178</v>
      </c>
      <c r="D19" s="21">
        <f t="shared" si="6"/>
        <v>-12</v>
      </c>
      <c r="E19" s="21">
        <v>17</v>
      </c>
      <c r="F19" s="22">
        <f t="shared" si="7"/>
        <v>7.0588235294117627</v>
      </c>
      <c r="G19" s="21">
        <f t="shared" si="8"/>
        <v>-12</v>
      </c>
      <c r="H19" s="34">
        <f>E31</f>
        <v>19.702000000000002</v>
      </c>
      <c r="I19" s="34">
        <f>F31*-1</f>
        <v>-14.317</v>
      </c>
      <c r="J19" s="34">
        <f>G31</f>
        <v>-10.494999999999999</v>
      </c>
      <c r="K19" s="21">
        <v>-17</v>
      </c>
      <c r="L19" s="22">
        <f t="shared" si="10"/>
        <v>-10.117647058823529</v>
      </c>
      <c r="M19" s="21">
        <f t="shared" si="0"/>
        <v>-12</v>
      </c>
      <c r="N19" s="24">
        <f>N20*0.8</f>
        <v>4</v>
      </c>
      <c r="O19" s="6"/>
      <c r="P19" s="35"/>
      <c r="Q19" s="35"/>
      <c r="R19" s="35"/>
      <c r="S19" s="26">
        <f t="shared" si="14"/>
        <v>0</v>
      </c>
      <c r="T19" s="26">
        <f t="shared" si="2"/>
        <v>0</v>
      </c>
      <c r="U19" s="26">
        <f t="shared" si="12"/>
        <v>0</v>
      </c>
      <c r="V19" s="27">
        <f t="shared" si="15"/>
        <v>0</v>
      </c>
      <c r="W19" s="27">
        <f t="shared" si="4"/>
        <v>0</v>
      </c>
      <c r="X19" s="27">
        <f t="shared" si="4"/>
        <v>0</v>
      </c>
      <c r="Y19" s="35">
        <f t="shared" si="13"/>
        <v>1.5294117647058831</v>
      </c>
    </row>
    <row r="20" spans="1:25">
      <c r="A20" s="18">
        <v>0.7</v>
      </c>
      <c r="B20" s="21">
        <v>-17</v>
      </c>
      <c r="C20" s="22">
        <f t="shared" si="11"/>
        <v>14.323529411764707</v>
      </c>
      <c r="D20" s="21">
        <f t="shared" si="6"/>
        <v>-12</v>
      </c>
      <c r="E20" s="21">
        <v>17</v>
      </c>
      <c r="F20" s="22">
        <f t="shared" si="7"/>
        <v>6.6764705882352935</v>
      </c>
      <c r="G20" s="21">
        <f t="shared" si="8"/>
        <v>-12</v>
      </c>
      <c r="H20" s="34">
        <f>E30</f>
        <v>20.914999999999999</v>
      </c>
      <c r="I20" s="34">
        <f>F30*-1</f>
        <v>-10.708</v>
      </c>
      <c r="J20" s="34">
        <f>G30</f>
        <v>-9.89</v>
      </c>
      <c r="K20" s="21">
        <v>-17</v>
      </c>
      <c r="L20" s="22">
        <f t="shared" si="10"/>
        <v>-10.5</v>
      </c>
      <c r="M20" s="21">
        <f t="shared" si="0"/>
        <v>-12</v>
      </c>
      <c r="N20" s="24">
        <f>$B$7</f>
        <v>5</v>
      </c>
      <c r="O20" s="6"/>
      <c r="P20" s="35"/>
      <c r="Q20" s="35"/>
      <c r="R20" s="35"/>
      <c r="S20" s="26">
        <f t="shared" si="14"/>
        <v>0</v>
      </c>
      <c r="T20" s="26">
        <f t="shared" si="2"/>
        <v>0</v>
      </c>
      <c r="U20" s="26">
        <f t="shared" si="12"/>
        <v>0</v>
      </c>
      <c r="V20" s="27">
        <f t="shared" si="15"/>
        <v>0</v>
      </c>
      <c r="W20" s="27">
        <f t="shared" si="4"/>
        <v>0</v>
      </c>
      <c r="X20" s="27">
        <f t="shared" si="4"/>
        <v>0</v>
      </c>
      <c r="Y20" s="35">
        <f t="shared" si="13"/>
        <v>1.9117647058823533</v>
      </c>
    </row>
    <row r="21" spans="1:25">
      <c r="A21" s="18">
        <v>0.8</v>
      </c>
      <c r="B21" s="21">
        <v>-17</v>
      </c>
      <c r="C21" s="22">
        <f t="shared" si="11"/>
        <v>13.941176470588236</v>
      </c>
      <c r="D21" s="21">
        <f t="shared" si="6"/>
        <v>-12</v>
      </c>
      <c r="E21" s="21">
        <v>17</v>
      </c>
      <c r="F21" s="22">
        <f t="shared" si="7"/>
        <v>6.2941176470588243</v>
      </c>
      <c r="G21" s="21">
        <f t="shared" si="8"/>
        <v>-12</v>
      </c>
      <c r="H21" s="34">
        <f>E29</f>
        <v>21.184000000000001</v>
      </c>
      <c r="I21" s="34">
        <f>F29*-1</f>
        <v>-7.008</v>
      </c>
      <c r="J21" s="34">
        <f>G29</f>
        <v>-9.3130000000000006</v>
      </c>
      <c r="K21" s="21">
        <v>-17</v>
      </c>
      <c r="L21" s="22">
        <f t="shared" si="10"/>
        <v>-10.882352941176471</v>
      </c>
      <c r="M21" s="21">
        <f t="shared" si="0"/>
        <v>-12</v>
      </c>
      <c r="N21" s="24">
        <f>N20*0.8</f>
        <v>4</v>
      </c>
      <c r="O21" s="6"/>
      <c r="P21" s="35"/>
      <c r="Q21" s="35"/>
      <c r="R21" s="35"/>
      <c r="S21" s="26">
        <f t="shared" si="14"/>
        <v>0</v>
      </c>
      <c r="T21" s="26">
        <f t="shared" si="2"/>
        <v>0</v>
      </c>
      <c r="U21" s="26">
        <f t="shared" si="12"/>
        <v>0</v>
      </c>
      <c r="V21" s="27">
        <f t="shared" si="15"/>
        <v>0</v>
      </c>
      <c r="W21" s="27">
        <f t="shared" si="4"/>
        <v>0</v>
      </c>
      <c r="X21" s="27">
        <f t="shared" si="4"/>
        <v>0</v>
      </c>
      <c r="Y21" s="35">
        <f t="shared" si="13"/>
        <v>2.2941176470588234</v>
      </c>
    </row>
    <row r="22" spans="1:25">
      <c r="A22" s="18">
        <v>0.9</v>
      </c>
      <c r="B22" s="21">
        <v>-17</v>
      </c>
      <c r="C22" s="22">
        <f t="shared" si="11"/>
        <v>13.558823529411764</v>
      </c>
      <c r="D22" s="21">
        <f t="shared" si="6"/>
        <v>-12</v>
      </c>
      <c r="E22" s="21">
        <v>17</v>
      </c>
      <c r="F22" s="22">
        <f t="shared" si="7"/>
        <v>5.911764705882355</v>
      </c>
      <c r="G22" s="21">
        <f t="shared" si="8"/>
        <v>-12</v>
      </c>
      <c r="H22" s="34">
        <f>E28</f>
        <v>18.369</v>
      </c>
      <c r="I22" s="34">
        <f>F28*-1</f>
        <v>-3.7930000000000001</v>
      </c>
      <c r="J22" s="34">
        <f>G28</f>
        <v>-10.976000000000001</v>
      </c>
      <c r="K22" s="21">
        <v>-17</v>
      </c>
      <c r="L22" s="22">
        <f t="shared" si="10"/>
        <v>-11.264705882352942</v>
      </c>
      <c r="M22" s="21">
        <f t="shared" si="0"/>
        <v>-12</v>
      </c>
      <c r="N22" s="24">
        <f>N20*0.6</f>
        <v>3</v>
      </c>
      <c r="O22" s="6"/>
      <c r="P22" s="35"/>
      <c r="Q22" s="35"/>
      <c r="R22" s="35"/>
      <c r="S22" s="26">
        <f t="shared" si="14"/>
        <v>0</v>
      </c>
      <c r="T22" s="26">
        <f t="shared" si="2"/>
        <v>0</v>
      </c>
      <c r="U22" s="26">
        <f t="shared" si="12"/>
        <v>0</v>
      </c>
      <c r="V22" s="27">
        <f t="shared" si="15"/>
        <v>0</v>
      </c>
      <c r="W22" s="27">
        <f t="shared" si="4"/>
        <v>0</v>
      </c>
      <c r="X22" s="27">
        <f t="shared" si="4"/>
        <v>0</v>
      </c>
      <c r="Y22" s="35">
        <f t="shared" si="13"/>
        <v>2.6764705882352935</v>
      </c>
    </row>
    <row r="23" spans="1:25">
      <c r="A23" s="18">
        <v>1</v>
      </c>
      <c r="B23" s="21">
        <v>-17</v>
      </c>
      <c r="C23" s="22">
        <f t="shared" si="11"/>
        <v>13.176470588235293</v>
      </c>
      <c r="D23" s="21">
        <f t="shared" si="6"/>
        <v>-12</v>
      </c>
      <c r="E23" s="21">
        <v>17</v>
      </c>
      <c r="F23" s="22">
        <f t="shared" si="7"/>
        <v>5.5294117647058822</v>
      </c>
      <c r="G23" s="21">
        <f t="shared" si="8"/>
        <v>-12</v>
      </c>
      <c r="H23" s="19">
        <v>17</v>
      </c>
      <c r="I23" s="20">
        <f>F27*-1</f>
        <v>-4</v>
      </c>
      <c r="J23" s="19">
        <f t="shared" ref="J23:J52" si="16">$D$13</f>
        <v>-12</v>
      </c>
      <c r="K23" s="21">
        <v>-17</v>
      </c>
      <c r="L23" s="22">
        <f t="shared" si="10"/>
        <v>-11.647058823529413</v>
      </c>
      <c r="M23" s="21">
        <f t="shared" si="0"/>
        <v>-12</v>
      </c>
      <c r="N23" s="24">
        <f>N20*0.4</f>
        <v>2</v>
      </c>
      <c r="O23" s="38" t="s">
        <v>33</v>
      </c>
      <c r="P23" s="35"/>
      <c r="Q23" s="35"/>
      <c r="R23" s="35"/>
      <c r="S23" s="26">
        <f t="shared" si="14"/>
        <v>0</v>
      </c>
      <c r="T23" s="26">
        <f t="shared" si="2"/>
        <v>0</v>
      </c>
      <c r="U23" s="26">
        <f t="shared" si="12"/>
        <v>0</v>
      </c>
      <c r="V23" s="27">
        <f t="shared" si="15"/>
        <v>0</v>
      </c>
      <c r="W23" s="27">
        <f t="shared" si="4"/>
        <v>0</v>
      </c>
      <c r="X23" s="27">
        <f t="shared" si="4"/>
        <v>0</v>
      </c>
      <c r="Y23" s="35">
        <f t="shared" si="13"/>
        <v>3.0588235294117654</v>
      </c>
    </row>
    <row r="24" spans="1:25">
      <c r="A24" s="18">
        <v>1.1000000000000001</v>
      </c>
      <c r="B24" s="21">
        <v>-17</v>
      </c>
      <c r="C24" s="22">
        <f t="shared" si="11"/>
        <v>12.794117647058822</v>
      </c>
      <c r="D24" s="21">
        <f t="shared" si="6"/>
        <v>-12</v>
      </c>
      <c r="E24" s="21">
        <v>17</v>
      </c>
      <c r="F24" s="22">
        <f t="shared" si="7"/>
        <v>5.1470588235294095</v>
      </c>
      <c r="G24" s="21">
        <f t="shared" si="8"/>
        <v>-12</v>
      </c>
      <c r="H24" s="21">
        <v>17</v>
      </c>
      <c r="I24" s="22">
        <f>F26*-1</f>
        <v>-4.382352941176471</v>
      </c>
      <c r="J24" s="21">
        <f t="shared" si="16"/>
        <v>-12</v>
      </c>
      <c r="K24" s="21">
        <v>-17</v>
      </c>
      <c r="L24" s="22">
        <f t="shared" si="10"/>
        <v>-12.02941176470588</v>
      </c>
      <c r="M24" s="21">
        <f t="shared" si="0"/>
        <v>-12</v>
      </c>
      <c r="N24" s="24">
        <f>N20*0.2</f>
        <v>1</v>
      </c>
      <c r="O24" s="6"/>
      <c r="P24" s="35"/>
      <c r="Q24" s="35"/>
      <c r="R24" s="35"/>
      <c r="S24" s="26">
        <f t="shared" si="14"/>
        <v>0</v>
      </c>
      <c r="T24" s="26">
        <f t="shared" si="2"/>
        <v>0</v>
      </c>
      <c r="U24" s="26">
        <f t="shared" si="12"/>
        <v>0</v>
      </c>
      <c r="V24" s="27">
        <f t="shared" si="15"/>
        <v>0</v>
      </c>
      <c r="W24" s="27">
        <f t="shared" si="4"/>
        <v>0</v>
      </c>
      <c r="X24" s="27">
        <f t="shared" si="4"/>
        <v>0</v>
      </c>
      <c r="Y24" s="35">
        <f t="shared" si="13"/>
        <v>3.4411764705882355</v>
      </c>
    </row>
    <row r="25" spans="1:25">
      <c r="A25" s="18">
        <v>1.2</v>
      </c>
      <c r="B25" s="21">
        <v>-17</v>
      </c>
      <c r="C25" s="22">
        <f t="shared" si="11"/>
        <v>12.411764705882353</v>
      </c>
      <c r="D25" s="21">
        <f t="shared" si="6"/>
        <v>-12</v>
      </c>
      <c r="E25" s="21">
        <v>17</v>
      </c>
      <c r="F25" s="22">
        <f t="shared" si="7"/>
        <v>4.764705882352942</v>
      </c>
      <c r="G25" s="21">
        <f t="shared" si="8"/>
        <v>-12</v>
      </c>
      <c r="H25" s="21">
        <v>17</v>
      </c>
      <c r="I25" s="22">
        <f>F25*-1</f>
        <v>-4.764705882352942</v>
      </c>
      <c r="J25" s="21">
        <f t="shared" si="16"/>
        <v>-12</v>
      </c>
      <c r="K25" s="21">
        <v>-17</v>
      </c>
      <c r="L25" s="22">
        <f t="shared" si="10"/>
        <v>-12.411764705882353</v>
      </c>
      <c r="M25" s="21">
        <f t="shared" si="0"/>
        <v>-12</v>
      </c>
      <c r="N25" s="24">
        <v>0</v>
      </c>
      <c r="P25" s="35"/>
      <c r="Q25" s="35"/>
      <c r="R25" s="35"/>
      <c r="S25" s="26">
        <f t="shared" si="14"/>
        <v>0</v>
      </c>
      <c r="T25" s="26">
        <f t="shared" si="2"/>
        <v>0</v>
      </c>
      <c r="U25" s="26">
        <f t="shared" si="12"/>
        <v>0</v>
      </c>
      <c r="V25" s="27">
        <f t="shared" si="15"/>
        <v>0</v>
      </c>
      <c r="W25" s="27">
        <f t="shared" si="4"/>
        <v>0</v>
      </c>
      <c r="X25" s="27">
        <f t="shared" si="4"/>
        <v>0</v>
      </c>
      <c r="Y25" s="20">
        <f>(C25+I25)/2</f>
        <v>3.8235294117647056</v>
      </c>
    </row>
    <row r="26" spans="1:25">
      <c r="A26" s="18">
        <v>1.3</v>
      </c>
      <c r="B26" s="21">
        <v>-17</v>
      </c>
      <c r="C26" s="22">
        <f t="shared" si="11"/>
        <v>12.02941176470588</v>
      </c>
      <c r="D26" s="21">
        <f t="shared" si="6"/>
        <v>-12</v>
      </c>
      <c r="E26" s="21">
        <v>17</v>
      </c>
      <c r="F26" s="22">
        <f t="shared" si="7"/>
        <v>4.382352941176471</v>
      </c>
      <c r="G26" s="21">
        <f t="shared" si="8"/>
        <v>-12</v>
      </c>
      <c r="H26" s="21">
        <v>17</v>
      </c>
      <c r="I26" s="22">
        <f>F24*-1</f>
        <v>-5.1470588235294095</v>
      </c>
      <c r="J26" s="21">
        <f t="shared" si="16"/>
        <v>-12</v>
      </c>
      <c r="K26" s="21">
        <v>-17</v>
      </c>
      <c r="L26" s="22">
        <f t="shared" si="10"/>
        <v>-12.794117647058822</v>
      </c>
      <c r="M26" s="21">
        <f t="shared" si="0"/>
        <v>-12</v>
      </c>
      <c r="N26" s="24">
        <f>N30*0.2</f>
        <v>-1</v>
      </c>
      <c r="O26" s="6"/>
      <c r="P26" s="35"/>
      <c r="Q26" s="35"/>
      <c r="R26" s="35"/>
      <c r="S26" s="26">
        <f t="shared" si="14"/>
        <v>0</v>
      </c>
      <c r="T26" s="26">
        <f t="shared" si="2"/>
        <v>0</v>
      </c>
      <c r="U26" s="26">
        <f t="shared" si="12"/>
        <v>0</v>
      </c>
      <c r="V26" s="27">
        <f t="shared" si="15"/>
        <v>0</v>
      </c>
      <c r="W26" s="27">
        <f t="shared" si="4"/>
        <v>0</v>
      </c>
      <c r="X26" s="27">
        <f t="shared" si="4"/>
        <v>0</v>
      </c>
      <c r="Y26" s="35">
        <f t="shared" ref="Y26:Y34" si="17">(C26+I26)/2</f>
        <v>3.4411764705882355</v>
      </c>
    </row>
    <row r="27" spans="1:25">
      <c r="A27" s="18">
        <v>1.4</v>
      </c>
      <c r="B27" s="21">
        <v>-17</v>
      </c>
      <c r="C27" s="22">
        <f t="shared" si="11"/>
        <v>11.647058823529413</v>
      </c>
      <c r="D27" s="21">
        <f t="shared" si="6"/>
        <v>-12</v>
      </c>
      <c r="E27" s="30">
        <v>17</v>
      </c>
      <c r="F27" s="31">
        <v>4</v>
      </c>
      <c r="G27" s="30">
        <f t="shared" si="8"/>
        <v>-12</v>
      </c>
      <c r="H27" s="21">
        <v>17</v>
      </c>
      <c r="I27" s="22">
        <f>F23*-1</f>
        <v>-5.5294117647058822</v>
      </c>
      <c r="J27" s="21">
        <f t="shared" si="16"/>
        <v>-12</v>
      </c>
      <c r="K27" s="21">
        <v>-17</v>
      </c>
      <c r="L27" s="22">
        <f t="shared" si="10"/>
        <v>-13.176470588235293</v>
      </c>
      <c r="M27" s="21">
        <f t="shared" si="0"/>
        <v>-12</v>
      </c>
      <c r="N27" s="24">
        <f>N30*0.4</f>
        <v>-2</v>
      </c>
      <c r="O27" s="37" t="s">
        <v>34</v>
      </c>
      <c r="P27" s="35"/>
      <c r="Q27" s="35"/>
      <c r="R27" s="35"/>
      <c r="S27" s="26">
        <f t="shared" si="14"/>
        <v>0</v>
      </c>
      <c r="T27" s="26">
        <f t="shared" si="2"/>
        <v>0</v>
      </c>
      <c r="U27" s="26">
        <f t="shared" si="12"/>
        <v>0</v>
      </c>
      <c r="V27" s="27">
        <f t="shared" si="15"/>
        <v>0</v>
      </c>
      <c r="W27" s="27">
        <f t="shared" si="4"/>
        <v>0</v>
      </c>
      <c r="X27" s="27">
        <f t="shared" si="4"/>
        <v>0</v>
      </c>
      <c r="Y27" s="35">
        <f t="shared" si="17"/>
        <v>3.0588235294117654</v>
      </c>
    </row>
    <row r="28" spans="1:25">
      <c r="A28" s="18">
        <v>1.5</v>
      </c>
      <c r="B28" s="21">
        <v>-17</v>
      </c>
      <c r="C28" s="22">
        <f t="shared" si="11"/>
        <v>11.264705882352942</v>
      </c>
      <c r="D28" s="21">
        <f t="shared" si="6"/>
        <v>-12</v>
      </c>
      <c r="E28" s="34">
        <f t="shared" ref="E28:E32" si="18">B48*-1</f>
        <v>18.369</v>
      </c>
      <c r="F28" s="34">
        <f t="shared" ref="F28:G32" si="19">C48</f>
        <v>3.7930000000000001</v>
      </c>
      <c r="G28" s="34">
        <f t="shared" si="19"/>
        <v>-10.976000000000001</v>
      </c>
      <c r="H28" s="21">
        <v>17</v>
      </c>
      <c r="I28" s="22">
        <f>F22*-1</f>
        <v>-5.911764705882355</v>
      </c>
      <c r="J28" s="21">
        <f t="shared" si="16"/>
        <v>-12</v>
      </c>
      <c r="K28" s="21">
        <v>-17</v>
      </c>
      <c r="L28" s="22">
        <f t="shared" si="10"/>
        <v>-13.558823529411764</v>
      </c>
      <c r="M28" s="21">
        <f t="shared" si="0"/>
        <v>-12</v>
      </c>
      <c r="N28" s="24">
        <f>N30*0.6</f>
        <v>-3</v>
      </c>
      <c r="O28" s="6"/>
      <c r="P28" s="35"/>
      <c r="Q28" s="35"/>
      <c r="R28" s="35"/>
      <c r="S28" s="26">
        <f t="shared" si="14"/>
        <v>0</v>
      </c>
      <c r="T28" s="26">
        <f t="shared" si="2"/>
        <v>0</v>
      </c>
      <c r="U28" s="26">
        <f t="shared" si="12"/>
        <v>0</v>
      </c>
      <c r="V28" s="27">
        <f t="shared" si="15"/>
        <v>0</v>
      </c>
      <c r="W28" s="27">
        <f t="shared" si="4"/>
        <v>0</v>
      </c>
      <c r="X28" s="27">
        <f t="shared" si="4"/>
        <v>0</v>
      </c>
      <c r="Y28" s="35">
        <f t="shared" si="17"/>
        <v>2.6764705882352935</v>
      </c>
    </row>
    <row r="29" spans="1:25">
      <c r="A29" s="18">
        <v>1.6</v>
      </c>
      <c r="B29" s="21">
        <v>-17</v>
      </c>
      <c r="C29" s="22">
        <f t="shared" si="11"/>
        <v>10.882352941176471</v>
      </c>
      <c r="D29" s="21">
        <f t="shared" si="6"/>
        <v>-12</v>
      </c>
      <c r="E29" s="34">
        <f t="shared" si="18"/>
        <v>21.184000000000001</v>
      </c>
      <c r="F29" s="34">
        <f t="shared" si="19"/>
        <v>7.008</v>
      </c>
      <c r="G29" s="34">
        <f t="shared" si="19"/>
        <v>-9.3130000000000006</v>
      </c>
      <c r="H29" s="21">
        <v>17</v>
      </c>
      <c r="I29" s="22">
        <f>F21*-1</f>
        <v>-6.2941176470588243</v>
      </c>
      <c r="J29" s="21">
        <f t="shared" si="16"/>
        <v>-12</v>
      </c>
      <c r="K29" s="21">
        <v>-17</v>
      </c>
      <c r="L29" s="22">
        <f t="shared" si="10"/>
        <v>-13.941176470588236</v>
      </c>
      <c r="M29" s="21">
        <f t="shared" si="0"/>
        <v>-12</v>
      </c>
      <c r="N29" s="24">
        <f>N30*0.8</f>
        <v>-4</v>
      </c>
      <c r="O29" s="6"/>
      <c r="P29" s="35"/>
      <c r="Q29" s="35"/>
      <c r="R29" s="35"/>
      <c r="S29" s="26">
        <f t="shared" si="14"/>
        <v>0</v>
      </c>
      <c r="T29" s="26">
        <f t="shared" si="2"/>
        <v>0</v>
      </c>
      <c r="U29" s="26">
        <f t="shared" si="12"/>
        <v>0</v>
      </c>
      <c r="V29" s="27">
        <f t="shared" si="15"/>
        <v>0</v>
      </c>
      <c r="W29" s="27">
        <f t="shared" si="15"/>
        <v>0</v>
      </c>
      <c r="X29" s="27">
        <f t="shared" si="15"/>
        <v>0</v>
      </c>
      <c r="Y29" s="35">
        <f t="shared" si="17"/>
        <v>2.2941176470588234</v>
      </c>
    </row>
    <row r="30" spans="1:25">
      <c r="A30" s="18">
        <v>1.7</v>
      </c>
      <c r="B30" s="21">
        <v>-17</v>
      </c>
      <c r="C30" s="22">
        <f t="shared" si="11"/>
        <v>10.5</v>
      </c>
      <c r="D30" s="21">
        <f t="shared" si="6"/>
        <v>-12</v>
      </c>
      <c r="E30" s="34">
        <f t="shared" si="18"/>
        <v>20.914999999999999</v>
      </c>
      <c r="F30" s="34">
        <f t="shared" si="19"/>
        <v>10.708</v>
      </c>
      <c r="G30" s="34">
        <f t="shared" si="19"/>
        <v>-9.89</v>
      </c>
      <c r="H30" s="21">
        <v>17</v>
      </c>
      <c r="I30" s="22">
        <f>F20*-1</f>
        <v>-6.6764705882352935</v>
      </c>
      <c r="J30" s="21">
        <f t="shared" si="16"/>
        <v>-12</v>
      </c>
      <c r="K30" s="21">
        <v>-17</v>
      </c>
      <c r="L30" s="22">
        <f t="shared" si="10"/>
        <v>-14.323529411764707</v>
      </c>
      <c r="M30" s="21">
        <f t="shared" si="0"/>
        <v>-12</v>
      </c>
      <c r="N30" s="24">
        <f>-1*$B$7</f>
        <v>-5</v>
      </c>
      <c r="O30" s="6"/>
      <c r="P30" s="35"/>
      <c r="Q30" s="35"/>
      <c r="R30" s="35"/>
      <c r="S30" s="26">
        <f t="shared" si="14"/>
        <v>0</v>
      </c>
      <c r="T30" s="26">
        <f t="shared" si="2"/>
        <v>0</v>
      </c>
      <c r="U30" s="26">
        <f t="shared" si="12"/>
        <v>0</v>
      </c>
      <c r="V30" s="27">
        <f t="shared" si="15"/>
        <v>0</v>
      </c>
      <c r="W30" s="27">
        <f t="shared" si="15"/>
        <v>0</v>
      </c>
      <c r="X30" s="27">
        <f t="shared" si="15"/>
        <v>0</v>
      </c>
      <c r="Y30" s="35">
        <f t="shared" si="17"/>
        <v>1.9117647058823533</v>
      </c>
    </row>
    <row r="31" spans="1:25">
      <c r="A31" s="18">
        <v>1.8</v>
      </c>
      <c r="B31" s="21">
        <v>-17</v>
      </c>
      <c r="C31" s="22">
        <f t="shared" si="11"/>
        <v>10.117647058823529</v>
      </c>
      <c r="D31" s="21">
        <f t="shared" si="6"/>
        <v>-12</v>
      </c>
      <c r="E31" s="34">
        <f t="shared" si="18"/>
        <v>19.702000000000002</v>
      </c>
      <c r="F31" s="34">
        <f t="shared" si="19"/>
        <v>14.317</v>
      </c>
      <c r="G31" s="34">
        <f t="shared" si="19"/>
        <v>-10.494999999999999</v>
      </c>
      <c r="H31" s="21">
        <v>17</v>
      </c>
      <c r="I31" s="22">
        <f>F19*-1</f>
        <v>-7.0588235294117627</v>
      </c>
      <c r="J31" s="21">
        <f t="shared" si="16"/>
        <v>-12</v>
      </c>
      <c r="K31" s="21">
        <v>-17</v>
      </c>
      <c r="L31" s="22">
        <f t="shared" si="10"/>
        <v>-14.705882352941178</v>
      </c>
      <c r="M31" s="21">
        <f t="shared" si="0"/>
        <v>-12</v>
      </c>
      <c r="N31" s="24">
        <f>N30*0.8</f>
        <v>-4</v>
      </c>
      <c r="O31" s="6"/>
      <c r="P31" s="35"/>
      <c r="Q31" s="35"/>
      <c r="R31" s="35"/>
      <c r="S31" s="26">
        <f t="shared" si="14"/>
        <v>0</v>
      </c>
      <c r="T31" s="26">
        <f t="shared" si="2"/>
        <v>0</v>
      </c>
      <c r="U31" s="26">
        <f t="shared" si="12"/>
        <v>0</v>
      </c>
      <c r="V31" s="27">
        <f t="shared" si="15"/>
        <v>0</v>
      </c>
      <c r="W31" s="27">
        <f t="shared" si="15"/>
        <v>0</v>
      </c>
      <c r="X31" s="27">
        <f t="shared" si="15"/>
        <v>0</v>
      </c>
      <c r="Y31" s="35">
        <f t="shared" si="17"/>
        <v>1.5294117647058831</v>
      </c>
    </row>
    <row r="32" spans="1:25">
      <c r="A32" s="18">
        <v>1.9</v>
      </c>
      <c r="B32" s="21">
        <v>-17</v>
      </c>
      <c r="C32" s="22">
        <f t="shared" si="11"/>
        <v>9.735294117647058</v>
      </c>
      <c r="D32" s="21">
        <f t="shared" si="6"/>
        <v>-12</v>
      </c>
      <c r="E32" s="34">
        <f t="shared" si="18"/>
        <v>17.582000000000001</v>
      </c>
      <c r="F32" s="34">
        <f t="shared" si="19"/>
        <v>17.582000000000001</v>
      </c>
      <c r="G32" s="34">
        <f t="shared" si="19"/>
        <v>-11.122</v>
      </c>
      <c r="H32" s="21">
        <v>17</v>
      </c>
      <c r="I32" s="22">
        <f>F18*-1</f>
        <v>-7.4411764705882355</v>
      </c>
      <c r="J32" s="21">
        <f t="shared" si="16"/>
        <v>-12</v>
      </c>
      <c r="K32" s="21">
        <v>-17</v>
      </c>
      <c r="L32" s="22">
        <f t="shared" si="10"/>
        <v>-15.088235294117647</v>
      </c>
      <c r="M32" s="21">
        <f t="shared" si="0"/>
        <v>-12</v>
      </c>
      <c r="N32" s="24">
        <f>N30*0.6</f>
        <v>-3</v>
      </c>
      <c r="O32" s="6"/>
      <c r="P32" s="35"/>
      <c r="Q32" s="35"/>
      <c r="R32" s="35"/>
      <c r="S32" s="26">
        <f t="shared" si="14"/>
        <v>0</v>
      </c>
      <c r="T32" s="26">
        <f t="shared" si="2"/>
        <v>0</v>
      </c>
      <c r="U32" s="26">
        <f t="shared" si="12"/>
        <v>0</v>
      </c>
      <c r="V32" s="27">
        <f t="shared" si="15"/>
        <v>0</v>
      </c>
      <c r="W32" s="27">
        <f t="shared" si="15"/>
        <v>0</v>
      </c>
      <c r="X32" s="27">
        <f t="shared" si="15"/>
        <v>0</v>
      </c>
      <c r="Y32" s="35">
        <f t="shared" si="17"/>
        <v>1.1470588235294112</v>
      </c>
    </row>
    <row r="33" spans="1:25">
      <c r="A33" s="18">
        <v>2</v>
      </c>
      <c r="B33" s="21">
        <v>-17</v>
      </c>
      <c r="C33" s="22">
        <f t="shared" si="11"/>
        <v>9.352941176470587</v>
      </c>
      <c r="D33" s="21">
        <f t="shared" si="6"/>
        <v>-12</v>
      </c>
      <c r="E33" s="19">
        <v>17</v>
      </c>
      <c r="F33" s="20">
        <f>C13</f>
        <v>17</v>
      </c>
      <c r="G33" s="19">
        <f t="shared" ref="G33:G52" si="20">$D$13</f>
        <v>-12</v>
      </c>
      <c r="H33" s="21">
        <v>17</v>
      </c>
      <c r="I33" s="22">
        <f>F17*-1</f>
        <v>-7.8235294117647065</v>
      </c>
      <c r="J33" s="21">
        <f t="shared" si="16"/>
        <v>-12</v>
      </c>
      <c r="K33" s="21">
        <v>-17</v>
      </c>
      <c r="L33" s="22">
        <f>I13</f>
        <v>-15.470588235294118</v>
      </c>
      <c r="M33" s="21">
        <f t="shared" si="0"/>
        <v>-12</v>
      </c>
      <c r="N33" s="24">
        <f>N30*0.4</f>
        <v>-2</v>
      </c>
      <c r="O33" s="38" t="s">
        <v>35</v>
      </c>
      <c r="P33" s="35"/>
      <c r="Q33" s="35"/>
      <c r="R33" s="35"/>
      <c r="S33" s="26">
        <f t="shared" si="14"/>
        <v>0</v>
      </c>
      <c r="T33" s="26">
        <f t="shared" si="2"/>
        <v>0</v>
      </c>
      <c r="U33" s="26">
        <f t="shared" si="12"/>
        <v>0</v>
      </c>
      <c r="V33" s="27">
        <f t="shared" ref="V33:X45" si="21">S33*1023/117.07</f>
        <v>0</v>
      </c>
      <c r="W33" s="27">
        <f t="shared" si="21"/>
        <v>0</v>
      </c>
      <c r="X33" s="27">
        <f t="shared" si="21"/>
        <v>0</v>
      </c>
      <c r="Y33" s="20">
        <f t="shared" si="17"/>
        <v>0.76470588235294024</v>
      </c>
    </row>
    <row r="34" spans="1:25">
      <c r="A34" s="18">
        <v>2.1</v>
      </c>
      <c r="B34" s="21">
        <v>-17</v>
      </c>
      <c r="C34" s="22">
        <f t="shared" si="11"/>
        <v>8.9705882352941178</v>
      </c>
      <c r="D34" s="21">
        <f t="shared" si="6"/>
        <v>-12</v>
      </c>
      <c r="E34" s="21">
        <v>17</v>
      </c>
      <c r="F34" s="22">
        <f t="shared" ref="F34:F52" si="22">C14</f>
        <v>16.617647058823529</v>
      </c>
      <c r="G34" s="21">
        <f t="shared" si="20"/>
        <v>-12</v>
      </c>
      <c r="H34" s="21">
        <v>17</v>
      </c>
      <c r="I34" s="22">
        <f>F16*-1</f>
        <v>-8.2058823529411757</v>
      </c>
      <c r="J34" s="21">
        <f t="shared" si="16"/>
        <v>-12</v>
      </c>
      <c r="K34" s="21">
        <v>-17</v>
      </c>
      <c r="L34" s="22">
        <f t="shared" ref="L34:L37" si="23">I14</f>
        <v>-15.852941176470589</v>
      </c>
      <c r="M34" s="21">
        <f t="shared" si="0"/>
        <v>-12</v>
      </c>
      <c r="N34" s="24">
        <f>N30*0.2</f>
        <v>-1</v>
      </c>
      <c r="O34" s="6"/>
      <c r="P34" s="35"/>
      <c r="Q34" s="35"/>
      <c r="R34" s="35"/>
      <c r="S34" s="26">
        <f t="shared" si="14"/>
        <v>0</v>
      </c>
      <c r="T34" s="26">
        <f t="shared" si="2"/>
        <v>0</v>
      </c>
      <c r="U34" s="26">
        <f t="shared" si="12"/>
        <v>0</v>
      </c>
      <c r="V34" s="27">
        <f t="shared" si="21"/>
        <v>0</v>
      </c>
      <c r="W34" s="27">
        <f t="shared" si="21"/>
        <v>0</v>
      </c>
      <c r="X34" s="27">
        <f t="shared" si="21"/>
        <v>0</v>
      </c>
      <c r="Y34" s="35">
        <f t="shared" si="17"/>
        <v>0.38235294117647101</v>
      </c>
    </row>
    <row r="35" spans="1:25">
      <c r="A35" s="18">
        <v>2.2000000000000002</v>
      </c>
      <c r="B35" s="21">
        <v>-17</v>
      </c>
      <c r="C35" s="22">
        <f t="shared" si="11"/>
        <v>8.5882352941176467</v>
      </c>
      <c r="D35" s="21">
        <f t="shared" si="6"/>
        <v>-12</v>
      </c>
      <c r="E35" s="21">
        <v>17</v>
      </c>
      <c r="F35" s="22">
        <f t="shared" si="22"/>
        <v>16.235294117647058</v>
      </c>
      <c r="G35" s="21">
        <f t="shared" si="20"/>
        <v>-12</v>
      </c>
      <c r="H35" s="21">
        <v>17</v>
      </c>
      <c r="I35" s="22">
        <f>F15*-1</f>
        <v>-8.5882352941176467</v>
      </c>
      <c r="J35" s="21">
        <f t="shared" si="16"/>
        <v>-12</v>
      </c>
      <c r="K35" s="21">
        <v>-17</v>
      </c>
      <c r="L35" s="22">
        <f t="shared" si="23"/>
        <v>-16.235294117647058</v>
      </c>
      <c r="M35" s="21">
        <f t="shared" si="0"/>
        <v>-12</v>
      </c>
      <c r="N35" s="24">
        <v>0</v>
      </c>
      <c r="P35" s="35"/>
      <c r="Q35" s="35"/>
      <c r="R35" s="35"/>
      <c r="S35" s="26">
        <f t="shared" si="14"/>
        <v>0</v>
      </c>
      <c r="T35" s="26">
        <f t="shared" si="2"/>
        <v>0</v>
      </c>
      <c r="U35" s="26">
        <f t="shared" si="12"/>
        <v>0</v>
      </c>
      <c r="V35" s="27">
        <f t="shared" si="21"/>
        <v>0</v>
      </c>
      <c r="W35" s="27">
        <f t="shared" si="21"/>
        <v>0</v>
      </c>
      <c r="X35" s="27">
        <f t="shared" si="21"/>
        <v>0</v>
      </c>
      <c r="Y35" s="35">
        <f>(C35+I35)/2*-1</f>
        <v>0</v>
      </c>
    </row>
    <row r="36" spans="1:25">
      <c r="A36" s="18">
        <v>2.2999999999999998</v>
      </c>
      <c r="B36" s="21">
        <v>-17</v>
      </c>
      <c r="C36" s="22">
        <f t="shared" si="11"/>
        <v>8.2058823529411757</v>
      </c>
      <c r="D36" s="21">
        <f t="shared" si="6"/>
        <v>-12</v>
      </c>
      <c r="E36" s="21">
        <v>17</v>
      </c>
      <c r="F36" s="22">
        <f t="shared" si="22"/>
        <v>15.852941176470589</v>
      </c>
      <c r="G36" s="21">
        <f t="shared" si="20"/>
        <v>-12</v>
      </c>
      <c r="H36" s="21">
        <v>17</v>
      </c>
      <c r="I36" s="22">
        <f>F14*-1</f>
        <v>-8.9705882352941178</v>
      </c>
      <c r="J36" s="21">
        <f t="shared" si="16"/>
        <v>-12</v>
      </c>
      <c r="K36" s="21">
        <f>H16*-1</f>
        <v>-17</v>
      </c>
      <c r="L36" s="22">
        <f t="shared" si="23"/>
        <v>-16.617647058823529</v>
      </c>
      <c r="M36" s="21">
        <f>J16</f>
        <v>-12</v>
      </c>
      <c r="N36" s="24">
        <f>N40*0.2</f>
        <v>1</v>
      </c>
      <c r="O36" s="6"/>
      <c r="P36" s="35"/>
      <c r="Q36" s="35"/>
      <c r="R36" s="35"/>
      <c r="S36" s="26">
        <f t="shared" si="14"/>
        <v>0</v>
      </c>
      <c r="T36" s="26">
        <f t="shared" si="2"/>
        <v>0</v>
      </c>
      <c r="U36" s="26">
        <f t="shared" si="12"/>
        <v>0</v>
      </c>
      <c r="V36" s="27">
        <f t="shared" si="21"/>
        <v>0</v>
      </c>
      <c r="W36" s="27">
        <f t="shared" si="21"/>
        <v>0</v>
      </c>
      <c r="X36" s="27">
        <f t="shared" si="21"/>
        <v>0</v>
      </c>
      <c r="Y36" s="35">
        <f t="shared" ref="Y36:Y44" si="24">(C36+I36)/2*-1</f>
        <v>0.38235294117647101</v>
      </c>
    </row>
    <row r="37" spans="1:25">
      <c r="A37" s="18">
        <v>2.4</v>
      </c>
      <c r="B37" s="21">
        <v>-17</v>
      </c>
      <c r="C37" s="22">
        <f t="shared" si="11"/>
        <v>7.8235294117647065</v>
      </c>
      <c r="D37" s="21">
        <f t="shared" si="6"/>
        <v>-12</v>
      </c>
      <c r="E37" s="21">
        <v>17</v>
      </c>
      <c r="F37" s="22">
        <f t="shared" si="22"/>
        <v>15.470588235294118</v>
      </c>
      <c r="G37" s="21">
        <f t="shared" si="20"/>
        <v>-12</v>
      </c>
      <c r="H37" s="21">
        <v>17</v>
      </c>
      <c r="I37" s="22">
        <f>F13*-1</f>
        <v>-9.352941176470587</v>
      </c>
      <c r="J37" s="21">
        <f t="shared" si="16"/>
        <v>-12</v>
      </c>
      <c r="K37" s="30">
        <v>-17</v>
      </c>
      <c r="L37" s="31">
        <f t="shared" si="23"/>
        <v>-17</v>
      </c>
      <c r="M37" s="30">
        <f t="shared" si="0"/>
        <v>-12</v>
      </c>
      <c r="N37" s="24">
        <f>N40*0.4</f>
        <v>2</v>
      </c>
      <c r="O37" s="37" t="s">
        <v>36</v>
      </c>
      <c r="P37" s="35"/>
      <c r="Q37" s="35"/>
      <c r="R37" s="35"/>
      <c r="S37" s="26">
        <f t="shared" si="14"/>
        <v>0</v>
      </c>
      <c r="T37" s="26">
        <f t="shared" si="2"/>
        <v>0</v>
      </c>
      <c r="U37" s="26">
        <f t="shared" si="12"/>
        <v>0</v>
      </c>
      <c r="V37" s="27">
        <f t="shared" si="21"/>
        <v>0</v>
      </c>
      <c r="W37" s="27">
        <f t="shared" si="21"/>
        <v>0</v>
      </c>
      <c r="X37" s="27">
        <f t="shared" si="21"/>
        <v>0</v>
      </c>
      <c r="Y37" s="35">
        <f t="shared" si="24"/>
        <v>0.76470588235294024</v>
      </c>
    </row>
    <row r="38" spans="1:25">
      <c r="A38" s="18">
        <v>2.5</v>
      </c>
      <c r="B38" s="21">
        <v>-17</v>
      </c>
      <c r="C38" s="22">
        <f t="shared" si="11"/>
        <v>7.4411764705882355</v>
      </c>
      <c r="D38" s="21">
        <f t="shared" si="6"/>
        <v>-12</v>
      </c>
      <c r="E38" s="21">
        <v>17</v>
      </c>
      <c r="F38" s="22">
        <f t="shared" si="22"/>
        <v>15.088235294117647</v>
      </c>
      <c r="G38" s="21">
        <f t="shared" si="20"/>
        <v>-12</v>
      </c>
      <c r="H38" s="21">
        <v>17</v>
      </c>
      <c r="I38" s="22">
        <f>F52*-1</f>
        <v>-9.735294117647058</v>
      </c>
      <c r="J38" s="21">
        <f t="shared" si="16"/>
        <v>-12</v>
      </c>
      <c r="K38" s="34">
        <f>H18*-1</f>
        <v>-17.582000000000001</v>
      </c>
      <c r="L38" s="34">
        <f>I18</f>
        <v>-17.582000000000001</v>
      </c>
      <c r="M38" s="34">
        <f>J18</f>
        <v>-11.122</v>
      </c>
      <c r="N38" s="24">
        <f>N40*0.6</f>
        <v>3</v>
      </c>
      <c r="O38" s="6"/>
      <c r="P38" s="35"/>
      <c r="Q38" s="35"/>
      <c r="R38" s="35"/>
      <c r="S38" s="26">
        <f t="shared" si="14"/>
        <v>0</v>
      </c>
      <c r="T38" s="26">
        <f t="shared" si="2"/>
        <v>0</v>
      </c>
      <c r="U38" s="26">
        <f t="shared" si="12"/>
        <v>0</v>
      </c>
      <c r="V38" s="27">
        <f t="shared" si="21"/>
        <v>0</v>
      </c>
      <c r="W38" s="27">
        <f t="shared" si="21"/>
        <v>0</v>
      </c>
      <c r="X38" s="27">
        <f t="shared" si="21"/>
        <v>0</v>
      </c>
      <c r="Y38" s="35">
        <f t="shared" si="24"/>
        <v>1.1470588235294112</v>
      </c>
    </row>
    <row r="39" spans="1:25">
      <c r="A39" s="18">
        <v>2.6</v>
      </c>
      <c r="B39" s="21">
        <v>-17</v>
      </c>
      <c r="C39" s="22">
        <f t="shared" si="11"/>
        <v>7.0588235294117627</v>
      </c>
      <c r="D39" s="21">
        <f t="shared" si="6"/>
        <v>-12</v>
      </c>
      <c r="E39" s="21">
        <v>17</v>
      </c>
      <c r="F39" s="22">
        <f t="shared" si="22"/>
        <v>14.705882352941178</v>
      </c>
      <c r="G39" s="21">
        <f t="shared" si="20"/>
        <v>-12</v>
      </c>
      <c r="H39" s="21">
        <v>17</v>
      </c>
      <c r="I39" s="22">
        <f>F51*-1</f>
        <v>-10.117647058823529</v>
      </c>
      <c r="J39" s="21">
        <f t="shared" si="16"/>
        <v>-12</v>
      </c>
      <c r="K39" s="34">
        <f>H19*-1</f>
        <v>-19.702000000000002</v>
      </c>
      <c r="L39" s="34">
        <f t="shared" ref="L39:M42" si="25">I19</f>
        <v>-14.317</v>
      </c>
      <c r="M39" s="34">
        <f t="shared" si="25"/>
        <v>-10.494999999999999</v>
      </c>
      <c r="N39" s="24">
        <f>N40*0.8</f>
        <v>4</v>
      </c>
      <c r="O39" s="6"/>
      <c r="P39" s="35"/>
      <c r="Q39" s="35"/>
      <c r="R39" s="35"/>
      <c r="S39" s="26">
        <f t="shared" si="14"/>
        <v>0</v>
      </c>
      <c r="T39" s="26">
        <f t="shared" si="2"/>
        <v>0</v>
      </c>
      <c r="U39" s="26">
        <f t="shared" si="12"/>
        <v>0</v>
      </c>
      <c r="V39" s="27">
        <f t="shared" si="21"/>
        <v>0</v>
      </c>
      <c r="W39" s="27">
        <f t="shared" si="21"/>
        <v>0</v>
      </c>
      <c r="X39" s="27">
        <f t="shared" si="21"/>
        <v>0</v>
      </c>
      <c r="Y39" s="35">
        <f t="shared" si="24"/>
        <v>1.5294117647058831</v>
      </c>
    </row>
    <row r="40" spans="1:25">
      <c r="A40" s="18">
        <v>2.7</v>
      </c>
      <c r="B40" s="21">
        <v>-17</v>
      </c>
      <c r="C40" s="22">
        <f t="shared" si="11"/>
        <v>6.6764705882352935</v>
      </c>
      <c r="D40" s="21">
        <f t="shared" si="6"/>
        <v>-12</v>
      </c>
      <c r="E40" s="21">
        <v>17</v>
      </c>
      <c r="F40" s="22">
        <f t="shared" si="22"/>
        <v>14.323529411764707</v>
      </c>
      <c r="G40" s="21">
        <f t="shared" si="20"/>
        <v>-12</v>
      </c>
      <c r="H40" s="21">
        <v>17</v>
      </c>
      <c r="I40" s="22">
        <f>F50*-1</f>
        <v>-10.5</v>
      </c>
      <c r="J40" s="21">
        <f t="shared" si="16"/>
        <v>-12</v>
      </c>
      <c r="K40" s="34">
        <f>H20*-1</f>
        <v>-20.914999999999999</v>
      </c>
      <c r="L40" s="34">
        <f t="shared" si="25"/>
        <v>-10.708</v>
      </c>
      <c r="M40" s="34">
        <f t="shared" si="25"/>
        <v>-9.89</v>
      </c>
      <c r="N40" s="24">
        <f>$B$7</f>
        <v>5</v>
      </c>
      <c r="O40" s="6"/>
      <c r="P40" s="35"/>
      <c r="Q40" s="35"/>
      <c r="R40" s="35"/>
      <c r="S40" s="26">
        <f t="shared" si="14"/>
        <v>0</v>
      </c>
      <c r="T40" s="26">
        <f t="shared" si="2"/>
        <v>0</v>
      </c>
      <c r="U40" s="26">
        <f t="shared" si="12"/>
        <v>0</v>
      </c>
      <c r="V40" s="27">
        <f t="shared" si="21"/>
        <v>0</v>
      </c>
      <c r="W40" s="27">
        <f t="shared" si="21"/>
        <v>0</v>
      </c>
      <c r="X40" s="27">
        <f t="shared" si="21"/>
        <v>0</v>
      </c>
      <c r="Y40" s="35">
        <f t="shared" si="24"/>
        <v>1.9117647058823533</v>
      </c>
    </row>
    <row r="41" spans="1:25">
      <c r="A41" s="18">
        <v>2.8</v>
      </c>
      <c r="B41" s="21">
        <v>-17</v>
      </c>
      <c r="C41" s="22">
        <f t="shared" si="11"/>
        <v>6.2941176470588243</v>
      </c>
      <c r="D41" s="21">
        <f t="shared" si="6"/>
        <v>-12</v>
      </c>
      <c r="E41" s="21">
        <v>17</v>
      </c>
      <c r="F41" s="22">
        <f t="shared" si="22"/>
        <v>13.941176470588236</v>
      </c>
      <c r="G41" s="21">
        <f t="shared" si="20"/>
        <v>-12</v>
      </c>
      <c r="H41" s="21">
        <v>17</v>
      </c>
      <c r="I41" s="22">
        <f>F49*-1</f>
        <v>-10.882352941176471</v>
      </c>
      <c r="J41" s="21">
        <f t="shared" si="16"/>
        <v>-12</v>
      </c>
      <c r="K41" s="34">
        <f>H21*-1</f>
        <v>-21.184000000000001</v>
      </c>
      <c r="L41" s="34">
        <f t="shared" si="25"/>
        <v>-7.008</v>
      </c>
      <c r="M41" s="34">
        <f t="shared" si="25"/>
        <v>-9.3130000000000006</v>
      </c>
      <c r="N41" s="24">
        <f>N40*0.8</f>
        <v>4</v>
      </c>
      <c r="O41" s="6"/>
      <c r="P41" s="35"/>
      <c r="Q41" s="35"/>
      <c r="R41" s="35"/>
      <c r="S41" s="26">
        <f t="shared" si="14"/>
        <v>0</v>
      </c>
      <c r="T41" s="26">
        <f t="shared" si="2"/>
        <v>0</v>
      </c>
      <c r="U41" s="26">
        <f t="shared" si="12"/>
        <v>0</v>
      </c>
      <c r="V41" s="27">
        <f t="shared" si="21"/>
        <v>0</v>
      </c>
      <c r="W41" s="27">
        <f t="shared" si="21"/>
        <v>0</v>
      </c>
      <c r="X41" s="27">
        <f t="shared" si="21"/>
        <v>0</v>
      </c>
      <c r="Y41" s="35">
        <f t="shared" si="24"/>
        <v>2.2941176470588234</v>
      </c>
    </row>
    <row r="42" spans="1:25">
      <c r="A42" s="18">
        <v>2.9</v>
      </c>
      <c r="B42" s="21">
        <v>-17</v>
      </c>
      <c r="C42" s="22">
        <f t="shared" si="11"/>
        <v>5.911764705882355</v>
      </c>
      <c r="D42" s="21">
        <f t="shared" si="6"/>
        <v>-12</v>
      </c>
      <c r="E42" s="21">
        <v>17</v>
      </c>
      <c r="F42" s="22">
        <f t="shared" si="22"/>
        <v>13.558823529411764</v>
      </c>
      <c r="G42" s="21">
        <f t="shared" si="20"/>
        <v>-12</v>
      </c>
      <c r="H42" s="21">
        <v>17</v>
      </c>
      <c r="I42" s="22">
        <f>F48*-1</f>
        <v>-11.264705882352942</v>
      </c>
      <c r="J42" s="21">
        <f t="shared" si="16"/>
        <v>-12</v>
      </c>
      <c r="K42" s="34">
        <f>H22*-1</f>
        <v>-18.369</v>
      </c>
      <c r="L42" s="34">
        <f t="shared" si="25"/>
        <v>-3.7930000000000001</v>
      </c>
      <c r="M42" s="34">
        <f t="shared" si="25"/>
        <v>-10.976000000000001</v>
      </c>
      <c r="N42" s="24">
        <f>N40*0.6</f>
        <v>3</v>
      </c>
      <c r="O42" s="6"/>
      <c r="P42" s="35"/>
      <c r="Q42" s="35"/>
      <c r="R42" s="35"/>
      <c r="S42" s="26">
        <f t="shared" si="14"/>
        <v>0</v>
      </c>
      <c r="T42" s="26">
        <f t="shared" si="2"/>
        <v>0</v>
      </c>
      <c r="U42" s="26">
        <f t="shared" si="12"/>
        <v>0</v>
      </c>
      <c r="V42" s="27">
        <f t="shared" si="21"/>
        <v>0</v>
      </c>
      <c r="W42" s="27">
        <f t="shared" si="21"/>
        <v>0</v>
      </c>
      <c r="X42" s="27">
        <f t="shared" si="21"/>
        <v>0</v>
      </c>
      <c r="Y42" s="35">
        <f t="shared" si="24"/>
        <v>2.6764705882352935</v>
      </c>
    </row>
    <row r="43" spans="1:25">
      <c r="A43" s="18">
        <v>3</v>
      </c>
      <c r="B43" s="21">
        <v>-17</v>
      </c>
      <c r="C43" s="22">
        <f t="shared" si="11"/>
        <v>5.5294117647058822</v>
      </c>
      <c r="D43" s="21">
        <f t="shared" si="6"/>
        <v>-12</v>
      </c>
      <c r="E43" s="21">
        <v>17</v>
      </c>
      <c r="F43" s="22">
        <f t="shared" si="22"/>
        <v>13.176470588235293</v>
      </c>
      <c r="G43" s="21">
        <f t="shared" si="20"/>
        <v>-12</v>
      </c>
      <c r="H43" s="21">
        <v>17</v>
      </c>
      <c r="I43" s="22">
        <f>F47*-1</f>
        <v>-11.647058823529413</v>
      </c>
      <c r="J43" s="21">
        <f t="shared" si="16"/>
        <v>-12</v>
      </c>
      <c r="K43" s="20">
        <v>-17</v>
      </c>
      <c r="L43" s="20">
        <f>I23</f>
        <v>-4</v>
      </c>
      <c r="M43" s="19">
        <f t="shared" ref="M43:M52" si="26">$D$13</f>
        <v>-12</v>
      </c>
      <c r="N43" s="24">
        <f>N40*0.4</f>
        <v>2</v>
      </c>
      <c r="O43" s="38" t="s">
        <v>37</v>
      </c>
      <c r="P43" s="35"/>
      <c r="Q43" s="35"/>
      <c r="R43" s="35"/>
      <c r="S43" s="26">
        <f t="shared" si="14"/>
        <v>0</v>
      </c>
      <c r="T43" s="26">
        <f t="shared" si="2"/>
        <v>0</v>
      </c>
      <c r="U43" s="26">
        <f t="shared" si="12"/>
        <v>0</v>
      </c>
      <c r="V43" s="27">
        <f t="shared" si="21"/>
        <v>0</v>
      </c>
      <c r="W43" s="27">
        <f t="shared" si="21"/>
        <v>0</v>
      </c>
      <c r="X43" s="27">
        <f t="shared" si="21"/>
        <v>0</v>
      </c>
      <c r="Y43" s="35">
        <f t="shared" si="24"/>
        <v>3.0588235294117654</v>
      </c>
    </row>
    <row r="44" spans="1:25">
      <c r="A44" s="18">
        <v>3.1</v>
      </c>
      <c r="B44" s="21">
        <v>-17</v>
      </c>
      <c r="C44" s="22">
        <f t="shared" si="11"/>
        <v>5.1470588235294095</v>
      </c>
      <c r="D44" s="21">
        <f t="shared" si="6"/>
        <v>-12</v>
      </c>
      <c r="E44" s="21">
        <v>17</v>
      </c>
      <c r="F44" s="22">
        <f t="shared" si="22"/>
        <v>12.794117647058822</v>
      </c>
      <c r="G44" s="21">
        <f t="shared" si="20"/>
        <v>-12</v>
      </c>
      <c r="H44" s="21">
        <v>17</v>
      </c>
      <c r="I44" s="22">
        <f>F46*-1</f>
        <v>-12.02941176470588</v>
      </c>
      <c r="J44" s="21">
        <f t="shared" si="16"/>
        <v>-12</v>
      </c>
      <c r="K44" s="21">
        <v>-17</v>
      </c>
      <c r="L44" s="22">
        <f t="shared" ref="L44:L52" si="27">I24</f>
        <v>-4.382352941176471</v>
      </c>
      <c r="M44" s="21">
        <f t="shared" si="26"/>
        <v>-12</v>
      </c>
      <c r="N44" s="24">
        <f>N40*0.2</f>
        <v>1</v>
      </c>
      <c r="O44" s="6"/>
      <c r="P44" s="35"/>
      <c r="Q44" s="35"/>
      <c r="R44" s="35"/>
      <c r="S44" s="26">
        <f t="shared" si="14"/>
        <v>0</v>
      </c>
      <c r="T44" s="26">
        <f t="shared" si="2"/>
        <v>0</v>
      </c>
      <c r="U44" s="26">
        <f t="shared" si="12"/>
        <v>0</v>
      </c>
      <c r="V44" s="27">
        <f t="shared" si="21"/>
        <v>0</v>
      </c>
      <c r="W44" s="27">
        <f t="shared" si="21"/>
        <v>0</v>
      </c>
      <c r="X44" s="27">
        <f t="shared" si="21"/>
        <v>0</v>
      </c>
      <c r="Y44" s="20">
        <f t="shared" si="24"/>
        <v>3.4411764705882355</v>
      </c>
    </row>
    <row r="45" spans="1:25">
      <c r="A45" s="45">
        <v>3.2</v>
      </c>
      <c r="B45" s="21">
        <v>-17</v>
      </c>
      <c r="C45" s="22">
        <f t="shared" si="11"/>
        <v>4.764705882352942</v>
      </c>
      <c r="D45" s="21">
        <f t="shared" si="6"/>
        <v>-12</v>
      </c>
      <c r="E45" s="21">
        <v>17</v>
      </c>
      <c r="F45" s="22">
        <f t="shared" si="22"/>
        <v>12.411764705882353</v>
      </c>
      <c r="G45" s="21">
        <f t="shared" si="20"/>
        <v>-12</v>
      </c>
      <c r="H45" s="21">
        <v>17</v>
      </c>
      <c r="I45" s="22">
        <f>F45*-1</f>
        <v>-12.411764705882353</v>
      </c>
      <c r="J45" s="21">
        <f t="shared" si="16"/>
        <v>-12</v>
      </c>
      <c r="K45" s="21">
        <v>-17</v>
      </c>
      <c r="L45" s="22">
        <f t="shared" si="27"/>
        <v>-4.764705882352942</v>
      </c>
      <c r="M45" s="21">
        <f t="shared" si="26"/>
        <v>-12</v>
      </c>
      <c r="N45" s="24">
        <v>0</v>
      </c>
      <c r="P45" s="22"/>
      <c r="Q45" s="22"/>
      <c r="R45" s="22"/>
      <c r="S45" s="33">
        <f>(ABS(P45-P46))/(0.1*6)</f>
        <v>0</v>
      </c>
      <c r="T45" s="26">
        <f t="shared" si="2"/>
        <v>0</v>
      </c>
      <c r="U45" s="33">
        <f>4*(ABS(R45-R46))/(0.1*6)</f>
        <v>0</v>
      </c>
      <c r="V45" s="27">
        <f>S45*1023/117.07</f>
        <v>0</v>
      </c>
      <c r="W45" s="27">
        <f t="shared" si="21"/>
        <v>0</v>
      </c>
      <c r="X45" s="27">
        <f t="shared" si="21"/>
        <v>0</v>
      </c>
      <c r="Y45" s="18">
        <f>(F45+L45)/2</f>
        <v>3.8235294117647056</v>
      </c>
    </row>
    <row r="46" spans="1:25" ht="15">
      <c r="A46" s="45">
        <v>3.3</v>
      </c>
      <c r="B46" s="21">
        <v>-17</v>
      </c>
      <c r="C46" s="22">
        <f t="shared" si="11"/>
        <v>4.382352941176471</v>
      </c>
      <c r="D46" s="21">
        <f t="shared" si="6"/>
        <v>-12</v>
      </c>
      <c r="E46" s="21">
        <v>17</v>
      </c>
      <c r="F46" s="22">
        <f t="shared" si="22"/>
        <v>12.02941176470588</v>
      </c>
      <c r="G46" s="21">
        <f t="shared" si="20"/>
        <v>-12</v>
      </c>
      <c r="H46" s="21">
        <v>17</v>
      </c>
      <c r="I46" s="22">
        <f>F44*-1</f>
        <v>-12.794117647058822</v>
      </c>
      <c r="J46" s="21">
        <f t="shared" si="16"/>
        <v>-12</v>
      </c>
      <c r="K46" s="21">
        <v>-17</v>
      </c>
      <c r="L46" s="22">
        <f t="shared" si="27"/>
        <v>-5.1470588235294095</v>
      </c>
      <c r="M46" s="21">
        <f t="shared" si="26"/>
        <v>-12</v>
      </c>
      <c r="N46" s="24">
        <f>N50*0.2</f>
        <v>-1</v>
      </c>
      <c r="O46" s="6"/>
      <c r="P46" s="35"/>
      <c r="Q46" s="35"/>
      <c r="R46" s="35"/>
      <c r="S46" s="26">
        <f>(ABS(P46-P47))/(0.1*6)</f>
        <v>89.321666666666658</v>
      </c>
      <c r="T46" s="26">
        <f t="shared" si="2"/>
        <v>130.93333333333331</v>
      </c>
      <c r="U46" s="47">
        <f t="shared" ref="U46" si="28">4*(ABS(R46-R47))/(0.1*6)</f>
        <v>157.06666666666663</v>
      </c>
      <c r="V46" s="27">
        <f>ABS(S46*1023/117.07)</f>
        <v>780.52502776116842</v>
      </c>
      <c r="W46" s="27">
        <f>ABS(T46*1023/117.07)</f>
        <v>1144.1428205347229</v>
      </c>
      <c r="X46" s="27">
        <f>ABS(U46*1023/117.07)</f>
        <v>1372.5053386862558</v>
      </c>
      <c r="Y46" s="18">
        <f t="shared" ref="Y46:Y52" si="29">(F46+L46)/2</f>
        <v>3.4411764705882355</v>
      </c>
    </row>
    <row r="47" spans="1:25">
      <c r="A47" s="45">
        <v>3.4</v>
      </c>
      <c r="B47" s="30">
        <v>-17</v>
      </c>
      <c r="C47" s="31">
        <v>4</v>
      </c>
      <c r="D47" s="30">
        <f t="shared" si="6"/>
        <v>-12</v>
      </c>
      <c r="E47" s="21">
        <v>17</v>
      </c>
      <c r="F47" s="22">
        <f t="shared" si="22"/>
        <v>11.647058823529413</v>
      </c>
      <c r="G47" s="21">
        <f t="shared" si="20"/>
        <v>-12</v>
      </c>
      <c r="H47" s="21">
        <v>17</v>
      </c>
      <c r="I47" s="22">
        <f>F43*-1</f>
        <v>-13.176470588235293</v>
      </c>
      <c r="J47" s="21">
        <f t="shared" si="16"/>
        <v>-12</v>
      </c>
      <c r="K47" s="21">
        <v>-17</v>
      </c>
      <c r="L47" s="22">
        <f t="shared" si="27"/>
        <v>-5.5294117647058822</v>
      </c>
      <c r="M47" s="21">
        <f t="shared" si="26"/>
        <v>-12</v>
      </c>
      <c r="N47" s="24">
        <f>N50*0.4</f>
        <v>-2</v>
      </c>
      <c r="O47" s="37" t="s">
        <v>40</v>
      </c>
      <c r="P47" s="22">
        <v>-53.593000000000004</v>
      </c>
      <c r="Q47" s="22">
        <v>19.64</v>
      </c>
      <c r="R47" s="22">
        <v>-23.56</v>
      </c>
      <c r="S47" s="26">
        <f>-1*((P47-P48))/(0.1*6)</f>
        <v>0</v>
      </c>
      <c r="T47" s="26">
        <f>-4*((Q47-Q48))/(0.1*6)</f>
        <v>41.199999999999989</v>
      </c>
      <c r="U47" s="26">
        <f>-4*((R47-R48))/(0.1*6)</f>
        <v>0</v>
      </c>
      <c r="V47" s="27">
        <f t="shared" ref="V47:X52" si="30">ABS(S47*1023/117.07)</f>
        <v>0</v>
      </c>
      <c r="W47" s="27">
        <f t="shared" si="30"/>
        <v>360.02050055522329</v>
      </c>
      <c r="X47" s="27">
        <f t="shared" si="30"/>
        <v>0</v>
      </c>
      <c r="Y47" s="18">
        <f t="shared" si="29"/>
        <v>3.0588235294117654</v>
      </c>
    </row>
    <row r="48" spans="1:25">
      <c r="A48" s="45">
        <v>3.5</v>
      </c>
      <c r="B48" s="51">
        <v>-18.369</v>
      </c>
      <c r="C48" s="51">
        <v>3.7930000000000001</v>
      </c>
      <c r="D48" s="51">
        <v>-10.976000000000001</v>
      </c>
      <c r="E48" s="21">
        <v>17</v>
      </c>
      <c r="F48" s="22">
        <f t="shared" si="22"/>
        <v>11.264705882352942</v>
      </c>
      <c r="G48" s="21">
        <f t="shared" si="20"/>
        <v>-12</v>
      </c>
      <c r="H48" s="21">
        <v>17</v>
      </c>
      <c r="I48" s="22">
        <f>F42*-1</f>
        <v>-13.558823529411764</v>
      </c>
      <c r="J48" s="21">
        <f t="shared" si="16"/>
        <v>-12</v>
      </c>
      <c r="K48" s="21">
        <v>-17</v>
      </c>
      <c r="L48" s="22">
        <f t="shared" si="27"/>
        <v>-5.911764705882355</v>
      </c>
      <c r="M48" s="21">
        <f t="shared" si="26"/>
        <v>-12</v>
      </c>
      <c r="N48" s="24">
        <f>N50*0.6</f>
        <v>-3</v>
      </c>
      <c r="O48" s="6"/>
      <c r="P48" s="35">
        <f>P47</f>
        <v>-53.593000000000004</v>
      </c>
      <c r="Q48" s="35">
        <v>25.82</v>
      </c>
      <c r="R48" s="35">
        <f>R47</f>
        <v>-23.56</v>
      </c>
      <c r="S48" s="26">
        <f t="shared" ref="S48:S52" si="31">-1*((P48-P49))/(0.1*6)</f>
        <v>22.330416666666672</v>
      </c>
      <c r="T48" s="26">
        <f t="shared" ref="T48:U52" si="32">-4*((Q48-Q49))/(0.1*6)</f>
        <v>41.199999999999989</v>
      </c>
      <c r="U48" s="26">
        <f t="shared" si="32"/>
        <v>36.485000000000007</v>
      </c>
      <c r="V48" s="27">
        <f t="shared" si="30"/>
        <v>195.13125694029219</v>
      </c>
      <c r="W48" s="27">
        <f t="shared" si="30"/>
        <v>360.02050055522329</v>
      </c>
      <c r="X48" s="27">
        <f t="shared" si="30"/>
        <v>318.81912530964388</v>
      </c>
      <c r="Y48" s="18">
        <f t="shared" si="29"/>
        <v>2.6764705882352935</v>
      </c>
    </row>
    <row r="49" spans="1:25">
      <c r="A49" s="45">
        <v>3.6</v>
      </c>
      <c r="B49" s="51">
        <v>-21.184000000000001</v>
      </c>
      <c r="C49" s="51">
        <v>7.008</v>
      </c>
      <c r="D49" s="51">
        <v>-9.3130000000000006</v>
      </c>
      <c r="E49" s="21">
        <v>17</v>
      </c>
      <c r="F49" s="22">
        <f t="shared" si="22"/>
        <v>10.882352941176471</v>
      </c>
      <c r="G49" s="21">
        <f t="shared" si="20"/>
        <v>-12</v>
      </c>
      <c r="H49" s="21">
        <v>17</v>
      </c>
      <c r="I49" s="22">
        <f>F41*-1</f>
        <v>-13.941176470588236</v>
      </c>
      <c r="J49" s="21">
        <f t="shared" si="16"/>
        <v>-12</v>
      </c>
      <c r="K49" s="21">
        <v>-17</v>
      </c>
      <c r="L49" s="22">
        <f t="shared" si="27"/>
        <v>-6.2941176470588243</v>
      </c>
      <c r="M49" s="21">
        <f t="shared" si="26"/>
        <v>-12</v>
      </c>
      <c r="N49" s="24">
        <f>N50*0.8</f>
        <v>-4</v>
      </c>
      <c r="O49" s="6"/>
      <c r="P49" s="35">
        <f>P48-($P$47-$P$52)/4</f>
        <v>-40.194749999999999</v>
      </c>
      <c r="Q49" s="35">
        <v>32</v>
      </c>
      <c r="R49" s="35">
        <f>R48-($R$47-$R$52)/4</f>
        <v>-18.087249999999997</v>
      </c>
      <c r="S49" s="26">
        <f t="shared" si="31"/>
        <v>22.330416666666665</v>
      </c>
      <c r="T49" s="26">
        <f t="shared" si="32"/>
        <v>-33.333333333333329</v>
      </c>
      <c r="U49" s="26">
        <f t="shared" si="32"/>
        <v>36.484999999999992</v>
      </c>
      <c r="V49" s="27">
        <f t="shared" si="30"/>
        <v>195.1312569402921</v>
      </c>
      <c r="W49" s="27">
        <f t="shared" si="30"/>
        <v>291.27872213205768</v>
      </c>
      <c r="X49" s="27">
        <f t="shared" si="30"/>
        <v>318.81912530964377</v>
      </c>
      <c r="Y49" s="18">
        <f t="shared" si="29"/>
        <v>2.2941176470588234</v>
      </c>
    </row>
    <row r="50" spans="1:25">
      <c r="A50" s="45">
        <v>3.7</v>
      </c>
      <c r="B50" s="51">
        <v>-20.914999999999999</v>
      </c>
      <c r="C50" s="34">
        <v>10.708</v>
      </c>
      <c r="D50" s="51">
        <v>-9.89</v>
      </c>
      <c r="E50" s="21">
        <v>17</v>
      </c>
      <c r="F50" s="22">
        <f t="shared" si="22"/>
        <v>10.5</v>
      </c>
      <c r="G50" s="21">
        <f t="shared" si="20"/>
        <v>-12</v>
      </c>
      <c r="H50" s="21">
        <v>17</v>
      </c>
      <c r="I50" s="22">
        <f>F40*-1</f>
        <v>-14.323529411764707</v>
      </c>
      <c r="J50" s="21">
        <f t="shared" si="16"/>
        <v>-12</v>
      </c>
      <c r="K50" s="21">
        <v>-17</v>
      </c>
      <c r="L50" s="22">
        <f t="shared" si="27"/>
        <v>-6.6764705882352935</v>
      </c>
      <c r="M50" s="21">
        <f t="shared" si="26"/>
        <v>-12</v>
      </c>
      <c r="N50" s="24">
        <f>-1*$B$7</f>
        <v>-5</v>
      </c>
      <c r="O50" s="6"/>
      <c r="P50" s="35">
        <f t="shared" ref="P50:P51" si="33">P49-($P$47-$P$52)/4</f>
        <v>-26.796499999999998</v>
      </c>
      <c r="Q50" s="35">
        <v>27</v>
      </c>
      <c r="R50" s="35">
        <f t="shared" ref="R50:R51" si="34">R49-($R$47-$R$52)/4</f>
        <v>-12.614499999999998</v>
      </c>
      <c r="S50" s="26">
        <f t="shared" si="31"/>
        <v>22.330416666666665</v>
      </c>
      <c r="T50" s="26">
        <f t="shared" si="32"/>
        <v>-33.333333333333329</v>
      </c>
      <c r="U50" s="26">
        <f t="shared" si="32"/>
        <v>36.484999999999992</v>
      </c>
      <c r="V50" s="27">
        <f t="shared" si="30"/>
        <v>195.1312569402921</v>
      </c>
      <c r="W50" s="27">
        <f t="shared" si="30"/>
        <v>291.27872213205768</v>
      </c>
      <c r="X50" s="27">
        <f t="shared" si="30"/>
        <v>318.81912530964377</v>
      </c>
      <c r="Y50" s="18">
        <f t="shared" si="29"/>
        <v>1.9117647058823533</v>
      </c>
    </row>
    <row r="51" spans="1:25">
      <c r="A51" s="45">
        <v>3.8</v>
      </c>
      <c r="B51" s="51">
        <v>-19.702000000000002</v>
      </c>
      <c r="C51" s="51">
        <v>14.317</v>
      </c>
      <c r="D51" s="51">
        <v>-10.494999999999999</v>
      </c>
      <c r="E51" s="21">
        <v>17</v>
      </c>
      <c r="F51" s="22">
        <f t="shared" si="22"/>
        <v>10.117647058823529</v>
      </c>
      <c r="G51" s="21">
        <f t="shared" si="20"/>
        <v>-12</v>
      </c>
      <c r="H51" s="21">
        <v>17</v>
      </c>
      <c r="I51" s="22">
        <f>F39*-1</f>
        <v>-14.705882352941178</v>
      </c>
      <c r="J51" s="21">
        <f t="shared" si="16"/>
        <v>-12</v>
      </c>
      <c r="K51" s="21">
        <v>-17</v>
      </c>
      <c r="L51" s="22">
        <f t="shared" si="27"/>
        <v>-7.0588235294117627</v>
      </c>
      <c r="M51" s="21">
        <f t="shared" si="26"/>
        <v>-12</v>
      </c>
      <c r="N51" s="24">
        <f>N50*0.8</f>
        <v>-4</v>
      </c>
      <c r="O51" s="6"/>
      <c r="P51" s="35">
        <f t="shared" si="33"/>
        <v>-13.398249999999997</v>
      </c>
      <c r="Q51" s="35">
        <v>22</v>
      </c>
      <c r="R51" s="35">
        <f t="shared" si="34"/>
        <v>-7.1417499999999983</v>
      </c>
      <c r="S51" s="26">
        <f t="shared" si="31"/>
        <v>22.330416666666657</v>
      </c>
      <c r="T51" s="26">
        <f t="shared" si="32"/>
        <v>-33.333333333333329</v>
      </c>
      <c r="U51" s="26">
        <f t="shared" si="32"/>
        <v>36.484999999999978</v>
      </c>
      <c r="V51" s="27">
        <f t="shared" si="30"/>
        <v>195.13125694029205</v>
      </c>
      <c r="W51" s="27">
        <f t="shared" si="30"/>
        <v>291.27872213205768</v>
      </c>
      <c r="X51" s="27">
        <f t="shared" si="30"/>
        <v>318.81912530964365</v>
      </c>
      <c r="Y51" s="18">
        <f t="shared" si="29"/>
        <v>1.5294117647058831</v>
      </c>
    </row>
    <row r="52" spans="1:25">
      <c r="A52" s="45">
        <v>3.9</v>
      </c>
      <c r="B52" s="51">
        <v>-17.582000000000001</v>
      </c>
      <c r="C52" s="51">
        <v>17.582000000000001</v>
      </c>
      <c r="D52" s="51">
        <v>-11.122</v>
      </c>
      <c r="E52" s="21">
        <v>17</v>
      </c>
      <c r="F52" s="22">
        <f t="shared" si="22"/>
        <v>9.735294117647058</v>
      </c>
      <c r="G52" s="21">
        <f t="shared" si="20"/>
        <v>-12</v>
      </c>
      <c r="H52" s="21">
        <v>17</v>
      </c>
      <c r="I52" s="22">
        <f>F38*-1</f>
        <v>-15.088235294117647</v>
      </c>
      <c r="J52" s="21">
        <f t="shared" si="16"/>
        <v>-12</v>
      </c>
      <c r="K52" s="21">
        <v>-17</v>
      </c>
      <c r="L52" s="22">
        <f t="shared" si="27"/>
        <v>-7.4411764705882355</v>
      </c>
      <c r="M52" s="21">
        <f t="shared" si="26"/>
        <v>-12</v>
      </c>
      <c r="N52" s="24">
        <f>N50*0.6</f>
        <v>-3</v>
      </c>
      <c r="O52" s="6"/>
      <c r="P52" s="22">
        <v>0</v>
      </c>
      <c r="Q52" s="35">
        <v>17</v>
      </c>
      <c r="R52" s="35">
        <f>R53</f>
        <v>-1.669</v>
      </c>
      <c r="S52" s="26">
        <f t="shared" si="31"/>
        <v>0</v>
      </c>
      <c r="T52" s="26">
        <f t="shared" si="32"/>
        <v>-24.379999999999995</v>
      </c>
      <c r="U52" s="26">
        <f t="shared" si="32"/>
        <v>0</v>
      </c>
      <c r="V52" s="27">
        <f t="shared" si="30"/>
        <v>0</v>
      </c>
      <c r="W52" s="27">
        <f t="shared" si="30"/>
        <v>213.041257367387</v>
      </c>
      <c r="X52" s="27">
        <f t="shared" si="30"/>
        <v>0</v>
      </c>
      <c r="Y52" s="18">
        <f t="shared" si="29"/>
        <v>1.1470588235294112</v>
      </c>
    </row>
    <row r="53" spans="1:25">
      <c r="A53" s="40"/>
      <c r="B53" s="22">
        <v>-17</v>
      </c>
      <c r="C53" s="22">
        <v>17</v>
      </c>
      <c r="D53" s="21">
        <f t="shared" ref="D53" si="35">$D$13</f>
        <v>-12</v>
      </c>
      <c r="E53" s="3"/>
      <c r="F53" s="42"/>
      <c r="G53" s="3"/>
      <c r="H53" s="3"/>
      <c r="I53" s="3"/>
      <c r="J53" s="3"/>
      <c r="K53" s="3"/>
      <c r="L53" s="1"/>
      <c r="M53" s="1"/>
      <c r="P53" s="35">
        <v>0</v>
      </c>
      <c r="Q53" s="35">
        <v>13.343</v>
      </c>
      <c r="R53" s="35">
        <v>-1.669</v>
      </c>
    </row>
    <row r="55" spans="1:25">
      <c r="B55" s="21">
        <v>-17</v>
      </c>
      <c r="C55" s="22">
        <v>4</v>
      </c>
      <c r="D55" s="21">
        <f t="shared" ref="D55" si="36">$D$13</f>
        <v>-12</v>
      </c>
      <c r="P55" s="54"/>
      <c r="Q55" s="54"/>
      <c r="R55" s="54"/>
    </row>
    <row r="56" spans="1:25">
      <c r="B56" s="23">
        <v>-18.407</v>
      </c>
      <c r="C56" s="23">
        <v>3.7869999999999999</v>
      </c>
      <c r="D56" s="23">
        <v>-10.943</v>
      </c>
      <c r="P56" s="54"/>
      <c r="Q56" s="54"/>
      <c r="R56" s="54"/>
    </row>
    <row r="57" spans="1:25">
      <c r="B57" s="53">
        <v>-21.462</v>
      </c>
      <c r="C57" s="53">
        <v>7.085</v>
      </c>
      <c r="D57" s="53">
        <v>-9.1980000000000004</v>
      </c>
      <c r="P57" s="54"/>
      <c r="Q57" s="54"/>
      <c r="R57" s="54"/>
    </row>
    <row r="58" spans="1:25">
      <c r="B58" s="51">
        <v>-22.117000000000001</v>
      </c>
      <c r="C58" s="51">
        <v>11.679</v>
      </c>
      <c r="D58" s="51">
        <v>-8.4009999999999998</v>
      </c>
      <c r="P58" s="54"/>
      <c r="Q58" s="54"/>
      <c r="R58" s="54"/>
    </row>
    <row r="59" spans="1:25">
      <c r="B59" s="51">
        <v>-20.885000000000002</v>
      </c>
      <c r="C59" s="51">
        <v>16.334</v>
      </c>
      <c r="D59" s="51">
        <v>-8.2680000000000007</v>
      </c>
      <c r="P59" s="54"/>
      <c r="Q59" s="54"/>
      <c r="R59" s="54"/>
    </row>
    <row r="60" spans="1:25">
      <c r="B60" s="51">
        <v>-19.390999999999998</v>
      </c>
      <c r="C60" s="34">
        <v>19.39</v>
      </c>
      <c r="D60" s="51">
        <v>-8.2319999999999993</v>
      </c>
      <c r="P60" s="54"/>
      <c r="Q60" s="54"/>
      <c r="R60" s="54"/>
    </row>
    <row r="61" spans="1:25">
      <c r="B61" s="51">
        <v>-18.89</v>
      </c>
      <c r="C61" s="51">
        <v>18.89</v>
      </c>
      <c r="D61" s="51">
        <v>-9.375</v>
      </c>
      <c r="P61" s="54"/>
      <c r="Q61" s="54"/>
      <c r="R61" s="54"/>
    </row>
    <row r="62" spans="1:25">
      <c r="B62" s="51">
        <v>-18.334</v>
      </c>
      <c r="C62" s="51">
        <v>18.334</v>
      </c>
      <c r="D62" s="51">
        <v>-10.467000000000001</v>
      </c>
      <c r="P62" s="54"/>
      <c r="Q62" s="54"/>
      <c r="R62" s="54"/>
    </row>
    <row r="63" spans="1:25">
      <c r="B63" s="22">
        <v>-17</v>
      </c>
      <c r="C63" s="22">
        <v>17</v>
      </c>
      <c r="D63" s="21">
        <f t="shared" ref="D63" si="37">$D$13</f>
        <v>-12</v>
      </c>
      <c r="P63" s="54"/>
      <c r="Q63" s="54"/>
      <c r="R63" s="54"/>
    </row>
    <row r="64" spans="1:25">
      <c r="P64" s="55"/>
      <c r="Q64" s="55"/>
      <c r="R64" s="55"/>
    </row>
    <row r="65" spans="16:18" customFormat="1">
      <c r="P65" s="55"/>
      <c r="Q65" s="55"/>
      <c r="R65" s="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11" workbookViewId="0">
      <selection activeCell="B13" sqref="B13:N13"/>
    </sheetView>
  </sheetViews>
  <sheetFormatPr baseColWidth="10" defaultColWidth="8.83203125" defaultRowHeight="14" x14ac:dyDescent="0"/>
  <cols>
    <col min="1" max="1" width="16.83203125" customWidth="1"/>
    <col min="14" max="14" width="11.1640625" customWidth="1"/>
    <col min="15" max="15" width="11.6640625" style="1" customWidth="1"/>
    <col min="25" max="25" width="13.6640625" customWidth="1"/>
  </cols>
  <sheetData>
    <row r="1" spans="1:26">
      <c r="A1" s="5" t="s">
        <v>0</v>
      </c>
      <c r="C1" t="s">
        <v>80</v>
      </c>
    </row>
    <row r="2" spans="1:26">
      <c r="A2" s="5" t="s">
        <v>81</v>
      </c>
    </row>
    <row r="3" spans="1:26">
      <c r="A3" s="50">
        <v>41486</v>
      </c>
    </row>
    <row r="4" spans="1:26">
      <c r="E4" t="s">
        <v>79</v>
      </c>
    </row>
    <row r="5" spans="1:26">
      <c r="A5" s="5" t="s">
        <v>44</v>
      </c>
      <c r="B5" s="49"/>
    </row>
    <row r="6" spans="1:26">
      <c r="A6" s="7" t="s">
        <v>45</v>
      </c>
      <c r="B6" s="5">
        <v>13</v>
      </c>
    </row>
    <row r="7" spans="1:26">
      <c r="A7" s="57" t="s">
        <v>76</v>
      </c>
      <c r="B7">
        <v>5</v>
      </c>
    </row>
    <row r="8" spans="1:26">
      <c r="X8" t="s">
        <v>82</v>
      </c>
      <c r="Z8" t="s">
        <v>85</v>
      </c>
    </row>
    <row r="9" spans="1:26">
      <c r="X9" t="s">
        <v>83</v>
      </c>
    </row>
    <row r="10" spans="1:26">
      <c r="A10" s="7" t="s">
        <v>9</v>
      </c>
      <c r="B10" s="6">
        <v>40</v>
      </c>
      <c r="X10" t="s">
        <v>84</v>
      </c>
    </row>
    <row r="11" spans="1:26" ht="93" customHeight="1">
      <c r="B11" s="1"/>
      <c r="C11" s="2"/>
      <c r="D11" s="1"/>
      <c r="E11" s="1"/>
      <c r="F11" s="2"/>
      <c r="G11" s="1"/>
      <c r="H11" s="1"/>
      <c r="I11" s="1"/>
      <c r="J11" s="1"/>
      <c r="K11" s="1"/>
      <c r="L11" s="1"/>
      <c r="M11" s="3"/>
      <c r="N11" s="52" t="s">
        <v>46</v>
      </c>
      <c r="P11" s="9"/>
      <c r="Q11" s="10" t="s">
        <v>42</v>
      </c>
      <c r="R11" s="11"/>
      <c r="S11" s="9"/>
      <c r="T11" s="12" t="s">
        <v>86</v>
      </c>
      <c r="U11" s="11"/>
      <c r="W11" s="1" t="s">
        <v>12</v>
      </c>
      <c r="Y11" s="48" t="s">
        <v>43</v>
      </c>
    </row>
    <row r="12" spans="1:26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78</v>
      </c>
      <c r="O12" s="13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  <c r="V12" s="17" t="s">
        <v>28</v>
      </c>
      <c r="W12" s="17" t="s">
        <v>29</v>
      </c>
      <c r="X12" s="17" t="s">
        <v>30</v>
      </c>
      <c r="Y12" s="5"/>
    </row>
    <row r="13" spans="1:26">
      <c r="A13" s="18">
        <v>0</v>
      </c>
      <c r="B13" s="19">
        <v>-17</v>
      </c>
      <c r="C13" s="20">
        <v>17</v>
      </c>
      <c r="D13" s="19">
        <v>-12</v>
      </c>
      <c r="E13" s="21">
        <v>17</v>
      </c>
      <c r="F13" s="22">
        <f t="shared" ref="F13:F26" si="0">C33</f>
        <v>9.352941176470587</v>
      </c>
      <c r="G13" s="21">
        <f>$D$13</f>
        <v>-12</v>
      </c>
      <c r="H13" s="21">
        <v>17</v>
      </c>
      <c r="I13" s="22">
        <f>F37*-1</f>
        <v>-15.470588235294118</v>
      </c>
      <c r="J13" s="21">
        <f>$D$13</f>
        <v>-12</v>
      </c>
      <c r="K13" s="21">
        <v>-17</v>
      </c>
      <c r="L13" s="22">
        <f>I33</f>
        <v>-7.8235294117647065</v>
      </c>
      <c r="M13" s="21">
        <f t="shared" ref="M13:M37" si="1">$D$13</f>
        <v>-12</v>
      </c>
      <c r="N13" s="24">
        <f>N50*0.4</f>
        <v>-2</v>
      </c>
      <c r="O13" s="38" t="s">
        <v>31</v>
      </c>
      <c r="P13" s="35">
        <v>0</v>
      </c>
      <c r="Q13" s="35">
        <v>13.343</v>
      </c>
      <c r="R13" s="35">
        <v>-1.669</v>
      </c>
      <c r="S13" s="33">
        <f>S53</f>
        <v>0</v>
      </c>
      <c r="T13" s="33">
        <f t="shared" ref="T13:U13" si="2">T53</f>
        <v>-24.379999999999995</v>
      </c>
      <c r="U13" s="33">
        <f t="shared" si="2"/>
        <v>0</v>
      </c>
      <c r="V13" s="27">
        <f>ROUNDUP(S13*1023/117.07,0)</f>
        <v>0</v>
      </c>
      <c r="W13" s="27">
        <f>ROUNDUP(T13*1023/117.07,0)</f>
        <v>-214</v>
      </c>
      <c r="X13" s="27">
        <f t="shared" ref="X13:X28" si="3">U13*1023/117.07</f>
        <v>0</v>
      </c>
      <c r="Y13" s="18">
        <f t="shared" ref="Y13:Y14" si="4">(F13+L13)/2</f>
        <v>0.76470588235294024</v>
      </c>
    </row>
    <row r="14" spans="1:26">
      <c r="A14" s="18">
        <v>0.1</v>
      </c>
      <c r="B14" s="21">
        <v>-17</v>
      </c>
      <c r="C14" s="22">
        <f>$C$13-($C$13-$C$47)*A14*10/34</f>
        <v>16.617647058823529</v>
      </c>
      <c r="D14" s="21">
        <f t="shared" ref="D14:D47" si="5">$D$13</f>
        <v>-12</v>
      </c>
      <c r="E14" s="21">
        <v>17</v>
      </c>
      <c r="F14" s="22">
        <f t="shared" si="0"/>
        <v>8.9705882352941178</v>
      </c>
      <c r="G14" s="21">
        <f t="shared" ref="G14:G27" si="6">$D$13</f>
        <v>-12</v>
      </c>
      <c r="H14" s="21">
        <v>17</v>
      </c>
      <c r="I14" s="22">
        <f>F36*-1</f>
        <v>-15.852941176470589</v>
      </c>
      <c r="J14" s="21">
        <f t="shared" ref="J14:J17" si="7">$D$13</f>
        <v>-12</v>
      </c>
      <c r="K14" s="21">
        <v>-17</v>
      </c>
      <c r="L14" s="22">
        <f t="shared" ref="L14:L32" si="8">I34</f>
        <v>-8.2058823529411757</v>
      </c>
      <c r="M14" s="21">
        <f t="shared" si="1"/>
        <v>-12</v>
      </c>
      <c r="N14" s="24">
        <f>N50*0.2</f>
        <v>-1</v>
      </c>
      <c r="O14" s="6"/>
      <c r="P14" s="35">
        <v>-0.98399999999999999</v>
      </c>
      <c r="Q14" s="35">
        <v>13.945</v>
      </c>
      <c r="R14" s="35">
        <v>-3.1970000000000001</v>
      </c>
      <c r="S14" s="33">
        <f>(ABS(P13-P14))/(0.1*6)</f>
        <v>1.6399999999999997</v>
      </c>
      <c r="T14" s="26">
        <f>-4*((Q13-Q14))/(0.1*6)</f>
        <v>4.0133333333333345</v>
      </c>
      <c r="U14" s="33">
        <f>4*(ABS(R13-R14))/(0.1*6)</f>
        <v>10.186666666666666</v>
      </c>
      <c r="V14" s="27">
        <f t="shared" ref="V14:V52" si="9">ROUNDUP(S14*1023/117.07,0)</f>
        <v>15</v>
      </c>
      <c r="W14" s="27">
        <f t="shared" ref="W14:W52" si="10">ROUNDUP(T14*1023/117.07,0)</f>
        <v>36</v>
      </c>
      <c r="X14" s="27">
        <f t="shared" si="3"/>
        <v>89.014777483556841</v>
      </c>
      <c r="Y14" s="18">
        <f t="shared" si="4"/>
        <v>0.38235294117647101</v>
      </c>
    </row>
    <row r="15" spans="1:26">
      <c r="A15" s="18">
        <v>0.2</v>
      </c>
      <c r="B15" s="21">
        <v>-17</v>
      </c>
      <c r="C15" s="22">
        <f t="shared" ref="C15:C46" si="11">$C$13-($C$13-$C$47)*A15*10/34</f>
        <v>16.235294117647058</v>
      </c>
      <c r="D15" s="21">
        <f t="shared" si="5"/>
        <v>-12</v>
      </c>
      <c r="E15" s="21">
        <v>17</v>
      </c>
      <c r="F15" s="22">
        <f t="shared" si="0"/>
        <v>8.5882352941176467</v>
      </c>
      <c r="G15" s="21">
        <f t="shared" si="6"/>
        <v>-12</v>
      </c>
      <c r="H15" s="21">
        <v>17</v>
      </c>
      <c r="I15">
        <f>F35*-1</f>
        <v>-16.235294117647058</v>
      </c>
      <c r="J15" s="21">
        <f t="shared" si="7"/>
        <v>-12</v>
      </c>
      <c r="K15" s="21">
        <v>-17</v>
      </c>
      <c r="L15" s="22">
        <f t="shared" si="8"/>
        <v>-8.5882352941176467</v>
      </c>
      <c r="M15" s="21">
        <f t="shared" si="1"/>
        <v>-12</v>
      </c>
      <c r="N15" s="24">
        <v>0</v>
      </c>
      <c r="P15" s="22">
        <v>-2.0059999999999998</v>
      </c>
      <c r="Q15" s="35">
        <v>14.507</v>
      </c>
      <c r="R15" s="35">
        <v>-4.6689999999999996</v>
      </c>
      <c r="S15" s="33">
        <f t="shared" ref="S15:S51" si="12">(ABS(P14-P15))/(0.1*6)</f>
        <v>1.7033333333333327</v>
      </c>
      <c r="T15" s="26">
        <f t="shared" ref="T15:T51" si="13">-4*((Q14-Q15))/(0.1*6)</f>
        <v>3.7466666666666621</v>
      </c>
      <c r="U15" s="33">
        <f t="shared" ref="U15:U51" si="14">4*(ABS(R14-R15))/(0.1*6)</f>
        <v>9.813333333333329</v>
      </c>
      <c r="V15" s="27">
        <f t="shared" si="9"/>
        <v>15</v>
      </c>
      <c r="W15" s="27">
        <f t="shared" si="10"/>
        <v>33</v>
      </c>
      <c r="X15" s="27">
        <f t="shared" si="3"/>
        <v>85.752455795677761</v>
      </c>
      <c r="Y15" s="20">
        <f>(F15+L15)/2*-1</f>
        <v>0</v>
      </c>
    </row>
    <row r="16" spans="1:26">
      <c r="A16" s="18">
        <v>0.3</v>
      </c>
      <c r="B16" s="21">
        <v>-17</v>
      </c>
      <c r="C16" s="22">
        <f t="shared" si="11"/>
        <v>15.852941176470589</v>
      </c>
      <c r="D16" s="21">
        <f t="shared" si="5"/>
        <v>-12</v>
      </c>
      <c r="E16" s="21">
        <v>17</v>
      </c>
      <c r="F16" s="22">
        <f t="shared" si="0"/>
        <v>8.2058823529411757</v>
      </c>
      <c r="G16" s="21">
        <f t="shared" si="6"/>
        <v>-12</v>
      </c>
      <c r="H16" s="21">
        <v>17</v>
      </c>
      <c r="I16" s="22">
        <f>F34*-1</f>
        <v>-16.617647058823529</v>
      </c>
      <c r="J16" s="21">
        <f t="shared" si="7"/>
        <v>-12</v>
      </c>
      <c r="K16" s="21">
        <v>-17</v>
      </c>
      <c r="L16" s="22">
        <f t="shared" si="8"/>
        <v>-8.9705882352941178</v>
      </c>
      <c r="M16" s="21">
        <f t="shared" si="1"/>
        <v>-12</v>
      </c>
      <c r="N16" s="24">
        <f>N20*0.2</f>
        <v>1</v>
      </c>
      <c r="O16" s="6"/>
      <c r="P16" s="22">
        <v>-3.0609999999999999</v>
      </c>
      <c r="Q16" s="35">
        <v>15.03</v>
      </c>
      <c r="R16" s="35">
        <v>-6.0780000000000003</v>
      </c>
      <c r="S16" s="33">
        <f t="shared" si="12"/>
        <v>1.7583333333333333</v>
      </c>
      <c r="T16" s="26">
        <f t="shared" si="13"/>
        <v>3.4866666666666641</v>
      </c>
      <c r="U16" s="33">
        <f t="shared" si="14"/>
        <v>9.3933333333333362</v>
      </c>
      <c r="V16" s="27">
        <f t="shared" si="9"/>
        <v>16</v>
      </c>
      <c r="W16" s="27">
        <f t="shared" si="10"/>
        <v>31</v>
      </c>
      <c r="X16" s="27">
        <f t="shared" si="3"/>
        <v>82.082343896813896</v>
      </c>
      <c r="Y16" s="35">
        <f t="shared" ref="Y16:Y24" si="15">(F16+L16)/2*-1</f>
        <v>0.38235294117647101</v>
      </c>
    </row>
    <row r="17" spans="1:25">
      <c r="A17" s="18">
        <v>0.4</v>
      </c>
      <c r="B17" s="21">
        <v>-17</v>
      </c>
      <c r="C17" s="22">
        <f t="shared" si="11"/>
        <v>15.470588235294118</v>
      </c>
      <c r="D17" s="21">
        <f t="shared" si="5"/>
        <v>-12</v>
      </c>
      <c r="E17" s="21">
        <v>17</v>
      </c>
      <c r="F17" s="22">
        <f t="shared" si="0"/>
        <v>7.8235294117647065</v>
      </c>
      <c r="G17" s="21">
        <f t="shared" si="6"/>
        <v>-12</v>
      </c>
      <c r="H17" s="30">
        <v>17</v>
      </c>
      <c r="I17" s="31">
        <f>F33*-1</f>
        <v>-17</v>
      </c>
      <c r="J17" s="30">
        <f t="shared" si="7"/>
        <v>-12</v>
      </c>
      <c r="K17" s="21">
        <v>-17</v>
      </c>
      <c r="L17" s="22">
        <f t="shared" si="8"/>
        <v>-9.352941176470587</v>
      </c>
      <c r="M17" s="21">
        <f t="shared" si="1"/>
        <v>-12</v>
      </c>
      <c r="N17" s="24">
        <f>N20*0.4</f>
        <v>2</v>
      </c>
      <c r="O17" s="37" t="s">
        <v>32</v>
      </c>
      <c r="P17" s="35">
        <v>-4.1509999999999998</v>
      </c>
      <c r="Q17" s="35">
        <v>15.516</v>
      </c>
      <c r="R17" s="35">
        <v>-7.4290000000000003</v>
      </c>
      <c r="S17" s="33">
        <f t="shared" si="12"/>
        <v>1.8166666666666662</v>
      </c>
      <c r="T17" s="26">
        <f t="shared" si="13"/>
        <v>3.2400000000000038</v>
      </c>
      <c r="U17" s="33">
        <f t="shared" si="14"/>
        <v>9.0066666666666659</v>
      </c>
      <c r="V17" s="27">
        <f t="shared" si="9"/>
        <v>16</v>
      </c>
      <c r="W17" s="27">
        <f t="shared" si="10"/>
        <v>29</v>
      </c>
      <c r="X17" s="27">
        <f t="shared" si="3"/>
        <v>78.703510720082008</v>
      </c>
      <c r="Y17" s="35">
        <f t="shared" si="15"/>
        <v>0.76470588235294024</v>
      </c>
    </row>
    <row r="18" spans="1:25">
      <c r="A18" s="18">
        <v>0.5</v>
      </c>
      <c r="B18" s="21">
        <v>-17</v>
      </c>
      <c r="C18" s="22">
        <f t="shared" si="11"/>
        <v>15.088235294117647</v>
      </c>
      <c r="D18" s="21">
        <f t="shared" si="5"/>
        <v>-12</v>
      </c>
      <c r="E18" s="21">
        <v>17</v>
      </c>
      <c r="F18" s="22">
        <f t="shared" si="0"/>
        <v>7.4411764705882355</v>
      </c>
      <c r="G18" s="21">
        <f t="shared" si="6"/>
        <v>-12</v>
      </c>
      <c r="H18" s="34">
        <f>E32</f>
        <v>17.582000000000001</v>
      </c>
      <c r="I18" s="34">
        <f>F32*-1</f>
        <v>-17.582000000000001</v>
      </c>
      <c r="J18" s="34">
        <f>G32</f>
        <v>-11.122</v>
      </c>
      <c r="K18" s="21">
        <v>-17</v>
      </c>
      <c r="L18" s="22">
        <f t="shared" si="8"/>
        <v>-9.735294117647058</v>
      </c>
      <c r="M18" s="21">
        <f t="shared" si="1"/>
        <v>-12</v>
      </c>
      <c r="N18" s="24">
        <f>N20*0.6</f>
        <v>3</v>
      </c>
      <c r="O18" s="6"/>
      <c r="P18" s="35">
        <v>-5.282</v>
      </c>
      <c r="Q18" s="35">
        <v>15.968</v>
      </c>
      <c r="R18" s="35">
        <v>-8.7270000000000003</v>
      </c>
      <c r="S18" s="33">
        <f t="shared" si="12"/>
        <v>1.885</v>
      </c>
      <c r="T18" s="26">
        <f t="shared" si="13"/>
        <v>3.0133333333333328</v>
      </c>
      <c r="U18" s="33">
        <f t="shared" si="14"/>
        <v>8.6533333333333324</v>
      </c>
      <c r="V18" s="27">
        <f t="shared" si="9"/>
        <v>17</v>
      </c>
      <c r="W18" s="27">
        <f t="shared" si="10"/>
        <v>27</v>
      </c>
      <c r="X18" s="27">
        <f t="shared" si="3"/>
        <v>75.615956265482183</v>
      </c>
      <c r="Y18" s="35">
        <f t="shared" si="15"/>
        <v>1.1470588235294112</v>
      </c>
    </row>
    <row r="19" spans="1:25">
      <c r="A19" s="18">
        <v>0.6</v>
      </c>
      <c r="B19" s="21">
        <v>-17</v>
      </c>
      <c r="C19" s="22">
        <f t="shared" si="11"/>
        <v>14.705882352941178</v>
      </c>
      <c r="D19" s="21">
        <f t="shared" si="5"/>
        <v>-12</v>
      </c>
      <c r="E19" s="21">
        <v>17</v>
      </c>
      <c r="F19" s="22">
        <f t="shared" si="0"/>
        <v>7.0588235294117627</v>
      </c>
      <c r="G19" s="21">
        <f t="shared" si="6"/>
        <v>-12</v>
      </c>
      <c r="H19" s="34">
        <f>E31</f>
        <v>19.702000000000002</v>
      </c>
      <c r="I19" s="34">
        <f>F31*-1</f>
        <v>-14.317</v>
      </c>
      <c r="J19" s="34">
        <f>G31</f>
        <v>-10.494999999999999</v>
      </c>
      <c r="K19" s="21">
        <v>-17</v>
      </c>
      <c r="L19" s="22">
        <f t="shared" si="8"/>
        <v>-10.117647058823529</v>
      </c>
      <c r="M19" s="21">
        <f t="shared" si="1"/>
        <v>-12</v>
      </c>
      <c r="N19" s="24">
        <f>N20*0.8</f>
        <v>4</v>
      </c>
      <c r="O19" s="6"/>
      <c r="P19" s="35">
        <v>-6.4480000000000004</v>
      </c>
      <c r="Q19" s="35">
        <v>16.384</v>
      </c>
      <c r="R19" s="35">
        <v>-9.9659999999999993</v>
      </c>
      <c r="S19" s="33">
        <f t="shared" si="12"/>
        <v>1.9433333333333336</v>
      </c>
      <c r="T19" s="26">
        <f t="shared" si="13"/>
        <v>2.7733333333333352</v>
      </c>
      <c r="U19" s="33">
        <f t="shared" si="14"/>
        <v>8.2599999999999927</v>
      </c>
      <c r="V19" s="27">
        <f t="shared" si="9"/>
        <v>17</v>
      </c>
      <c r="W19" s="27">
        <f t="shared" si="10"/>
        <v>25</v>
      </c>
      <c r="X19" s="27">
        <f t="shared" si="3"/>
        <v>72.178867344323848</v>
      </c>
      <c r="Y19" s="35">
        <f t="shared" si="15"/>
        <v>1.5294117647058831</v>
      </c>
    </row>
    <row r="20" spans="1:25">
      <c r="A20" s="18">
        <v>0.7</v>
      </c>
      <c r="B20" s="21">
        <v>-17</v>
      </c>
      <c r="C20" s="22">
        <f t="shared" si="11"/>
        <v>14.323529411764707</v>
      </c>
      <c r="D20" s="21">
        <f t="shared" si="5"/>
        <v>-12</v>
      </c>
      <c r="E20" s="21">
        <v>17</v>
      </c>
      <c r="F20" s="22">
        <f t="shared" si="0"/>
        <v>6.6764705882352935</v>
      </c>
      <c r="G20" s="21">
        <f t="shared" si="6"/>
        <v>-12</v>
      </c>
      <c r="H20" s="34">
        <f>E30</f>
        <v>20.914999999999999</v>
      </c>
      <c r="I20" s="34">
        <f>F30*-1</f>
        <v>-10.708</v>
      </c>
      <c r="J20" s="34">
        <f>G30</f>
        <v>-9.89</v>
      </c>
      <c r="K20" s="21">
        <v>-17</v>
      </c>
      <c r="L20" s="22">
        <f t="shared" si="8"/>
        <v>-10.5</v>
      </c>
      <c r="M20" s="21">
        <f t="shared" si="1"/>
        <v>-12</v>
      </c>
      <c r="N20" s="24">
        <f>$B$7</f>
        <v>5</v>
      </c>
      <c r="O20" s="6"/>
      <c r="P20" s="35">
        <v>-7.6529999999999996</v>
      </c>
      <c r="Q20" s="35">
        <v>16.768000000000001</v>
      </c>
      <c r="R20" s="35">
        <v>-11.15</v>
      </c>
      <c r="S20" s="33">
        <f t="shared" si="12"/>
        <v>2.0083333333333315</v>
      </c>
      <c r="T20" s="26">
        <f t="shared" si="13"/>
        <v>2.5600000000000018</v>
      </c>
      <c r="U20" s="33">
        <f t="shared" si="14"/>
        <v>7.8933333333333389</v>
      </c>
      <c r="V20" s="27">
        <f t="shared" si="9"/>
        <v>18</v>
      </c>
      <c r="W20" s="27">
        <f t="shared" si="10"/>
        <v>23</v>
      </c>
      <c r="X20" s="27">
        <f t="shared" si="3"/>
        <v>68.974801400871328</v>
      </c>
      <c r="Y20" s="35">
        <f t="shared" si="15"/>
        <v>1.9117647058823533</v>
      </c>
    </row>
    <row r="21" spans="1:25">
      <c r="A21" s="18">
        <v>0.8</v>
      </c>
      <c r="B21" s="21">
        <v>-17</v>
      </c>
      <c r="C21" s="22">
        <f t="shared" si="11"/>
        <v>13.941176470588236</v>
      </c>
      <c r="D21" s="21">
        <f t="shared" si="5"/>
        <v>-12</v>
      </c>
      <c r="E21" s="21">
        <v>17</v>
      </c>
      <c r="F21" s="22">
        <f t="shared" si="0"/>
        <v>6.2941176470588243</v>
      </c>
      <c r="G21" s="21">
        <f t="shared" si="6"/>
        <v>-12</v>
      </c>
      <c r="H21" s="34">
        <f>E29</f>
        <v>21.184000000000001</v>
      </c>
      <c r="I21" s="34">
        <f>F29*-1</f>
        <v>-7.008</v>
      </c>
      <c r="J21" s="34">
        <f>G29</f>
        <v>-9.3130000000000006</v>
      </c>
      <c r="K21" s="21">
        <v>-17</v>
      </c>
      <c r="L21" s="22">
        <f t="shared" si="8"/>
        <v>-10.882352941176471</v>
      </c>
      <c r="M21" s="21">
        <f t="shared" si="1"/>
        <v>-12</v>
      </c>
      <c r="N21" s="24">
        <f>N20*0.8</f>
        <v>4</v>
      </c>
      <c r="O21" s="6"/>
      <c r="P21" s="35">
        <v>-8.9019999999999992</v>
      </c>
      <c r="Q21" s="35">
        <v>17.120999999999999</v>
      </c>
      <c r="R21" s="35">
        <v>-12.282999999999999</v>
      </c>
      <c r="S21" s="33">
        <f t="shared" si="12"/>
        <v>2.0816666666666657</v>
      </c>
      <c r="T21" s="26">
        <f t="shared" si="13"/>
        <v>2.3533333333333197</v>
      </c>
      <c r="U21" s="33">
        <f t="shared" si="14"/>
        <v>7.5533333333333266</v>
      </c>
      <c r="V21" s="27">
        <f t="shared" si="9"/>
        <v>19</v>
      </c>
      <c r="W21" s="27">
        <f t="shared" si="10"/>
        <v>21</v>
      </c>
      <c r="X21" s="27">
        <f t="shared" si="3"/>
        <v>66.003758435124226</v>
      </c>
      <c r="Y21" s="35">
        <f t="shared" si="15"/>
        <v>2.2941176470588234</v>
      </c>
    </row>
    <row r="22" spans="1:25">
      <c r="A22" s="18">
        <v>0.9</v>
      </c>
      <c r="B22" s="21">
        <v>-17</v>
      </c>
      <c r="C22" s="22">
        <f t="shared" si="11"/>
        <v>13.558823529411764</v>
      </c>
      <c r="D22" s="21">
        <f t="shared" si="5"/>
        <v>-12</v>
      </c>
      <c r="E22" s="21">
        <v>17</v>
      </c>
      <c r="F22" s="22">
        <f t="shared" si="0"/>
        <v>5.911764705882355</v>
      </c>
      <c r="G22" s="21">
        <f t="shared" si="6"/>
        <v>-12</v>
      </c>
      <c r="H22" s="34">
        <f>E28</f>
        <v>18.369</v>
      </c>
      <c r="I22" s="34">
        <f>F28*-1</f>
        <v>-3.7930000000000001</v>
      </c>
      <c r="J22" s="34">
        <f>G28</f>
        <v>-10.976000000000001</v>
      </c>
      <c r="K22" s="21">
        <v>-17</v>
      </c>
      <c r="L22" s="22">
        <f t="shared" si="8"/>
        <v>-11.264705882352942</v>
      </c>
      <c r="M22" s="21">
        <f t="shared" si="1"/>
        <v>-12</v>
      </c>
      <c r="N22" s="24">
        <f>N20*0.6</f>
        <v>3</v>
      </c>
      <c r="O22" s="6"/>
      <c r="P22" s="35">
        <v>-10.186999999999999</v>
      </c>
      <c r="Q22" s="35">
        <v>17.443000000000001</v>
      </c>
      <c r="R22" s="35">
        <v>-13.36</v>
      </c>
      <c r="S22" s="33">
        <f t="shared" si="12"/>
        <v>2.1416666666666666</v>
      </c>
      <c r="T22" s="26">
        <f t="shared" si="13"/>
        <v>2.1466666666666847</v>
      </c>
      <c r="U22" s="33">
        <f t="shared" si="14"/>
        <v>7.1799999999999988</v>
      </c>
      <c r="V22" s="27">
        <f t="shared" si="9"/>
        <v>19</v>
      </c>
      <c r="W22" s="27">
        <f t="shared" si="10"/>
        <v>19</v>
      </c>
      <c r="X22" s="27">
        <f t="shared" si="3"/>
        <v>62.741436747245231</v>
      </c>
      <c r="Y22" s="35">
        <f t="shared" si="15"/>
        <v>2.6764705882352935</v>
      </c>
    </row>
    <row r="23" spans="1:25">
      <c r="A23" s="18">
        <v>1</v>
      </c>
      <c r="B23" s="21">
        <v>-17</v>
      </c>
      <c r="C23" s="22">
        <f t="shared" si="11"/>
        <v>13.176470588235293</v>
      </c>
      <c r="D23" s="21">
        <f t="shared" si="5"/>
        <v>-12</v>
      </c>
      <c r="E23" s="21">
        <v>17</v>
      </c>
      <c r="F23" s="22">
        <f t="shared" si="0"/>
        <v>5.5294117647058822</v>
      </c>
      <c r="G23" s="21">
        <f t="shared" si="6"/>
        <v>-12</v>
      </c>
      <c r="H23" s="19">
        <v>17</v>
      </c>
      <c r="I23" s="20">
        <f>F27*-1</f>
        <v>-4</v>
      </c>
      <c r="J23" s="19">
        <f t="shared" ref="J23:J52" si="16">$D$13</f>
        <v>-12</v>
      </c>
      <c r="K23" s="21">
        <v>-17</v>
      </c>
      <c r="L23" s="22">
        <f t="shared" si="8"/>
        <v>-11.647058823529413</v>
      </c>
      <c r="M23" s="21">
        <f t="shared" si="1"/>
        <v>-12</v>
      </c>
      <c r="N23" s="24">
        <f>N20*0.4</f>
        <v>2</v>
      </c>
      <c r="O23" s="38" t="s">
        <v>33</v>
      </c>
      <c r="P23" s="35">
        <v>-11.518000000000001</v>
      </c>
      <c r="Q23" s="35">
        <v>17.736999999999998</v>
      </c>
      <c r="R23" s="35">
        <v>-14.385</v>
      </c>
      <c r="S23" s="33">
        <f t="shared" si="12"/>
        <v>2.218333333333335</v>
      </c>
      <c r="T23" s="26">
        <f t="shared" si="13"/>
        <v>1.9599999999999793</v>
      </c>
      <c r="U23" s="33">
        <f t="shared" si="14"/>
        <v>6.8333333333333348</v>
      </c>
      <c r="V23" s="27">
        <f t="shared" si="9"/>
        <v>20</v>
      </c>
      <c r="W23" s="27">
        <f t="shared" si="10"/>
        <v>18</v>
      </c>
      <c r="X23" s="27">
        <f t="shared" si="3"/>
        <v>59.71213803707186</v>
      </c>
      <c r="Y23" s="35">
        <f t="shared" si="15"/>
        <v>3.0588235294117654</v>
      </c>
    </row>
    <row r="24" spans="1:25">
      <c r="A24" s="18">
        <v>1.1000000000000001</v>
      </c>
      <c r="B24" s="21">
        <v>-17</v>
      </c>
      <c r="C24" s="22">
        <f t="shared" si="11"/>
        <v>12.794117647058822</v>
      </c>
      <c r="D24" s="21">
        <f t="shared" si="5"/>
        <v>-12</v>
      </c>
      <c r="E24" s="21">
        <v>17</v>
      </c>
      <c r="F24" s="22">
        <f t="shared" si="0"/>
        <v>5.1470588235294095</v>
      </c>
      <c r="G24" s="21">
        <f t="shared" si="6"/>
        <v>-12</v>
      </c>
      <c r="H24" s="21">
        <v>17</v>
      </c>
      <c r="I24" s="22">
        <f>F26*-1</f>
        <v>-4.382352941176471</v>
      </c>
      <c r="J24" s="21">
        <f t="shared" si="16"/>
        <v>-12</v>
      </c>
      <c r="K24" s="21">
        <v>-17</v>
      </c>
      <c r="L24" s="22">
        <f t="shared" si="8"/>
        <v>-12.02941176470588</v>
      </c>
      <c r="M24" s="21">
        <f t="shared" si="1"/>
        <v>-12</v>
      </c>
      <c r="N24" s="24">
        <f>N20*0.2</f>
        <v>1</v>
      </c>
      <c r="O24" s="6"/>
      <c r="P24" s="35">
        <v>-12.887</v>
      </c>
      <c r="Q24" s="35">
        <v>18.003</v>
      </c>
      <c r="R24" s="35">
        <v>-15.356</v>
      </c>
      <c r="S24" s="33">
        <f t="shared" si="12"/>
        <v>2.2816666666666658</v>
      </c>
      <c r="T24" s="26">
        <f t="shared" si="13"/>
        <v>1.773333333333345</v>
      </c>
      <c r="U24" s="33">
        <f t="shared" si="14"/>
        <v>6.4733333333333327</v>
      </c>
      <c r="V24" s="27">
        <f t="shared" si="9"/>
        <v>20</v>
      </c>
      <c r="W24" s="27">
        <f t="shared" si="10"/>
        <v>16</v>
      </c>
      <c r="X24" s="27">
        <f t="shared" si="3"/>
        <v>56.566327838045609</v>
      </c>
      <c r="Y24" s="35">
        <f t="shared" si="15"/>
        <v>3.4411764705882355</v>
      </c>
    </row>
    <row r="25" spans="1:25">
      <c r="A25" s="18">
        <v>1.2</v>
      </c>
      <c r="B25" s="21">
        <v>-17</v>
      </c>
      <c r="C25" s="22">
        <f t="shared" si="11"/>
        <v>12.411764705882353</v>
      </c>
      <c r="D25" s="21">
        <f t="shared" si="5"/>
        <v>-12</v>
      </c>
      <c r="E25" s="21">
        <v>17</v>
      </c>
      <c r="F25" s="22">
        <f t="shared" si="0"/>
        <v>4.764705882352942</v>
      </c>
      <c r="G25" s="21">
        <f t="shared" si="6"/>
        <v>-12</v>
      </c>
      <c r="H25" s="21">
        <v>17</v>
      </c>
      <c r="I25" s="22">
        <f>F25*-1</f>
        <v>-4.764705882352942</v>
      </c>
      <c r="J25" s="21">
        <f t="shared" si="16"/>
        <v>-12</v>
      </c>
      <c r="K25" s="21">
        <v>-17</v>
      </c>
      <c r="L25" s="22">
        <f t="shared" si="8"/>
        <v>-12.411764705882353</v>
      </c>
      <c r="M25" s="21">
        <f t="shared" si="1"/>
        <v>-12</v>
      </c>
      <c r="N25" s="24">
        <v>0</v>
      </c>
      <c r="P25" s="35">
        <v>-14.298999999999999</v>
      </c>
      <c r="Q25" s="35">
        <v>18.242000000000001</v>
      </c>
      <c r="R25" s="35">
        <v>-16.274000000000001</v>
      </c>
      <c r="S25" s="33">
        <f t="shared" si="12"/>
        <v>2.3533333333333313</v>
      </c>
      <c r="T25" s="26">
        <f t="shared" si="13"/>
        <v>1.5933333333333382</v>
      </c>
      <c r="U25" s="33">
        <f t="shared" si="14"/>
        <v>6.1200000000000063</v>
      </c>
      <c r="V25" s="27">
        <f t="shared" si="9"/>
        <v>21</v>
      </c>
      <c r="W25" s="27">
        <f t="shared" si="10"/>
        <v>14</v>
      </c>
      <c r="X25" s="27">
        <f t="shared" si="3"/>
        <v>53.478773383445862</v>
      </c>
      <c r="Y25" s="20">
        <f t="shared" ref="Y25:Y34" si="17">(C25+I25)/2</f>
        <v>3.8235294117647056</v>
      </c>
    </row>
    <row r="26" spans="1:25">
      <c r="A26" s="18">
        <v>1.3</v>
      </c>
      <c r="B26" s="21">
        <v>-17</v>
      </c>
      <c r="C26" s="22">
        <f t="shared" si="11"/>
        <v>12.02941176470588</v>
      </c>
      <c r="D26" s="21">
        <f t="shared" si="5"/>
        <v>-12</v>
      </c>
      <c r="E26" s="21">
        <v>17</v>
      </c>
      <c r="F26" s="22">
        <f t="shared" si="0"/>
        <v>4.382352941176471</v>
      </c>
      <c r="G26" s="21">
        <f t="shared" si="6"/>
        <v>-12</v>
      </c>
      <c r="H26" s="21">
        <v>17</v>
      </c>
      <c r="I26" s="22">
        <f>F24*-1</f>
        <v>-5.1470588235294095</v>
      </c>
      <c r="J26" s="21">
        <f t="shared" si="16"/>
        <v>-12</v>
      </c>
      <c r="K26" s="21">
        <v>-17</v>
      </c>
      <c r="L26" s="22">
        <f t="shared" si="8"/>
        <v>-12.794117647058822</v>
      </c>
      <c r="M26" s="21">
        <f t="shared" si="1"/>
        <v>-12</v>
      </c>
      <c r="N26" s="24">
        <f>N30*0.2</f>
        <v>-1</v>
      </c>
      <c r="O26" s="6"/>
      <c r="P26" s="35">
        <v>-15.757</v>
      </c>
      <c r="Q26" s="35">
        <v>18.457999999999998</v>
      </c>
      <c r="R26" s="35">
        <v>-17.143000000000001</v>
      </c>
      <c r="S26" s="33">
        <f t="shared" si="12"/>
        <v>2.4300000000000002</v>
      </c>
      <c r="T26" s="26">
        <f t="shared" si="13"/>
        <v>1.4399999999999833</v>
      </c>
      <c r="U26" s="33">
        <f t="shared" si="14"/>
        <v>5.7933333333333312</v>
      </c>
      <c r="V26" s="27">
        <f t="shared" si="9"/>
        <v>22</v>
      </c>
      <c r="W26" s="27">
        <f t="shared" si="10"/>
        <v>13</v>
      </c>
      <c r="X26" s="27">
        <f t="shared" si="3"/>
        <v>50.624241906551624</v>
      </c>
      <c r="Y26" s="35">
        <f t="shared" si="17"/>
        <v>3.4411764705882355</v>
      </c>
    </row>
    <row r="27" spans="1:25">
      <c r="A27" s="18">
        <v>1.4</v>
      </c>
      <c r="B27" s="21">
        <v>-17</v>
      </c>
      <c r="C27" s="22">
        <f t="shared" si="11"/>
        <v>11.647058823529413</v>
      </c>
      <c r="D27" s="21">
        <f t="shared" si="5"/>
        <v>-12</v>
      </c>
      <c r="E27" s="30">
        <v>17</v>
      </c>
      <c r="F27" s="31">
        <v>4</v>
      </c>
      <c r="G27" s="30">
        <f t="shared" si="6"/>
        <v>-12</v>
      </c>
      <c r="H27" s="21">
        <v>17</v>
      </c>
      <c r="I27" s="22">
        <f>F23*-1</f>
        <v>-5.5294117647058822</v>
      </c>
      <c r="J27" s="21">
        <f t="shared" si="16"/>
        <v>-12</v>
      </c>
      <c r="K27" s="21">
        <v>-17</v>
      </c>
      <c r="L27" s="22">
        <f t="shared" si="8"/>
        <v>-13.176470588235293</v>
      </c>
      <c r="M27" s="21">
        <f t="shared" si="1"/>
        <v>-12</v>
      </c>
      <c r="N27" s="24">
        <f>N30*0.4</f>
        <v>-2</v>
      </c>
      <c r="O27" s="37" t="s">
        <v>34</v>
      </c>
      <c r="P27" s="35">
        <v>-17.254000000000001</v>
      </c>
      <c r="Q27" s="35">
        <v>18.649000000000001</v>
      </c>
      <c r="R27" s="35">
        <v>-17.957000000000001</v>
      </c>
      <c r="S27" s="33">
        <f t="shared" si="12"/>
        <v>2.4950000000000023</v>
      </c>
      <c r="T27" s="26">
        <f t="shared" si="13"/>
        <v>1.2733333333333499</v>
      </c>
      <c r="U27" s="33">
        <f t="shared" si="14"/>
        <v>5.4266666666666659</v>
      </c>
      <c r="V27" s="27">
        <f t="shared" si="9"/>
        <v>22</v>
      </c>
      <c r="W27" s="27">
        <f t="shared" si="10"/>
        <v>12</v>
      </c>
      <c r="X27" s="27">
        <f t="shared" si="3"/>
        <v>47.420175963098998</v>
      </c>
      <c r="Y27" s="35">
        <f t="shared" si="17"/>
        <v>3.0588235294117654</v>
      </c>
    </row>
    <row r="28" spans="1:25">
      <c r="A28" s="18">
        <v>1.5</v>
      </c>
      <c r="B28" s="21">
        <v>-17</v>
      </c>
      <c r="C28" s="22">
        <f t="shared" si="11"/>
        <v>11.264705882352942</v>
      </c>
      <c r="D28" s="21">
        <f t="shared" si="5"/>
        <v>-12</v>
      </c>
      <c r="E28" s="34">
        <f>B48*-1</f>
        <v>18.369</v>
      </c>
      <c r="F28" s="34">
        <f t="shared" ref="F28:G32" si="18">C48</f>
        <v>3.7930000000000001</v>
      </c>
      <c r="G28" s="34">
        <f t="shared" si="18"/>
        <v>-10.976000000000001</v>
      </c>
      <c r="H28" s="21">
        <v>17</v>
      </c>
      <c r="I28" s="22">
        <f>F22*-1</f>
        <v>-5.911764705882355</v>
      </c>
      <c r="J28" s="21">
        <f t="shared" si="16"/>
        <v>-12</v>
      </c>
      <c r="K28" s="21">
        <v>-17</v>
      </c>
      <c r="L28" s="22">
        <f t="shared" si="8"/>
        <v>-13.558823529411764</v>
      </c>
      <c r="M28" s="21">
        <f t="shared" si="1"/>
        <v>-12</v>
      </c>
      <c r="N28" s="24">
        <f>N30*0.6</f>
        <v>-3</v>
      </c>
      <c r="O28" s="6"/>
      <c r="P28" s="35">
        <v>-18.792999999999999</v>
      </c>
      <c r="Q28" s="35">
        <v>18.815999999999999</v>
      </c>
      <c r="R28" s="35">
        <v>-18.72</v>
      </c>
      <c r="S28" s="33">
        <f t="shared" si="12"/>
        <v>2.5649999999999959</v>
      </c>
      <c r="T28" s="26">
        <f t="shared" si="13"/>
        <v>1.1133333333333202</v>
      </c>
      <c r="U28" s="33">
        <f t="shared" si="14"/>
        <v>5.0866666666666536</v>
      </c>
      <c r="V28" s="27">
        <f t="shared" si="9"/>
        <v>23</v>
      </c>
      <c r="W28" s="27">
        <f t="shared" si="10"/>
        <v>10</v>
      </c>
      <c r="X28" s="27">
        <f t="shared" si="3"/>
        <v>44.449132997351896</v>
      </c>
      <c r="Y28" s="35">
        <f t="shared" si="17"/>
        <v>2.6764705882352935</v>
      </c>
    </row>
    <row r="29" spans="1:25">
      <c r="A29" s="18">
        <v>1.6</v>
      </c>
      <c r="B29" s="21">
        <v>-17</v>
      </c>
      <c r="C29" s="22">
        <f t="shared" si="11"/>
        <v>10.882352941176471</v>
      </c>
      <c r="D29" s="21">
        <f t="shared" si="5"/>
        <v>-12</v>
      </c>
      <c r="E29" s="34">
        <f>B49*-1</f>
        <v>21.184000000000001</v>
      </c>
      <c r="F29" s="34">
        <f t="shared" si="18"/>
        <v>7.008</v>
      </c>
      <c r="G29" s="34">
        <f t="shared" si="18"/>
        <v>-9.3130000000000006</v>
      </c>
      <c r="H29" s="21">
        <v>17</v>
      </c>
      <c r="I29" s="22">
        <f>F21*-1</f>
        <v>-6.2941176470588243</v>
      </c>
      <c r="J29" s="21">
        <f t="shared" si="16"/>
        <v>-12</v>
      </c>
      <c r="K29" s="21">
        <v>-17</v>
      </c>
      <c r="L29" s="22">
        <f t="shared" si="8"/>
        <v>-13.941176470588236</v>
      </c>
      <c r="M29" s="21">
        <f t="shared" si="1"/>
        <v>-12</v>
      </c>
      <c r="N29" s="24">
        <f>N30*0.8</f>
        <v>-4</v>
      </c>
      <c r="O29" s="6"/>
      <c r="P29" s="35">
        <v>-20.378</v>
      </c>
      <c r="Q29" s="35">
        <v>18.969000000000001</v>
      </c>
      <c r="R29" s="35">
        <v>-19.433</v>
      </c>
      <c r="S29" s="33">
        <f t="shared" si="12"/>
        <v>2.6416666666666675</v>
      </c>
      <c r="T29" s="26">
        <f t="shared" si="13"/>
        <v>1.0200000000000149</v>
      </c>
      <c r="U29" s="33">
        <f t="shared" si="14"/>
        <v>4.7533333333333392</v>
      </c>
      <c r="V29" s="27">
        <f t="shared" si="9"/>
        <v>24</v>
      </c>
      <c r="W29" s="27">
        <f t="shared" si="10"/>
        <v>9</v>
      </c>
      <c r="X29" s="27">
        <f t="shared" ref="X29:X32" si="19">U29*1023/117.07</f>
        <v>41.536345776031489</v>
      </c>
      <c r="Y29" s="35">
        <f t="shared" si="17"/>
        <v>2.2941176470588234</v>
      </c>
    </row>
    <row r="30" spans="1:25">
      <c r="A30" s="18">
        <v>1.7</v>
      </c>
      <c r="B30" s="21">
        <v>-17</v>
      </c>
      <c r="C30" s="22">
        <f t="shared" si="11"/>
        <v>10.5</v>
      </c>
      <c r="D30" s="21">
        <f t="shared" si="5"/>
        <v>-12</v>
      </c>
      <c r="E30" s="34">
        <f>B50*-1</f>
        <v>20.914999999999999</v>
      </c>
      <c r="F30" s="34">
        <f t="shared" si="18"/>
        <v>10.708</v>
      </c>
      <c r="G30" s="34">
        <f t="shared" si="18"/>
        <v>-9.89</v>
      </c>
      <c r="H30" s="21">
        <v>17</v>
      </c>
      <c r="I30" s="22">
        <f>F20*-1</f>
        <v>-6.6764705882352935</v>
      </c>
      <c r="J30" s="21">
        <f t="shared" si="16"/>
        <v>-12</v>
      </c>
      <c r="K30" s="21">
        <v>-17</v>
      </c>
      <c r="L30" s="22">
        <f t="shared" si="8"/>
        <v>-14.323529411764707</v>
      </c>
      <c r="M30" s="21">
        <f t="shared" si="1"/>
        <v>-12</v>
      </c>
      <c r="N30" s="24">
        <f>-1*$B$7</f>
        <v>-5</v>
      </c>
      <c r="O30" s="6"/>
      <c r="P30" s="35">
        <v>-22</v>
      </c>
      <c r="Q30" s="35">
        <v>19.099</v>
      </c>
      <c r="R30" s="35">
        <v>-20.093</v>
      </c>
      <c r="S30" s="33">
        <f t="shared" si="12"/>
        <v>2.7033333333333327</v>
      </c>
      <c r="T30" s="26">
        <f t="shared" si="13"/>
        <v>0.86666666666665992</v>
      </c>
      <c r="U30" s="33">
        <f t="shared" si="14"/>
        <v>4.4000000000000004</v>
      </c>
      <c r="V30" s="27">
        <f t="shared" si="9"/>
        <v>24</v>
      </c>
      <c r="W30" s="27">
        <f t="shared" si="10"/>
        <v>8</v>
      </c>
      <c r="X30" s="27">
        <f t="shared" si="19"/>
        <v>38.448791321431628</v>
      </c>
      <c r="Y30" s="35">
        <f t="shared" si="17"/>
        <v>1.9117647058823533</v>
      </c>
    </row>
    <row r="31" spans="1:25">
      <c r="A31" s="18">
        <v>1.8</v>
      </c>
      <c r="B31" s="21">
        <v>-17</v>
      </c>
      <c r="C31" s="22">
        <f t="shared" si="11"/>
        <v>10.117647058823529</v>
      </c>
      <c r="D31" s="21">
        <f t="shared" si="5"/>
        <v>-12</v>
      </c>
      <c r="E31" s="34">
        <f>B51*-1</f>
        <v>19.702000000000002</v>
      </c>
      <c r="F31" s="34">
        <f t="shared" si="18"/>
        <v>14.317</v>
      </c>
      <c r="G31" s="34">
        <f t="shared" si="18"/>
        <v>-10.494999999999999</v>
      </c>
      <c r="H31" s="21">
        <v>17</v>
      </c>
      <c r="I31" s="22">
        <f>F19*-1</f>
        <v>-7.0588235294117627</v>
      </c>
      <c r="J31" s="21">
        <f t="shared" si="16"/>
        <v>-12</v>
      </c>
      <c r="K31" s="21">
        <v>-17</v>
      </c>
      <c r="L31" s="22">
        <f t="shared" si="8"/>
        <v>-14.705882352941178</v>
      </c>
      <c r="M31" s="21">
        <f t="shared" si="1"/>
        <v>-12</v>
      </c>
      <c r="N31" s="24">
        <f>N30*0.8</f>
        <v>-4</v>
      </c>
      <c r="O31" s="6"/>
      <c r="P31" s="35">
        <v>-23.661999999999999</v>
      </c>
      <c r="Q31" s="35">
        <v>19.212</v>
      </c>
      <c r="R31" s="35">
        <v>-20.702000000000002</v>
      </c>
      <c r="S31" s="33">
        <f t="shared" si="12"/>
        <v>2.7699999999999978</v>
      </c>
      <c r="T31" s="26">
        <f t="shared" si="13"/>
        <v>0.75333333333333019</v>
      </c>
      <c r="U31" s="33">
        <f t="shared" si="14"/>
        <v>4.0600000000000112</v>
      </c>
      <c r="V31" s="27">
        <f t="shared" si="9"/>
        <v>25</v>
      </c>
      <c r="W31" s="27">
        <f t="shared" si="10"/>
        <v>7</v>
      </c>
      <c r="X31" s="27">
        <f t="shared" si="19"/>
        <v>35.477748355684732</v>
      </c>
      <c r="Y31" s="35">
        <f t="shared" si="17"/>
        <v>1.5294117647058831</v>
      </c>
    </row>
    <row r="32" spans="1:25">
      <c r="A32" s="18">
        <v>1.9</v>
      </c>
      <c r="B32" s="21">
        <v>-17</v>
      </c>
      <c r="C32" s="22">
        <f t="shared" si="11"/>
        <v>9.735294117647058</v>
      </c>
      <c r="D32" s="21">
        <f t="shared" si="5"/>
        <v>-12</v>
      </c>
      <c r="E32" s="34">
        <f>B52*-1</f>
        <v>17.582000000000001</v>
      </c>
      <c r="F32" s="34">
        <f t="shared" si="18"/>
        <v>17.582000000000001</v>
      </c>
      <c r="G32" s="34">
        <f t="shared" si="18"/>
        <v>-11.122</v>
      </c>
      <c r="H32" s="21">
        <v>17</v>
      </c>
      <c r="I32" s="22">
        <f>F18*-1</f>
        <v>-7.4411764705882355</v>
      </c>
      <c r="J32" s="21">
        <f t="shared" si="16"/>
        <v>-12</v>
      </c>
      <c r="K32" s="21">
        <v>-17</v>
      </c>
      <c r="L32" s="22">
        <f t="shared" si="8"/>
        <v>-15.088235294117647</v>
      </c>
      <c r="M32" s="21">
        <f t="shared" si="1"/>
        <v>-12</v>
      </c>
      <c r="N32" s="24">
        <f>N30*0.6</f>
        <v>-3</v>
      </c>
      <c r="O32" s="6"/>
      <c r="P32" s="35">
        <v>-25.367000000000001</v>
      </c>
      <c r="Q32" s="35">
        <v>19.309999999999999</v>
      </c>
      <c r="R32" s="35">
        <v>-21.260999999999999</v>
      </c>
      <c r="S32" s="33">
        <f t="shared" si="12"/>
        <v>2.8416666666666694</v>
      </c>
      <c r="T32" s="26">
        <f t="shared" si="13"/>
        <v>0.65333333333332644</v>
      </c>
      <c r="U32" s="33">
        <f t="shared" si="14"/>
        <v>3.7266666666666493</v>
      </c>
      <c r="V32" s="27">
        <f t="shared" si="9"/>
        <v>25</v>
      </c>
      <c r="W32" s="27">
        <f t="shared" si="10"/>
        <v>6</v>
      </c>
      <c r="X32" s="27">
        <f t="shared" si="19"/>
        <v>32.564961134363905</v>
      </c>
      <c r="Y32" s="35">
        <f t="shared" si="17"/>
        <v>1.1470588235294112</v>
      </c>
    </row>
    <row r="33" spans="1:27">
      <c r="A33" s="18">
        <v>2</v>
      </c>
      <c r="B33" s="21">
        <v>-17</v>
      </c>
      <c r="C33" s="22">
        <f t="shared" si="11"/>
        <v>9.352941176470587</v>
      </c>
      <c r="D33" s="21">
        <f t="shared" si="5"/>
        <v>-12</v>
      </c>
      <c r="E33" s="19">
        <v>17</v>
      </c>
      <c r="F33" s="20">
        <f t="shared" ref="F33:F52" si="20">C13</f>
        <v>17</v>
      </c>
      <c r="G33" s="19">
        <f t="shared" ref="G33:G52" si="21">$D$13</f>
        <v>-12</v>
      </c>
      <c r="H33" s="21">
        <v>17</v>
      </c>
      <c r="I33" s="22">
        <f>F17*-1</f>
        <v>-7.8235294117647065</v>
      </c>
      <c r="J33" s="21">
        <f t="shared" si="16"/>
        <v>-12</v>
      </c>
      <c r="K33" s="21">
        <v>-17</v>
      </c>
      <c r="L33" s="22">
        <f>I13</f>
        <v>-15.470588235294118</v>
      </c>
      <c r="M33" s="21">
        <f t="shared" si="1"/>
        <v>-12</v>
      </c>
      <c r="N33" s="24">
        <f>N30*0.4</f>
        <v>-2</v>
      </c>
      <c r="O33" s="38" t="s">
        <v>35</v>
      </c>
      <c r="P33" s="35">
        <v>-27.105</v>
      </c>
      <c r="Q33" s="35">
        <v>19.393000000000001</v>
      </c>
      <c r="R33" s="35">
        <v>-21.768000000000001</v>
      </c>
      <c r="S33" s="33">
        <f t="shared" si="12"/>
        <v>2.8966666666666656</v>
      </c>
      <c r="T33" s="26">
        <f t="shared" si="13"/>
        <v>0.55333333333334633</v>
      </c>
      <c r="U33" s="33">
        <f t="shared" si="14"/>
        <v>3.3800000000000092</v>
      </c>
      <c r="V33" s="27">
        <f t="shared" si="9"/>
        <v>26</v>
      </c>
      <c r="W33" s="27">
        <f t="shared" si="10"/>
        <v>5</v>
      </c>
      <c r="X33" s="27">
        <f t="shared" ref="X33:X45" si="22">U33*1023/117.07</f>
        <v>29.535662424190736</v>
      </c>
      <c r="Y33" s="20">
        <f t="shared" si="17"/>
        <v>0.76470588235294024</v>
      </c>
      <c r="AA33" s="59">
        <f>ROUNDUP(W33,0)</f>
        <v>5</v>
      </c>
    </row>
    <row r="34" spans="1:27">
      <c r="A34" s="18">
        <v>2.1</v>
      </c>
      <c r="B34" s="21">
        <v>-17</v>
      </c>
      <c r="C34" s="22">
        <f t="shared" si="11"/>
        <v>8.9705882352941178</v>
      </c>
      <c r="D34" s="21">
        <f t="shared" si="5"/>
        <v>-12</v>
      </c>
      <c r="E34" s="21">
        <v>17</v>
      </c>
      <c r="F34" s="22">
        <f t="shared" si="20"/>
        <v>16.617647058823529</v>
      </c>
      <c r="G34" s="21">
        <f t="shared" si="21"/>
        <v>-12</v>
      </c>
      <c r="H34" s="21">
        <v>17</v>
      </c>
      <c r="I34" s="22">
        <f>F16*-1</f>
        <v>-8.2058823529411757</v>
      </c>
      <c r="J34" s="21">
        <f t="shared" si="16"/>
        <v>-12</v>
      </c>
      <c r="K34" s="21">
        <v>-17</v>
      </c>
      <c r="L34" s="22">
        <f t="shared" ref="L34:L37" si="23">I14</f>
        <v>-15.852941176470589</v>
      </c>
      <c r="M34" s="21">
        <f t="shared" si="1"/>
        <v>-12</v>
      </c>
      <c r="N34" s="24">
        <f>N30*0.2</f>
        <v>-1</v>
      </c>
      <c r="O34" s="6"/>
      <c r="P34" s="35">
        <v>-28.876999999999999</v>
      </c>
      <c r="Q34" s="35">
        <v>19.462</v>
      </c>
      <c r="R34" s="35">
        <v>-22.224</v>
      </c>
      <c r="S34" s="33">
        <f t="shared" si="12"/>
        <v>2.9533333333333305</v>
      </c>
      <c r="T34" s="26">
        <f t="shared" si="13"/>
        <v>0.45999999999999369</v>
      </c>
      <c r="U34" s="33">
        <f t="shared" si="14"/>
        <v>3.0399999999999965</v>
      </c>
      <c r="V34" s="27">
        <f t="shared" si="9"/>
        <v>26</v>
      </c>
      <c r="W34" s="27">
        <f t="shared" si="10"/>
        <v>5</v>
      </c>
      <c r="X34" s="27">
        <f t="shared" si="22"/>
        <v>26.564619458443637</v>
      </c>
      <c r="Y34" s="35">
        <f t="shared" si="17"/>
        <v>0.38235294117647101</v>
      </c>
    </row>
    <row r="35" spans="1:27">
      <c r="A35" s="18">
        <v>2.2000000000000002</v>
      </c>
      <c r="B35" s="21">
        <v>-17</v>
      </c>
      <c r="C35" s="22">
        <f t="shared" si="11"/>
        <v>8.5882352941176467</v>
      </c>
      <c r="D35" s="21">
        <f t="shared" si="5"/>
        <v>-12</v>
      </c>
      <c r="E35" s="21">
        <v>17</v>
      </c>
      <c r="F35" s="22">
        <f t="shared" si="20"/>
        <v>16.235294117647058</v>
      </c>
      <c r="G35" s="21">
        <f t="shared" si="21"/>
        <v>-12</v>
      </c>
      <c r="H35" s="21">
        <v>17</v>
      </c>
      <c r="I35" s="22">
        <f>F15*-1</f>
        <v>-8.5882352941176467</v>
      </c>
      <c r="J35" s="21">
        <f t="shared" si="16"/>
        <v>-12</v>
      </c>
      <c r="K35" s="21">
        <v>-17</v>
      </c>
      <c r="L35" s="22">
        <f t="shared" si="23"/>
        <v>-16.235294117647058</v>
      </c>
      <c r="M35" s="21">
        <f t="shared" si="1"/>
        <v>-12</v>
      </c>
      <c r="N35" s="24">
        <v>0</v>
      </c>
      <c r="P35" s="35">
        <v>-30.686</v>
      </c>
      <c r="Q35" s="35">
        <v>19.521000000000001</v>
      </c>
      <c r="R35" s="35">
        <v>-22.63</v>
      </c>
      <c r="S35" s="33">
        <f t="shared" si="12"/>
        <v>3.0150000000000015</v>
      </c>
      <c r="T35" s="26">
        <f t="shared" si="13"/>
        <v>0.39333333333334031</v>
      </c>
      <c r="U35" s="33">
        <f t="shared" si="14"/>
        <v>2.7066666666666581</v>
      </c>
      <c r="V35" s="27">
        <f t="shared" si="9"/>
        <v>27</v>
      </c>
      <c r="W35" s="27">
        <f t="shared" si="10"/>
        <v>4</v>
      </c>
      <c r="X35" s="27">
        <f t="shared" si="22"/>
        <v>23.651832237123017</v>
      </c>
      <c r="Y35" s="35">
        <f t="shared" ref="Y35:Y44" si="24">(C35+I35)/2*-1</f>
        <v>0</v>
      </c>
    </row>
    <row r="36" spans="1:27">
      <c r="A36" s="18">
        <v>2.2999999999999998</v>
      </c>
      <c r="B36" s="21">
        <v>-17</v>
      </c>
      <c r="C36" s="22">
        <f t="shared" si="11"/>
        <v>8.2058823529411757</v>
      </c>
      <c r="D36" s="21">
        <f t="shared" si="5"/>
        <v>-12</v>
      </c>
      <c r="E36" s="21">
        <v>17</v>
      </c>
      <c r="F36" s="22">
        <f t="shared" si="20"/>
        <v>15.852941176470589</v>
      </c>
      <c r="G36" s="21">
        <f t="shared" si="21"/>
        <v>-12</v>
      </c>
      <c r="H36" s="21">
        <v>17</v>
      </c>
      <c r="I36" s="22">
        <f>F14*-1</f>
        <v>-8.9705882352941178</v>
      </c>
      <c r="J36" s="21">
        <f t="shared" si="16"/>
        <v>-12</v>
      </c>
      <c r="K36" s="21">
        <f>H16*-1</f>
        <v>-17</v>
      </c>
      <c r="L36" s="22">
        <f t="shared" si="23"/>
        <v>-16.617647058823529</v>
      </c>
      <c r="M36" s="21">
        <f>J16</f>
        <v>-12</v>
      </c>
      <c r="N36" s="24">
        <f>N40*0.2</f>
        <v>1</v>
      </c>
      <c r="O36" s="6"/>
      <c r="P36" s="35">
        <v>-32.520000000000003</v>
      </c>
      <c r="Q36" s="35">
        <v>19.568000000000001</v>
      </c>
      <c r="R36" s="35">
        <v>-22.984999999999999</v>
      </c>
      <c r="S36" s="33">
        <f t="shared" si="12"/>
        <v>3.0566666666666715</v>
      </c>
      <c r="T36" s="26">
        <f t="shared" si="13"/>
        <v>0.31333333333333724</v>
      </c>
      <c r="U36" s="33">
        <f t="shared" si="14"/>
        <v>2.3666666666666694</v>
      </c>
      <c r="V36" s="27">
        <f t="shared" si="9"/>
        <v>27</v>
      </c>
      <c r="W36" s="27">
        <f t="shared" si="10"/>
        <v>3</v>
      </c>
      <c r="X36" s="27">
        <f t="shared" si="22"/>
        <v>20.680789271376124</v>
      </c>
      <c r="Y36" s="35">
        <f t="shared" si="24"/>
        <v>0.38235294117647101</v>
      </c>
    </row>
    <row r="37" spans="1:27">
      <c r="A37" s="18">
        <v>2.4</v>
      </c>
      <c r="B37" s="21">
        <v>-17</v>
      </c>
      <c r="C37" s="22">
        <f t="shared" si="11"/>
        <v>7.8235294117647065</v>
      </c>
      <c r="D37" s="21">
        <f t="shared" si="5"/>
        <v>-12</v>
      </c>
      <c r="E37" s="21">
        <v>17</v>
      </c>
      <c r="F37" s="22">
        <f t="shared" si="20"/>
        <v>15.470588235294118</v>
      </c>
      <c r="G37" s="21">
        <f t="shared" si="21"/>
        <v>-12</v>
      </c>
      <c r="H37" s="21">
        <v>17</v>
      </c>
      <c r="I37" s="22">
        <f>F13*-1</f>
        <v>-9.352941176470587</v>
      </c>
      <c r="J37" s="21">
        <f t="shared" si="16"/>
        <v>-12</v>
      </c>
      <c r="K37" s="30">
        <v>-17</v>
      </c>
      <c r="L37" s="31">
        <f t="shared" si="23"/>
        <v>-17</v>
      </c>
      <c r="M37" s="30">
        <f t="shared" si="1"/>
        <v>-12</v>
      </c>
      <c r="N37" s="24">
        <f>N40*0.4</f>
        <v>2</v>
      </c>
      <c r="O37" s="37" t="s">
        <v>36</v>
      </c>
      <c r="P37" s="35">
        <v>-34.380000000000003</v>
      </c>
      <c r="Q37" s="35">
        <v>19.606999999999999</v>
      </c>
      <c r="R37" s="35">
        <v>-23.289000000000001</v>
      </c>
      <c r="S37" s="33">
        <f t="shared" si="12"/>
        <v>3.0999999999999988</v>
      </c>
      <c r="T37" s="26">
        <f t="shared" si="13"/>
        <v>0.25999999999998613</v>
      </c>
      <c r="U37" s="33">
        <f t="shared" si="14"/>
        <v>2.0266666666666802</v>
      </c>
      <c r="V37" s="27">
        <f t="shared" si="9"/>
        <v>28</v>
      </c>
      <c r="W37" s="27">
        <f t="shared" si="10"/>
        <v>3</v>
      </c>
      <c r="X37" s="27">
        <f t="shared" si="22"/>
        <v>17.709746305629231</v>
      </c>
      <c r="Y37" s="35">
        <f t="shared" si="24"/>
        <v>0.76470588235294024</v>
      </c>
    </row>
    <row r="38" spans="1:27">
      <c r="A38" s="18">
        <v>2.5</v>
      </c>
      <c r="B38" s="21">
        <v>-17</v>
      </c>
      <c r="C38" s="22">
        <f t="shared" si="11"/>
        <v>7.4411764705882355</v>
      </c>
      <c r="D38" s="21">
        <f t="shared" si="5"/>
        <v>-12</v>
      </c>
      <c r="E38" s="21">
        <v>17</v>
      </c>
      <c r="F38" s="22">
        <f t="shared" si="20"/>
        <v>15.088235294117647</v>
      </c>
      <c r="G38" s="21">
        <f t="shared" si="21"/>
        <v>-12</v>
      </c>
      <c r="H38" s="21">
        <v>17</v>
      </c>
      <c r="I38" s="22">
        <f>F52*-1</f>
        <v>-9.735294117647058</v>
      </c>
      <c r="J38" s="21">
        <f t="shared" si="16"/>
        <v>-12</v>
      </c>
      <c r="K38" s="34">
        <f>H18*-1</f>
        <v>-17.582000000000001</v>
      </c>
      <c r="L38" s="34">
        <f>I18</f>
        <v>-17.582000000000001</v>
      </c>
      <c r="M38" s="34">
        <f>J18</f>
        <v>-11.122</v>
      </c>
      <c r="N38" s="24">
        <f>N40*0.6</f>
        <v>3</v>
      </c>
      <c r="O38" s="6"/>
      <c r="P38" s="35">
        <v>-36.268000000000001</v>
      </c>
      <c r="Q38" s="35">
        <v>19.638000000000002</v>
      </c>
      <c r="R38" s="35">
        <v>-23.544</v>
      </c>
      <c r="S38" s="33">
        <f t="shared" si="12"/>
        <v>3.1466666666666629</v>
      </c>
      <c r="T38" s="26">
        <f t="shared" si="13"/>
        <v>0.20666666666668237</v>
      </c>
      <c r="U38" s="33">
        <f t="shared" si="14"/>
        <v>1.6999999999999931</v>
      </c>
      <c r="V38" s="27">
        <f t="shared" si="9"/>
        <v>28</v>
      </c>
      <c r="W38" s="27">
        <f t="shared" si="10"/>
        <v>2</v>
      </c>
      <c r="X38" s="27">
        <f t="shared" si="22"/>
        <v>14.855214828734885</v>
      </c>
      <c r="Y38" s="35">
        <f t="shared" si="24"/>
        <v>1.1470588235294112</v>
      </c>
    </row>
    <row r="39" spans="1:27">
      <c r="A39" s="18">
        <v>2.6</v>
      </c>
      <c r="B39" s="21">
        <v>-17</v>
      </c>
      <c r="C39" s="22">
        <f t="shared" si="11"/>
        <v>7.0588235294117627</v>
      </c>
      <c r="D39" s="21">
        <f t="shared" si="5"/>
        <v>-12</v>
      </c>
      <c r="E39" s="21">
        <v>17</v>
      </c>
      <c r="F39" s="22">
        <f t="shared" si="20"/>
        <v>14.705882352941178</v>
      </c>
      <c r="G39" s="21">
        <f t="shared" si="21"/>
        <v>-12</v>
      </c>
      <c r="H39" s="21">
        <v>17</v>
      </c>
      <c r="I39" s="22">
        <f>F51*-1</f>
        <v>-10.117647058823529</v>
      </c>
      <c r="J39" s="21">
        <f t="shared" si="16"/>
        <v>-12</v>
      </c>
      <c r="K39" s="34">
        <f>H19*-1</f>
        <v>-19.702000000000002</v>
      </c>
      <c r="L39" s="34">
        <f t="shared" ref="L39:M42" si="25">I19</f>
        <v>-14.317</v>
      </c>
      <c r="M39" s="34">
        <f t="shared" si="25"/>
        <v>-10.494999999999999</v>
      </c>
      <c r="N39" s="24">
        <f>N40*0.8</f>
        <v>4</v>
      </c>
      <c r="O39" s="6"/>
      <c r="P39" s="35">
        <v>-38.170999999999999</v>
      </c>
      <c r="Q39" s="35">
        <v>19.661000000000001</v>
      </c>
      <c r="R39" s="35">
        <v>-23.747</v>
      </c>
      <c r="S39" s="33">
        <f t="shared" si="12"/>
        <v>3.1716666666666642</v>
      </c>
      <c r="T39" s="26">
        <f t="shared" si="13"/>
        <v>0.15333333333333124</v>
      </c>
      <c r="U39" s="33">
        <f t="shared" si="14"/>
        <v>1.3533333333333291</v>
      </c>
      <c r="V39" s="27">
        <f t="shared" si="9"/>
        <v>28</v>
      </c>
      <c r="W39" s="27">
        <f t="shared" si="10"/>
        <v>2</v>
      </c>
      <c r="X39" s="27">
        <f t="shared" si="22"/>
        <v>11.825916118561508</v>
      </c>
      <c r="Y39" s="35">
        <f t="shared" si="24"/>
        <v>1.5294117647058831</v>
      </c>
    </row>
    <row r="40" spans="1:27">
      <c r="A40" s="18">
        <v>2.7</v>
      </c>
      <c r="B40" s="21">
        <v>-17</v>
      </c>
      <c r="C40" s="22">
        <f t="shared" si="11"/>
        <v>6.6764705882352935</v>
      </c>
      <c r="D40" s="21">
        <f t="shared" si="5"/>
        <v>-12</v>
      </c>
      <c r="E40" s="21">
        <v>17</v>
      </c>
      <c r="F40" s="22">
        <f t="shared" si="20"/>
        <v>14.323529411764707</v>
      </c>
      <c r="G40" s="21">
        <f t="shared" si="21"/>
        <v>-12</v>
      </c>
      <c r="H40" s="21">
        <v>17</v>
      </c>
      <c r="I40" s="22">
        <f>F50*-1</f>
        <v>-10.5</v>
      </c>
      <c r="J40" s="21">
        <f t="shared" si="16"/>
        <v>-12</v>
      </c>
      <c r="K40" s="34">
        <f>H20*-1</f>
        <v>-20.914999999999999</v>
      </c>
      <c r="L40" s="34">
        <f t="shared" si="25"/>
        <v>-10.708</v>
      </c>
      <c r="M40" s="34">
        <f t="shared" si="25"/>
        <v>-9.89</v>
      </c>
      <c r="N40" s="24">
        <f>$B$7</f>
        <v>5</v>
      </c>
      <c r="O40" s="6"/>
      <c r="P40" s="35">
        <v>-40.093000000000004</v>
      </c>
      <c r="Q40" s="35">
        <v>19.678000000000001</v>
      </c>
      <c r="R40" s="35">
        <v>-23.9</v>
      </c>
      <c r="S40" s="33">
        <f t="shared" si="12"/>
        <v>3.2033333333333398</v>
      </c>
      <c r="T40" s="26">
        <f t="shared" si="13"/>
        <v>0.11333333333332972</v>
      </c>
      <c r="U40" s="33">
        <f t="shared" si="14"/>
        <v>1.0199999999999911</v>
      </c>
      <c r="V40" s="27">
        <f t="shared" si="9"/>
        <v>28</v>
      </c>
      <c r="W40" s="27">
        <f t="shared" si="10"/>
        <v>1</v>
      </c>
      <c r="X40" s="27">
        <f t="shared" si="22"/>
        <v>8.91312889724089</v>
      </c>
      <c r="Y40" s="35">
        <f t="shared" si="24"/>
        <v>1.9117647058823533</v>
      </c>
    </row>
    <row r="41" spans="1:27">
      <c r="A41" s="18">
        <v>2.8</v>
      </c>
      <c r="B41" s="21">
        <v>-17</v>
      </c>
      <c r="C41" s="22">
        <f t="shared" si="11"/>
        <v>6.2941176470588243</v>
      </c>
      <c r="D41" s="21">
        <f t="shared" si="5"/>
        <v>-12</v>
      </c>
      <c r="E41" s="21">
        <v>17</v>
      </c>
      <c r="F41" s="22">
        <f t="shared" si="20"/>
        <v>13.941176470588236</v>
      </c>
      <c r="G41" s="21">
        <f t="shared" si="21"/>
        <v>-12</v>
      </c>
      <c r="H41" s="21">
        <v>17</v>
      </c>
      <c r="I41" s="22">
        <f>F49*-1</f>
        <v>-10.882352941176471</v>
      </c>
      <c r="J41" s="21">
        <f t="shared" si="16"/>
        <v>-12</v>
      </c>
      <c r="K41" s="34">
        <f>H21*-1</f>
        <v>-21.184000000000001</v>
      </c>
      <c r="L41" s="34">
        <f t="shared" si="25"/>
        <v>-7.008</v>
      </c>
      <c r="M41" s="34">
        <f t="shared" si="25"/>
        <v>-9.3130000000000006</v>
      </c>
      <c r="N41" s="24">
        <f>N40*0.8</f>
        <v>4</v>
      </c>
      <c r="O41" s="6"/>
      <c r="P41" s="35">
        <v>-42.021999999999998</v>
      </c>
      <c r="Q41" s="35">
        <v>19.689</v>
      </c>
      <c r="R41" s="35">
        <v>-24.003</v>
      </c>
      <c r="S41" s="33">
        <f t="shared" si="12"/>
        <v>3.214999999999991</v>
      </c>
      <c r="T41" s="26">
        <f t="shared" si="13"/>
        <v>7.3333333333328213E-2</v>
      </c>
      <c r="U41" s="33">
        <f t="shared" si="14"/>
        <v>0.68666666666667675</v>
      </c>
      <c r="V41" s="27">
        <f t="shared" si="9"/>
        <v>29</v>
      </c>
      <c r="W41" s="27">
        <f t="shared" si="10"/>
        <v>1</v>
      </c>
      <c r="X41" s="27">
        <f t="shared" si="22"/>
        <v>6.0003416759204775</v>
      </c>
      <c r="Y41" s="35">
        <f t="shared" si="24"/>
        <v>2.2941176470588234</v>
      </c>
    </row>
    <row r="42" spans="1:27">
      <c r="A42" s="18">
        <v>2.9</v>
      </c>
      <c r="B42" s="21">
        <v>-17</v>
      </c>
      <c r="C42" s="22">
        <f t="shared" si="11"/>
        <v>5.911764705882355</v>
      </c>
      <c r="D42" s="21">
        <f t="shared" si="5"/>
        <v>-12</v>
      </c>
      <c r="E42" s="21">
        <v>17</v>
      </c>
      <c r="F42" s="22">
        <f t="shared" si="20"/>
        <v>13.558823529411764</v>
      </c>
      <c r="G42" s="21">
        <f t="shared" si="21"/>
        <v>-12</v>
      </c>
      <c r="H42" s="21">
        <v>17</v>
      </c>
      <c r="I42" s="22">
        <f>F48*-1</f>
        <v>-11.264705882352942</v>
      </c>
      <c r="J42" s="21">
        <f t="shared" si="16"/>
        <v>-12</v>
      </c>
      <c r="K42" s="34">
        <f>H22*-1</f>
        <v>-18.369</v>
      </c>
      <c r="L42" s="34">
        <f t="shared" si="25"/>
        <v>-3.7930000000000001</v>
      </c>
      <c r="M42" s="34">
        <f t="shared" si="25"/>
        <v>-10.976000000000001</v>
      </c>
      <c r="N42" s="24">
        <f>N40*0.6</f>
        <v>3</v>
      </c>
      <c r="O42" s="6"/>
      <c r="P42" s="35">
        <v>-43.957999999999998</v>
      </c>
      <c r="Q42" s="35">
        <v>19.693999999999999</v>
      </c>
      <c r="R42" s="35">
        <v>-24.055</v>
      </c>
      <c r="S42" s="33">
        <f t="shared" si="12"/>
        <v>3.2266666666666661</v>
      </c>
      <c r="T42" s="26">
        <f t="shared" si="13"/>
        <v>3.3333333333326699E-2</v>
      </c>
      <c r="U42" s="33">
        <f t="shared" si="14"/>
        <v>0.34666666666666396</v>
      </c>
      <c r="V42" s="27">
        <f t="shared" si="9"/>
        <v>29</v>
      </c>
      <c r="W42" s="27">
        <f t="shared" si="10"/>
        <v>1</v>
      </c>
      <c r="X42" s="27">
        <f t="shared" si="22"/>
        <v>3.0292987101733773</v>
      </c>
      <c r="Y42" s="35">
        <f t="shared" si="24"/>
        <v>2.6764705882352935</v>
      </c>
    </row>
    <row r="43" spans="1:27">
      <c r="A43" s="18">
        <v>3</v>
      </c>
      <c r="B43" s="21">
        <v>-17</v>
      </c>
      <c r="C43" s="22">
        <f t="shared" si="11"/>
        <v>5.5294117647058822</v>
      </c>
      <c r="D43" s="21">
        <f t="shared" si="5"/>
        <v>-12</v>
      </c>
      <c r="E43" s="21">
        <v>17</v>
      </c>
      <c r="F43" s="22">
        <f t="shared" si="20"/>
        <v>13.176470588235293</v>
      </c>
      <c r="G43" s="21">
        <f t="shared" si="21"/>
        <v>-12</v>
      </c>
      <c r="H43" s="21">
        <v>17</v>
      </c>
      <c r="I43" s="22">
        <f>F47*-1</f>
        <v>-11.647058823529413</v>
      </c>
      <c r="J43" s="21">
        <f t="shared" si="16"/>
        <v>-12</v>
      </c>
      <c r="K43" s="20">
        <v>-17</v>
      </c>
      <c r="L43" s="20">
        <f>I23</f>
        <v>-4</v>
      </c>
      <c r="M43" s="19">
        <f t="shared" ref="M43:M52" si="26">$D$13</f>
        <v>-12</v>
      </c>
      <c r="N43" s="24">
        <f>N40*0.4</f>
        <v>2</v>
      </c>
      <c r="O43" s="38" t="s">
        <v>37</v>
      </c>
      <c r="P43" s="35">
        <v>-45.901000000000003</v>
      </c>
      <c r="Q43" s="35">
        <v>19.693999999999999</v>
      </c>
      <c r="R43" s="35">
        <v>-24.056999999999999</v>
      </c>
      <c r="S43" s="33">
        <f t="shared" si="12"/>
        <v>3.2383333333333413</v>
      </c>
      <c r="T43" s="26">
        <f t="shared" si="13"/>
        <v>0</v>
      </c>
      <c r="U43" s="33">
        <f t="shared" si="14"/>
        <v>1.3333333333325943E-2</v>
      </c>
      <c r="V43" s="27">
        <f t="shared" si="9"/>
        <v>29</v>
      </c>
      <c r="W43" s="27">
        <f t="shared" si="10"/>
        <v>0</v>
      </c>
      <c r="X43" s="27">
        <f t="shared" si="22"/>
        <v>0.11651148885275851</v>
      </c>
      <c r="Y43" s="35">
        <f t="shared" si="24"/>
        <v>3.0588235294117654</v>
      </c>
    </row>
    <row r="44" spans="1:27">
      <c r="A44" s="18">
        <v>3.1</v>
      </c>
      <c r="B44" s="21">
        <v>-17</v>
      </c>
      <c r="C44" s="22">
        <f t="shared" si="11"/>
        <v>5.1470588235294095</v>
      </c>
      <c r="D44" s="21">
        <f t="shared" si="5"/>
        <v>-12</v>
      </c>
      <c r="E44" s="21">
        <v>17</v>
      </c>
      <c r="F44" s="22">
        <f t="shared" si="20"/>
        <v>12.794117647058822</v>
      </c>
      <c r="G44" s="21">
        <f t="shared" si="21"/>
        <v>-12</v>
      </c>
      <c r="H44" s="21">
        <v>17</v>
      </c>
      <c r="I44" s="22">
        <f>F46*-1</f>
        <v>-12.02941176470588</v>
      </c>
      <c r="J44" s="21">
        <f t="shared" si="16"/>
        <v>-12</v>
      </c>
      <c r="K44" s="21">
        <v>-17</v>
      </c>
      <c r="L44" s="22">
        <f t="shared" ref="L44:L52" si="27">I24</f>
        <v>-4.382352941176471</v>
      </c>
      <c r="M44" s="21">
        <f t="shared" si="26"/>
        <v>-12</v>
      </c>
      <c r="N44" s="24">
        <f>N40*0.2</f>
        <v>1</v>
      </c>
      <c r="O44" s="6"/>
      <c r="P44" s="35">
        <v>-47.837000000000003</v>
      </c>
      <c r="Q44" s="35">
        <v>19.689</v>
      </c>
      <c r="R44" s="35">
        <v>-24.007999999999999</v>
      </c>
      <c r="S44" s="33">
        <f t="shared" si="12"/>
        <v>3.2266666666666661</v>
      </c>
      <c r="T44" s="26">
        <f t="shared" si="13"/>
        <v>-3.3333333333326699E-2</v>
      </c>
      <c r="U44" s="33">
        <f t="shared" si="14"/>
        <v>0.32666666666666322</v>
      </c>
      <c r="V44" s="27">
        <f t="shared" si="9"/>
        <v>29</v>
      </c>
      <c r="W44" s="27">
        <f t="shared" si="10"/>
        <v>-1</v>
      </c>
      <c r="X44" s="27">
        <f t="shared" si="22"/>
        <v>2.8545314768941359</v>
      </c>
      <c r="Y44" s="20">
        <f t="shared" si="24"/>
        <v>3.4411764705882355</v>
      </c>
    </row>
    <row r="45" spans="1:27">
      <c r="A45" s="45">
        <v>3.2</v>
      </c>
      <c r="B45" s="21">
        <v>-17</v>
      </c>
      <c r="C45" s="22">
        <f t="shared" si="11"/>
        <v>4.764705882352942</v>
      </c>
      <c r="D45" s="21">
        <f t="shared" si="5"/>
        <v>-12</v>
      </c>
      <c r="E45" s="21">
        <v>17</v>
      </c>
      <c r="F45" s="22">
        <f t="shared" si="20"/>
        <v>12.411764705882353</v>
      </c>
      <c r="G45" s="21">
        <f t="shared" si="21"/>
        <v>-12</v>
      </c>
      <c r="H45" s="21">
        <v>17</v>
      </c>
      <c r="I45" s="22">
        <f>F45*-1</f>
        <v>-12.411764705882353</v>
      </c>
      <c r="J45" s="21">
        <f t="shared" si="16"/>
        <v>-12</v>
      </c>
      <c r="K45" s="21">
        <v>-17</v>
      </c>
      <c r="L45" s="22">
        <f t="shared" si="27"/>
        <v>-4.764705882352942</v>
      </c>
      <c r="M45" s="21">
        <f t="shared" si="26"/>
        <v>-12</v>
      </c>
      <c r="N45" s="24">
        <v>0</v>
      </c>
      <c r="P45" s="22">
        <v>-49.765999999999998</v>
      </c>
      <c r="Q45" s="22">
        <v>19.678999999999998</v>
      </c>
      <c r="R45" s="22">
        <v>-23.908999999999999</v>
      </c>
      <c r="S45" s="33">
        <f t="shared" si="12"/>
        <v>3.214999999999991</v>
      </c>
      <c r="T45" s="26">
        <f t="shared" si="13"/>
        <v>-6.6666666666677074E-2</v>
      </c>
      <c r="U45" s="33">
        <f t="shared" si="14"/>
        <v>0.66000000000000125</v>
      </c>
      <c r="V45" s="27">
        <f t="shared" si="9"/>
        <v>29</v>
      </c>
      <c r="W45" s="27">
        <f t="shared" si="10"/>
        <v>-1</v>
      </c>
      <c r="X45" s="27">
        <f t="shared" si="22"/>
        <v>5.7673186982147548</v>
      </c>
      <c r="Y45" s="18">
        <f>(F45+L45)/2</f>
        <v>3.8235294117647056</v>
      </c>
    </row>
    <row r="46" spans="1:27">
      <c r="A46" s="45">
        <v>3.3</v>
      </c>
      <c r="B46" s="21">
        <v>-17</v>
      </c>
      <c r="C46" s="22">
        <f t="shared" si="11"/>
        <v>4.382352941176471</v>
      </c>
      <c r="D46" s="21">
        <f t="shared" si="5"/>
        <v>-12</v>
      </c>
      <c r="E46" s="21">
        <v>17</v>
      </c>
      <c r="F46" s="22">
        <f t="shared" si="20"/>
        <v>12.02941176470588</v>
      </c>
      <c r="G46" s="21">
        <f t="shared" si="21"/>
        <v>-12</v>
      </c>
      <c r="H46" s="21">
        <v>17</v>
      </c>
      <c r="I46" s="22">
        <f>F44*-1</f>
        <v>-12.794117647058822</v>
      </c>
      <c r="J46" s="21">
        <f t="shared" si="16"/>
        <v>-12</v>
      </c>
      <c r="K46" s="21">
        <v>-17</v>
      </c>
      <c r="L46" s="22">
        <f t="shared" si="27"/>
        <v>-5.1470588235294095</v>
      </c>
      <c r="M46" s="21">
        <f t="shared" si="26"/>
        <v>-12</v>
      </c>
      <c r="N46" s="24">
        <f>N50*0.2</f>
        <v>-1</v>
      </c>
      <c r="O46" s="6"/>
      <c r="P46" s="35">
        <v>-51.69</v>
      </c>
      <c r="Q46" s="35">
        <v>19.661999999999999</v>
      </c>
      <c r="R46" s="35">
        <v>-23.76</v>
      </c>
      <c r="S46" s="33">
        <f t="shared" si="12"/>
        <v>3.2066666666666652</v>
      </c>
      <c r="T46" s="26">
        <f t="shared" si="13"/>
        <v>-0.11333333333332972</v>
      </c>
      <c r="U46" s="33">
        <f t="shared" si="14"/>
        <v>0.99333333333331553</v>
      </c>
      <c r="V46" s="27">
        <f t="shared" si="9"/>
        <v>29</v>
      </c>
      <c r="W46" s="27">
        <f t="shared" si="10"/>
        <v>-1</v>
      </c>
      <c r="X46" s="27">
        <f>ABS(U46*1023/117.07)</f>
        <v>8.6801059195351655</v>
      </c>
      <c r="Y46" s="18">
        <f t="shared" ref="Y46:Y52" si="28">(F46+L46)/2</f>
        <v>3.4411764705882355</v>
      </c>
    </row>
    <row r="47" spans="1:27">
      <c r="A47" s="45">
        <v>3.4</v>
      </c>
      <c r="B47" s="30">
        <v>-17</v>
      </c>
      <c r="C47" s="31">
        <v>4</v>
      </c>
      <c r="D47" s="30">
        <f t="shared" si="5"/>
        <v>-12</v>
      </c>
      <c r="E47" s="21">
        <v>17</v>
      </c>
      <c r="F47" s="22">
        <f t="shared" si="20"/>
        <v>11.647058823529413</v>
      </c>
      <c r="G47" s="21">
        <f t="shared" si="21"/>
        <v>-12</v>
      </c>
      <c r="H47" s="21">
        <v>17</v>
      </c>
      <c r="I47" s="22">
        <f>F43*-1</f>
        <v>-13.176470588235293</v>
      </c>
      <c r="J47" s="21">
        <f t="shared" si="16"/>
        <v>-12</v>
      </c>
      <c r="K47" s="21">
        <v>-17</v>
      </c>
      <c r="L47" s="22">
        <f t="shared" si="27"/>
        <v>-5.5294117647058822</v>
      </c>
      <c r="M47" s="21">
        <f t="shared" si="26"/>
        <v>-12</v>
      </c>
      <c r="N47" s="24">
        <f>N50*0.4</f>
        <v>-2</v>
      </c>
      <c r="O47" s="37" t="s">
        <v>40</v>
      </c>
      <c r="P47" s="22">
        <v>-53.593000000000004</v>
      </c>
      <c r="Q47" s="22">
        <v>19.64</v>
      </c>
      <c r="R47" s="22">
        <v>-23.56</v>
      </c>
      <c r="S47" s="33">
        <f t="shared" si="12"/>
        <v>3.1716666666666757</v>
      </c>
      <c r="T47" s="26">
        <f t="shared" si="13"/>
        <v>-0.14666666666665643</v>
      </c>
      <c r="U47" s="33">
        <f t="shared" si="14"/>
        <v>1.3333333333333521</v>
      </c>
      <c r="V47" s="27">
        <f t="shared" si="9"/>
        <v>28</v>
      </c>
      <c r="W47" s="27">
        <f t="shared" si="10"/>
        <v>-2</v>
      </c>
      <c r="X47" s="27">
        <f t="shared" ref="X47:X52" si="29">ABS(U47*1023/117.07)</f>
        <v>11.651148885282476</v>
      </c>
      <c r="Y47" s="18">
        <f t="shared" si="28"/>
        <v>3.0588235294117654</v>
      </c>
    </row>
    <row r="48" spans="1:27">
      <c r="A48" s="45">
        <v>3.5</v>
      </c>
      <c r="B48" s="51">
        <v>-18.369</v>
      </c>
      <c r="C48" s="51">
        <v>3.7930000000000001</v>
      </c>
      <c r="D48" s="51">
        <v>-10.976000000000001</v>
      </c>
      <c r="E48" s="21">
        <v>17</v>
      </c>
      <c r="F48" s="22">
        <f t="shared" si="20"/>
        <v>11.264705882352942</v>
      </c>
      <c r="G48" s="21">
        <f t="shared" si="21"/>
        <v>-12</v>
      </c>
      <c r="H48" s="21">
        <v>17</v>
      </c>
      <c r="I48" s="22">
        <f>F42*-1</f>
        <v>-13.558823529411764</v>
      </c>
      <c r="J48" s="21">
        <f t="shared" si="16"/>
        <v>-12</v>
      </c>
      <c r="K48" s="21">
        <v>-17</v>
      </c>
      <c r="L48" s="22">
        <f t="shared" si="27"/>
        <v>-5.911764705882355</v>
      </c>
      <c r="M48" s="21">
        <f t="shared" si="26"/>
        <v>-12</v>
      </c>
      <c r="N48" s="24">
        <f>N50*0.6</f>
        <v>-3</v>
      </c>
      <c r="O48" s="6"/>
      <c r="P48" s="35">
        <f>P47</f>
        <v>-53.593000000000004</v>
      </c>
      <c r="Q48" s="35">
        <v>25.82</v>
      </c>
      <c r="R48" s="35">
        <f>R47</f>
        <v>-23.56</v>
      </c>
      <c r="S48" s="33">
        <f t="shared" si="12"/>
        <v>0</v>
      </c>
      <c r="T48" s="26">
        <f t="shared" si="13"/>
        <v>41.199999999999989</v>
      </c>
      <c r="U48" s="33">
        <f t="shared" si="14"/>
        <v>0</v>
      </c>
      <c r="V48" s="27">
        <f t="shared" si="9"/>
        <v>0</v>
      </c>
      <c r="W48" s="27">
        <f t="shared" si="10"/>
        <v>361</v>
      </c>
      <c r="X48" s="27">
        <f t="shared" si="29"/>
        <v>0</v>
      </c>
      <c r="Y48" s="18">
        <f t="shared" si="28"/>
        <v>2.6764705882352935</v>
      </c>
    </row>
    <row r="49" spans="1:25">
      <c r="A49" s="45">
        <v>3.6</v>
      </c>
      <c r="B49" s="51">
        <v>-21.184000000000001</v>
      </c>
      <c r="C49" s="51">
        <v>7.008</v>
      </c>
      <c r="D49" s="51">
        <v>-9.3130000000000006</v>
      </c>
      <c r="E49" s="21">
        <v>17</v>
      </c>
      <c r="F49" s="22">
        <f t="shared" si="20"/>
        <v>10.882352941176471</v>
      </c>
      <c r="G49" s="21">
        <f t="shared" si="21"/>
        <v>-12</v>
      </c>
      <c r="H49" s="21">
        <v>17</v>
      </c>
      <c r="I49" s="22">
        <f>F41*-1</f>
        <v>-13.941176470588236</v>
      </c>
      <c r="J49" s="21">
        <f t="shared" si="16"/>
        <v>-12</v>
      </c>
      <c r="K49" s="21">
        <v>-17</v>
      </c>
      <c r="L49" s="22">
        <f t="shared" si="27"/>
        <v>-6.2941176470588243</v>
      </c>
      <c r="M49" s="21">
        <f t="shared" si="26"/>
        <v>-12</v>
      </c>
      <c r="N49" s="24">
        <f>N50*0.8</f>
        <v>-4</v>
      </c>
      <c r="O49" s="6"/>
      <c r="P49" s="35">
        <f>P48-($P$47-$P$52)/4</f>
        <v>-40.194749999999999</v>
      </c>
      <c r="Q49" s="35">
        <v>32</v>
      </c>
      <c r="R49" s="35">
        <f>R48-($R$47-$R$52)/4</f>
        <v>-18.087249999999997</v>
      </c>
      <c r="S49" s="33">
        <f t="shared" si="12"/>
        <v>22.330416666666672</v>
      </c>
      <c r="T49" s="26">
        <f t="shared" si="13"/>
        <v>41.199999999999989</v>
      </c>
      <c r="U49" s="33">
        <f t="shared" si="14"/>
        <v>36.485000000000007</v>
      </c>
      <c r="V49" s="27">
        <f t="shared" si="9"/>
        <v>196</v>
      </c>
      <c r="W49" s="27">
        <f t="shared" si="10"/>
        <v>361</v>
      </c>
      <c r="X49" s="27">
        <f t="shared" si="29"/>
        <v>318.81912530964388</v>
      </c>
      <c r="Y49" s="18">
        <f t="shared" si="28"/>
        <v>2.2941176470588234</v>
      </c>
    </row>
    <row r="50" spans="1:25">
      <c r="A50" s="45">
        <v>3.7</v>
      </c>
      <c r="B50" s="51">
        <v>-20.914999999999999</v>
      </c>
      <c r="C50" s="34">
        <v>10.708</v>
      </c>
      <c r="D50" s="51">
        <v>-9.89</v>
      </c>
      <c r="E50" s="21">
        <v>17</v>
      </c>
      <c r="F50" s="22">
        <f t="shared" si="20"/>
        <v>10.5</v>
      </c>
      <c r="G50" s="21">
        <f t="shared" si="21"/>
        <v>-12</v>
      </c>
      <c r="H50" s="21">
        <v>17</v>
      </c>
      <c r="I50" s="22">
        <f>F40*-1</f>
        <v>-14.323529411764707</v>
      </c>
      <c r="J50" s="21">
        <f t="shared" si="16"/>
        <v>-12</v>
      </c>
      <c r="K50" s="21">
        <v>-17</v>
      </c>
      <c r="L50" s="22">
        <f t="shared" si="27"/>
        <v>-6.6764705882352935</v>
      </c>
      <c r="M50" s="21">
        <f t="shared" si="26"/>
        <v>-12</v>
      </c>
      <c r="N50" s="24">
        <f>-1*$B$7</f>
        <v>-5</v>
      </c>
      <c r="O50" s="6"/>
      <c r="P50" s="35">
        <f t="shared" ref="P50:P51" si="30">P49-($P$47-$P$52)/4</f>
        <v>-26.796499999999998</v>
      </c>
      <c r="Q50" s="35">
        <v>27</v>
      </c>
      <c r="R50" s="35">
        <f t="shared" ref="R50:R51" si="31">R49-($R$47-$R$52)/4</f>
        <v>-12.614499999999998</v>
      </c>
      <c r="S50" s="33">
        <f t="shared" si="12"/>
        <v>22.330416666666665</v>
      </c>
      <c r="T50" s="26">
        <f t="shared" si="13"/>
        <v>-33.333333333333329</v>
      </c>
      <c r="U50" s="33">
        <f t="shared" si="14"/>
        <v>36.484999999999992</v>
      </c>
      <c r="V50" s="27">
        <f t="shared" si="9"/>
        <v>196</v>
      </c>
      <c r="W50" s="27">
        <f t="shared" si="10"/>
        <v>-292</v>
      </c>
      <c r="X50" s="27">
        <f t="shared" si="29"/>
        <v>318.81912530964377</v>
      </c>
      <c r="Y50" s="18">
        <f t="shared" si="28"/>
        <v>1.9117647058823533</v>
      </c>
    </row>
    <row r="51" spans="1:25">
      <c r="A51" s="45">
        <v>3.8</v>
      </c>
      <c r="B51" s="51">
        <v>-19.702000000000002</v>
      </c>
      <c r="C51" s="51">
        <v>14.317</v>
      </c>
      <c r="D51" s="51">
        <v>-10.494999999999999</v>
      </c>
      <c r="E51" s="21">
        <v>17</v>
      </c>
      <c r="F51" s="22">
        <f t="shared" si="20"/>
        <v>10.117647058823529</v>
      </c>
      <c r="G51" s="21">
        <f t="shared" si="21"/>
        <v>-12</v>
      </c>
      <c r="H51" s="21">
        <v>17</v>
      </c>
      <c r="I51" s="22">
        <f>F39*-1</f>
        <v>-14.705882352941178</v>
      </c>
      <c r="J51" s="21">
        <f t="shared" si="16"/>
        <v>-12</v>
      </c>
      <c r="K51" s="21">
        <v>-17</v>
      </c>
      <c r="L51" s="22">
        <f t="shared" si="27"/>
        <v>-7.0588235294117627</v>
      </c>
      <c r="M51" s="21">
        <f t="shared" si="26"/>
        <v>-12</v>
      </c>
      <c r="N51" s="24">
        <f>N50*0.8</f>
        <v>-4</v>
      </c>
      <c r="O51" s="6"/>
      <c r="P51" s="35">
        <f t="shared" si="30"/>
        <v>-13.398249999999997</v>
      </c>
      <c r="Q51" s="35">
        <v>22</v>
      </c>
      <c r="R51" s="35">
        <f t="shared" si="31"/>
        <v>-7.1417499999999983</v>
      </c>
      <c r="S51" s="33">
        <f t="shared" si="12"/>
        <v>22.330416666666665</v>
      </c>
      <c r="T51" s="26">
        <f t="shared" si="13"/>
        <v>-33.333333333333329</v>
      </c>
      <c r="U51" s="33">
        <f t="shared" si="14"/>
        <v>36.484999999999992</v>
      </c>
      <c r="V51" s="27">
        <f t="shared" si="9"/>
        <v>196</v>
      </c>
      <c r="W51" s="27">
        <f t="shared" si="10"/>
        <v>-292</v>
      </c>
      <c r="X51" s="27">
        <f t="shared" si="29"/>
        <v>318.81912530964377</v>
      </c>
      <c r="Y51" s="18">
        <f t="shared" si="28"/>
        <v>1.5294117647058831</v>
      </c>
    </row>
    <row r="52" spans="1:25">
      <c r="A52" s="45">
        <v>3.9</v>
      </c>
      <c r="B52" s="51">
        <v>-17.582000000000001</v>
      </c>
      <c r="C52" s="51">
        <v>17.582000000000001</v>
      </c>
      <c r="D52" s="51">
        <v>-11.122</v>
      </c>
      <c r="E52" s="21">
        <v>17</v>
      </c>
      <c r="F52" s="22">
        <f t="shared" si="20"/>
        <v>9.735294117647058</v>
      </c>
      <c r="G52" s="21">
        <f t="shared" si="21"/>
        <v>-12</v>
      </c>
      <c r="H52" s="21">
        <v>17</v>
      </c>
      <c r="I52" s="22">
        <f>F38*-1</f>
        <v>-15.088235294117647</v>
      </c>
      <c r="J52" s="21">
        <f t="shared" si="16"/>
        <v>-12</v>
      </c>
      <c r="K52" s="21">
        <v>-17</v>
      </c>
      <c r="L52" s="22">
        <f t="shared" si="27"/>
        <v>-7.4411764705882355</v>
      </c>
      <c r="M52" s="21">
        <f t="shared" si="26"/>
        <v>-12</v>
      </c>
      <c r="N52" s="24">
        <f>N50*0.6</f>
        <v>-3</v>
      </c>
      <c r="O52" s="6"/>
      <c r="P52" s="22">
        <v>0</v>
      </c>
      <c r="Q52" s="35">
        <v>17</v>
      </c>
      <c r="R52" s="35">
        <f>R53</f>
        <v>-1.669</v>
      </c>
      <c r="S52" s="33">
        <f t="shared" ref="S52" si="32">(ABS(P51-P52))/(0.1*6)</f>
        <v>22.330416666666657</v>
      </c>
      <c r="T52" s="26">
        <f t="shared" ref="T52" si="33">-4*((Q51-Q52))/(0.1*6)</f>
        <v>-33.333333333333329</v>
      </c>
      <c r="U52" s="33">
        <f t="shared" ref="U52" si="34">4*(ABS(R51-R52))/(0.1*6)</f>
        <v>36.484999999999978</v>
      </c>
      <c r="V52" s="27">
        <f t="shared" si="9"/>
        <v>196</v>
      </c>
      <c r="W52" s="27">
        <f t="shared" si="10"/>
        <v>-292</v>
      </c>
      <c r="X52" s="27">
        <f t="shared" si="29"/>
        <v>318.81912530964365</v>
      </c>
      <c r="Y52" s="18">
        <f t="shared" si="28"/>
        <v>1.1470588235294112</v>
      </c>
    </row>
    <row r="53" spans="1:25">
      <c r="A53" s="40"/>
      <c r="B53" s="22">
        <v>-17</v>
      </c>
      <c r="C53" s="22">
        <v>17</v>
      </c>
      <c r="D53" s="21">
        <f t="shared" ref="D53" si="35">$D$13</f>
        <v>-12</v>
      </c>
      <c r="E53" s="3"/>
      <c r="F53" s="42"/>
      <c r="G53" s="3"/>
      <c r="H53" s="3"/>
      <c r="I53" s="3"/>
      <c r="J53" s="3"/>
      <c r="K53" s="3"/>
      <c r="L53" s="1"/>
      <c r="M53" s="1"/>
      <c r="P53" s="35">
        <v>0</v>
      </c>
      <c r="Q53" s="35">
        <v>13.343</v>
      </c>
      <c r="R53" s="35">
        <v>-1.669</v>
      </c>
      <c r="S53" s="33">
        <f t="shared" ref="S53" si="36">(ABS(P52-P53))/(0.1*6)</f>
        <v>0</v>
      </c>
      <c r="T53" s="26">
        <f t="shared" ref="T53" si="37">-4*((Q52-Q53))/(0.1*6)</f>
        <v>-24.379999999999995</v>
      </c>
      <c r="U53" s="33">
        <f t="shared" ref="U53" si="38">4*(ABS(R52-R53))/(0.1*6)</f>
        <v>0</v>
      </c>
    </row>
    <row r="55" spans="1:25">
      <c r="B55" s="21">
        <v>-17</v>
      </c>
      <c r="C55" s="22">
        <v>4</v>
      </c>
      <c r="D55" s="21">
        <f t="shared" ref="D55" si="39">$D$13</f>
        <v>-12</v>
      </c>
      <c r="P55" s="54"/>
      <c r="Q55" s="54"/>
      <c r="R55" s="54"/>
    </row>
    <row r="56" spans="1:25">
      <c r="B56" s="23">
        <v>-18.407</v>
      </c>
      <c r="C56" s="23">
        <v>3.7869999999999999</v>
      </c>
      <c r="D56" s="23">
        <v>-10.943</v>
      </c>
      <c r="P56" s="54"/>
      <c r="Q56" s="54"/>
      <c r="R56" s="54"/>
    </row>
    <row r="57" spans="1:25">
      <c r="B57" s="53">
        <v>-21.462</v>
      </c>
      <c r="C57" s="53">
        <v>7.085</v>
      </c>
      <c r="D57" s="53">
        <v>-9.1980000000000004</v>
      </c>
      <c r="P57" s="54"/>
      <c r="Q57" s="54"/>
      <c r="R57" s="54"/>
    </row>
    <row r="58" spans="1:25">
      <c r="B58" s="51">
        <v>-22.117000000000001</v>
      </c>
      <c r="C58" s="51">
        <v>11.679</v>
      </c>
      <c r="D58" s="51">
        <v>-8.4009999999999998</v>
      </c>
      <c r="P58" s="54"/>
      <c r="Q58" s="54"/>
      <c r="R58" s="54"/>
    </row>
    <row r="59" spans="1:25">
      <c r="B59" s="51">
        <v>-20.885000000000002</v>
      </c>
      <c r="C59" s="51">
        <v>16.334</v>
      </c>
      <c r="D59" s="51">
        <v>-8.2680000000000007</v>
      </c>
      <c r="P59" s="54"/>
      <c r="Q59" s="54"/>
      <c r="R59" s="54"/>
    </row>
    <row r="60" spans="1:25">
      <c r="B60" s="51">
        <v>-19.390999999999998</v>
      </c>
      <c r="C60" s="34">
        <v>19.39</v>
      </c>
      <c r="D60" s="51">
        <v>-8.2319999999999993</v>
      </c>
      <c r="P60" s="54"/>
      <c r="Q60" s="54"/>
      <c r="R60" s="54"/>
    </row>
    <row r="61" spans="1:25">
      <c r="B61" s="51">
        <v>-18.89</v>
      </c>
      <c r="C61" s="51">
        <v>18.89</v>
      </c>
      <c r="D61" s="51">
        <v>-9.375</v>
      </c>
      <c r="P61" s="54"/>
      <c r="Q61" s="54"/>
      <c r="R61" s="54"/>
    </row>
    <row r="62" spans="1:25">
      <c r="B62" s="51">
        <v>-18.334</v>
      </c>
      <c r="C62" s="51">
        <v>18.334</v>
      </c>
      <c r="D62" s="51">
        <v>-10.467000000000001</v>
      </c>
      <c r="P62" s="54"/>
      <c r="Q62" s="54"/>
      <c r="R62" s="54"/>
    </row>
    <row r="63" spans="1:25">
      <c r="B63" s="22">
        <v>-17</v>
      </c>
      <c r="C63" s="22">
        <v>17</v>
      </c>
      <c r="D63" s="21">
        <f t="shared" ref="D63" si="40">$D$13</f>
        <v>-12</v>
      </c>
      <c r="P63" s="54"/>
      <c r="Q63" s="54"/>
      <c r="R63" s="54"/>
    </row>
    <row r="64" spans="1:25">
      <c r="P64" s="55"/>
      <c r="Q64" s="55"/>
      <c r="R64" s="55"/>
    </row>
    <row r="65" spans="15:18">
      <c r="O65"/>
      <c r="P65" s="55"/>
      <c r="Q65" s="55"/>
      <c r="R65" s="5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7" workbookViewId="0">
      <selection activeCell="J9" sqref="J9"/>
    </sheetView>
  </sheetViews>
  <sheetFormatPr baseColWidth="10" defaultColWidth="8.83203125" defaultRowHeight="14" x14ac:dyDescent="0"/>
  <cols>
    <col min="1" max="1" width="24.6640625" customWidth="1"/>
    <col min="2" max="2" width="8.33203125" style="1" bestFit="1" customWidth="1"/>
    <col min="3" max="3" width="7.5" style="2" bestFit="1" customWidth="1"/>
    <col min="4" max="4" width="8.33203125" style="1" bestFit="1" customWidth="1"/>
    <col min="5" max="5" width="6.5" style="1" bestFit="1" customWidth="1"/>
    <col min="6" max="6" width="7.5" style="2" bestFit="1" customWidth="1"/>
    <col min="7" max="7" width="7.33203125" style="1" bestFit="1" customWidth="1"/>
    <col min="8" max="8" width="6.5" style="1" bestFit="1" customWidth="1"/>
    <col min="9" max="9" width="8.33203125" style="1" bestFit="1" customWidth="1"/>
    <col min="10" max="11" width="7.33203125" style="1" bestFit="1" customWidth="1"/>
    <col min="12" max="12" width="8.33203125" style="1" bestFit="1" customWidth="1"/>
    <col min="13" max="13" width="7.33203125" style="3" bestFit="1" customWidth="1"/>
    <col min="14" max="14" width="50" bestFit="1" customWidth="1"/>
  </cols>
  <sheetData>
    <row r="1" spans="1:14">
      <c r="A1" s="56" t="s">
        <v>48</v>
      </c>
    </row>
    <row r="2" spans="1:14">
      <c r="A2" s="56"/>
    </row>
    <row r="4" spans="1:14">
      <c r="A4" t="s">
        <v>49</v>
      </c>
    </row>
    <row r="5" spans="1:14">
      <c r="A5" s="5" t="s">
        <v>4</v>
      </c>
      <c r="B5" s="6">
        <v>13</v>
      </c>
    </row>
    <row r="6" spans="1:14">
      <c r="A6" s="5" t="s">
        <v>5</v>
      </c>
      <c r="B6" s="6">
        <v>34</v>
      </c>
    </row>
    <row r="7" spans="1:14">
      <c r="A7" s="7" t="s">
        <v>6</v>
      </c>
      <c r="B7" s="8">
        <v>0.8</v>
      </c>
    </row>
    <row r="8" spans="1:14">
      <c r="A8" s="7" t="s">
        <v>7</v>
      </c>
      <c r="B8" s="6">
        <v>4</v>
      </c>
    </row>
    <row r="9" spans="1:14">
      <c r="A9" s="7" t="s">
        <v>8</v>
      </c>
      <c r="B9" s="6">
        <f>B5/3.2</f>
        <v>4.0625</v>
      </c>
    </row>
    <row r="10" spans="1:14">
      <c r="A10" s="7" t="s">
        <v>9</v>
      </c>
      <c r="B10" s="6">
        <f>COUNT(A13:A111)</f>
        <v>71</v>
      </c>
    </row>
    <row r="11" spans="1:14">
      <c r="A11" s="7" t="s">
        <v>50</v>
      </c>
      <c r="B11" s="6">
        <v>-14.664999999999999</v>
      </c>
    </row>
    <row r="12" spans="1:14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6" t="s">
        <v>27</v>
      </c>
    </row>
    <row r="13" spans="1:14">
      <c r="A13" s="18">
        <v>0</v>
      </c>
      <c r="B13" s="22">
        <v>-14.9</v>
      </c>
      <c r="C13" s="22">
        <v>14.9</v>
      </c>
      <c r="D13" s="34">
        <f>B11</f>
        <v>-14.664999999999999</v>
      </c>
      <c r="E13" s="22">
        <v>14.9</v>
      </c>
      <c r="F13" s="22">
        <v>14.9</v>
      </c>
      <c r="G13" s="34">
        <f t="shared" ref="G13:G35" si="0">$B$11</f>
        <v>-14.664999999999999</v>
      </c>
      <c r="H13" s="22">
        <v>14.9</v>
      </c>
      <c r="I13" s="22">
        <v>-14.9</v>
      </c>
      <c r="J13" s="34">
        <f t="shared" ref="J13" si="1">$B$11</f>
        <v>-14.664999999999999</v>
      </c>
      <c r="K13" s="22">
        <v>-14.9</v>
      </c>
      <c r="L13" s="22">
        <v>-14.9</v>
      </c>
      <c r="M13" s="34">
        <f t="shared" ref="M13:M35" si="2">$B$11</f>
        <v>-14.664999999999999</v>
      </c>
      <c r="N13" s="7" t="s">
        <v>51</v>
      </c>
    </row>
    <row r="14" spans="1:14">
      <c r="A14" s="18">
        <v>0.1</v>
      </c>
      <c r="B14" s="22">
        <v>-14.9</v>
      </c>
      <c r="C14" s="22">
        <v>14.9</v>
      </c>
      <c r="D14" s="34">
        <v>-15</v>
      </c>
      <c r="E14" s="22">
        <v>14.9</v>
      </c>
      <c r="F14" s="22">
        <v>14.9</v>
      </c>
      <c r="G14" s="34">
        <f t="shared" si="0"/>
        <v>-14.664999999999999</v>
      </c>
      <c r="H14" s="22">
        <v>14.9</v>
      </c>
      <c r="I14" s="22">
        <v>-14.9</v>
      </c>
      <c r="J14" s="34">
        <v>-14</v>
      </c>
      <c r="K14" s="22">
        <v>-14.9</v>
      </c>
      <c r="L14" s="22">
        <v>-14.9</v>
      </c>
      <c r="M14" s="34">
        <f t="shared" si="2"/>
        <v>-14.664999999999999</v>
      </c>
      <c r="N14" s="7" t="s">
        <v>52</v>
      </c>
    </row>
    <row r="15" spans="1:14">
      <c r="A15" s="18">
        <v>0.2</v>
      </c>
      <c r="B15" s="22">
        <v>-14.9</v>
      </c>
      <c r="C15" s="22">
        <v>14.9</v>
      </c>
      <c r="D15" s="34">
        <v>-15.5</v>
      </c>
      <c r="E15" s="22">
        <v>14.9</v>
      </c>
      <c r="F15" s="22">
        <v>14.9</v>
      </c>
      <c r="G15" s="34">
        <f t="shared" si="0"/>
        <v>-14.664999999999999</v>
      </c>
      <c r="H15" s="22">
        <v>14.9</v>
      </c>
      <c r="I15" s="22">
        <v>-14.9</v>
      </c>
      <c r="J15" s="34">
        <v>-13.5</v>
      </c>
      <c r="K15" s="22">
        <v>-14.9</v>
      </c>
      <c r="L15" s="22">
        <v>-14.9</v>
      </c>
      <c r="M15" s="34">
        <f t="shared" si="2"/>
        <v>-14.664999999999999</v>
      </c>
      <c r="N15" s="7"/>
    </row>
    <row r="16" spans="1:14">
      <c r="A16" s="18">
        <v>0.3</v>
      </c>
      <c r="B16" s="22">
        <v>-14.9</v>
      </c>
      <c r="C16" s="22">
        <v>14.9</v>
      </c>
      <c r="D16" s="34">
        <v>-16</v>
      </c>
      <c r="E16" s="22">
        <v>14.9</v>
      </c>
      <c r="F16" s="22">
        <v>14.9</v>
      </c>
      <c r="G16" s="34">
        <f t="shared" si="0"/>
        <v>-14.664999999999999</v>
      </c>
      <c r="H16" s="22">
        <v>14.9</v>
      </c>
      <c r="I16" s="22">
        <v>-14.9</v>
      </c>
      <c r="J16" s="34">
        <v>-13</v>
      </c>
      <c r="K16" s="22">
        <v>-14.9</v>
      </c>
      <c r="L16" s="22">
        <v>-14.9</v>
      </c>
      <c r="M16" s="34">
        <f t="shared" si="2"/>
        <v>-14.664999999999999</v>
      </c>
      <c r="N16" s="57" t="s">
        <v>53</v>
      </c>
    </row>
    <row r="17" spans="1:14">
      <c r="A17" s="18">
        <v>0.4</v>
      </c>
      <c r="B17" s="22">
        <v>-14.9</v>
      </c>
      <c r="C17" s="22">
        <v>14.9</v>
      </c>
      <c r="D17" s="34">
        <v>-16</v>
      </c>
      <c r="E17" s="22">
        <v>14.9</v>
      </c>
      <c r="F17" s="22">
        <v>14.9</v>
      </c>
      <c r="G17" s="34">
        <f t="shared" si="0"/>
        <v>-14.664999999999999</v>
      </c>
      <c r="H17" s="22">
        <v>14.9</v>
      </c>
      <c r="I17" s="22">
        <v>-14.9</v>
      </c>
      <c r="J17" s="34">
        <v>-13</v>
      </c>
      <c r="K17" s="22">
        <v>-14.9</v>
      </c>
      <c r="L17" s="22">
        <v>-14.9</v>
      </c>
      <c r="M17" s="34">
        <f t="shared" si="2"/>
        <v>-14.664999999999999</v>
      </c>
      <c r="N17" s="7" t="s">
        <v>54</v>
      </c>
    </row>
    <row r="18" spans="1:14">
      <c r="A18" s="18">
        <v>0.5</v>
      </c>
      <c r="B18" s="22">
        <v>-15.4</v>
      </c>
      <c r="C18" s="22">
        <v>15.4</v>
      </c>
      <c r="D18" s="34">
        <v>-16</v>
      </c>
      <c r="E18" s="22">
        <v>14.9</v>
      </c>
      <c r="F18" s="22">
        <v>14.9</v>
      </c>
      <c r="G18" s="34">
        <f t="shared" si="0"/>
        <v>-14.664999999999999</v>
      </c>
      <c r="H18" s="22">
        <v>14.9</v>
      </c>
      <c r="I18" s="22">
        <v>-14.9</v>
      </c>
      <c r="J18" s="34">
        <v>-13</v>
      </c>
      <c r="K18" s="22">
        <v>-14.9</v>
      </c>
      <c r="L18" s="22">
        <v>-14.9</v>
      </c>
      <c r="M18" s="34">
        <f t="shared" si="2"/>
        <v>-14.664999999999999</v>
      </c>
      <c r="N18" s="7"/>
    </row>
    <row r="19" spans="1:14">
      <c r="A19" s="18">
        <v>0.6</v>
      </c>
      <c r="B19" s="22">
        <v>-16</v>
      </c>
      <c r="C19" s="22">
        <v>16</v>
      </c>
      <c r="D19" s="34">
        <v>-16</v>
      </c>
      <c r="E19" s="22">
        <v>14.9</v>
      </c>
      <c r="F19" s="22">
        <v>14.9</v>
      </c>
      <c r="G19" s="34">
        <f t="shared" si="0"/>
        <v>-14.664999999999999</v>
      </c>
      <c r="H19" s="22">
        <v>14.9</v>
      </c>
      <c r="I19" s="22">
        <v>-14.9</v>
      </c>
      <c r="J19" s="34">
        <v>-13</v>
      </c>
      <c r="K19" s="22">
        <v>-14.9</v>
      </c>
      <c r="L19" s="22">
        <v>-14.9</v>
      </c>
      <c r="M19" s="34">
        <f t="shared" si="2"/>
        <v>-14.664999999999999</v>
      </c>
      <c r="N19" s="7"/>
    </row>
    <row r="20" spans="1:14">
      <c r="A20" s="18">
        <v>0.7</v>
      </c>
      <c r="B20" s="22">
        <v>-16.5</v>
      </c>
      <c r="C20" s="22">
        <v>16.5</v>
      </c>
      <c r="D20" s="34">
        <v>-15.25</v>
      </c>
      <c r="E20" s="22">
        <v>14.9</v>
      </c>
      <c r="F20" s="22">
        <v>14.9</v>
      </c>
      <c r="G20" s="34">
        <f t="shared" si="0"/>
        <v>-14.664999999999999</v>
      </c>
      <c r="H20" s="22">
        <v>14.9</v>
      </c>
      <c r="I20" s="22">
        <v>-14.9</v>
      </c>
      <c r="J20" s="34">
        <v>-13</v>
      </c>
      <c r="K20" s="22">
        <v>-14.9</v>
      </c>
      <c r="L20" s="22">
        <v>-14.9</v>
      </c>
      <c r="M20" s="34">
        <f t="shared" si="2"/>
        <v>-14.664999999999999</v>
      </c>
      <c r="N20" s="7"/>
    </row>
    <row r="21" spans="1:14">
      <c r="A21" s="18">
        <v>0.8</v>
      </c>
      <c r="B21" s="22">
        <v>-17</v>
      </c>
      <c r="C21" s="22">
        <v>17</v>
      </c>
      <c r="D21" s="34">
        <f>$B$11</f>
        <v>-14.664999999999999</v>
      </c>
      <c r="E21" s="22">
        <v>14.9</v>
      </c>
      <c r="F21" s="22">
        <v>14.9</v>
      </c>
      <c r="G21" s="34">
        <f t="shared" si="0"/>
        <v>-14.664999999999999</v>
      </c>
      <c r="H21" s="22">
        <v>14.9</v>
      </c>
      <c r="I21" s="22">
        <v>-14.9</v>
      </c>
      <c r="J21" s="34">
        <v>-13</v>
      </c>
      <c r="K21" s="22">
        <v>-14.9</v>
      </c>
      <c r="L21" s="22">
        <v>-14.9</v>
      </c>
      <c r="M21" s="34">
        <f t="shared" si="2"/>
        <v>-14.664999999999999</v>
      </c>
      <c r="N21" s="7" t="s">
        <v>55</v>
      </c>
    </row>
    <row r="22" spans="1:14">
      <c r="A22" s="18">
        <v>0.9</v>
      </c>
      <c r="B22" s="22">
        <v>-17</v>
      </c>
      <c r="C22" s="22">
        <v>17</v>
      </c>
      <c r="D22" s="34">
        <f t="shared" ref="D22:D24" si="3">$B$11</f>
        <v>-14.664999999999999</v>
      </c>
      <c r="E22" s="22">
        <v>14.9</v>
      </c>
      <c r="F22" s="22">
        <v>14.9</v>
      </c>
      <c r="G22" s="34">
        <f t="shared" si="0"/>
        <v>-14.664999999999999</v>
      </c>
      <c r="H22" s="22">
        <v>14.9</v>
      </c>
      <c r="I22" s="22">
        <v>-14.9</v>
      </c>
      <c r="J22" s="34">
        <v>-13.6</v>
      </c>
      <c r="K22" s="22">
        <v>-14.9</v>
      </c>
      <c r="L22" s="22">
        <v>-14.9</v>
      </c>
      <c r="M22" s="34">
        <f t="shared" si="2"/>
        <v>-14.664999999999999</v>
      </c>
      <c r="N22" s="7" t="s">
        <v>56</v>
      </c>
    </row>
    <row r="23" spans="1:14">
      <c r="A23" s="18">
        <v>1</v>
      </c>
      <c r="B23" s="22">
        <v>-17</v>
      </c>
      <c r="C23" s="22">
        <v>17</v>
      </c>
      <c r="D23" s="34">
        <f t="shared" si="3"/>
        <v>-14.664999999999999</v>
      </c>
      <c r="E23" s="22">
        <v>14.9</v>
      </c>
      <c r="F23" s="22">
        <v>14.9</v>
      </c>
      <c r="G23" s="34">
        <f t="shared" si="0"/>
        <v>-14.664999999999999</v>
      </c>
      <c r="H23" s="22">
        <v>14.9</v>
      </c>
      <c r="I23" s="22">
        <v>-14.9</v>
      </c>
      <c r="J23" s="34">
        <v>-14.2</v>
      </c>
      <c r="K23" s="22">
        <v>-14.9</v>
      </c>
      <c r="L23" s="22">
        <v>-14.9</v>
      </c>
      <c r="M23" s="34">
        <f t="shared" si="2"/>
        <v>-14.664999999999999</v>
      </c>
      <c r="N23" s="7"/>
    </row>
    <row r="24" spans="1:14">
      <c r="A24" s="18">
        <v>1.1000000000000001</v>
      </c>
      <c r="B24" s="22">
        <v>-17</v>
      </c>
      <c r="C24" s="22">
        <v>17</v>
      </c>
      <c r="D24" s="34">
        <f t="shared" si="3"/>
        <v>-14.664999999999999</v>
      </c>
      <c r="E24" s="22">
        <v>14.9</v>
      </c>
      <c r="F24" s="22">
        <v>14.9</v>
      </c>
      <c r="G24" s="34">
        <f t="shared" si="0"/>
        <v>-14.664999999999999</v>
      </c>
      <c r="H24" s="22">
        <v>14.9</v>
      </c>
      <c r="I24" s="22">
        <v>-14.9</v>
      </c>
      <c r="J24" s="34">
        <f t="shared" ref="J24" si="4">$B$11</f>
        <v>-14.664999999999999</v>
      </c>
      <c r="K24" s="22">
        <v>-14.9</v>
      </c>
      <c r="L24" s="22">
        <v>-14.9</v>
      </c>
      <c r="M24" s="34">
        <f t="shared" si="2"/>
        <v>-14.664999999999999</v>
      </c>
      <c r="N24" t="s">
        <v>57</v>
      </c>
    </row>
    <row r="25" spans="1:14">
      <c r="A25" s="18">
        <v>1.2</v>
      </c>
      <c r="B25" s="22">
        <v>-17</v>
      </c>
      <c r="C25" s="22">
        <v>17</v>
      </c>
      <c r="D25" s="34">
        <v>-14</v>
      </c>
      <c r="E25" s="22">
        <v>14.9</v>
      </c>
      <c r="F25" s="22">
        <v>14.9</v>
      </c>
      <c r="G25" s="34">
        <f t="shared" si="0"/>
        <v>-14.664999999999999</v>
      </c>
      <c r="H25" s="22">
        <v>14.9</v>
      </c>
      <c r="I25" s="22">
        <v>-14.9</v>
      </c>
      <c r="J25" s="34">
        <v>-15</v>
      </c>
      <c r="K25" s="22">
        <v>-14.9</v>
      </c>
      <c r="L25" s="22">
        <v>-14.9</v>
      </c>
      <c r="M25" s="34">
        <f t="shared" si="2"/>
        <v>-14.664999999999999</v>
      </c>
      <c r="N25" s="7" t="s">
        <v>58</v>
      </c>
    </row>
    <row r="26" spans="1:14">
      <c r="A26" s="18">
        <v>1.3</v>
      </c>
      <c r="B26" s="22">
        <v>-17</v>
      </c>
      <c r="C26" s="22">
        <v>17</v>
      </c>
      <c r="D26" s="34">
        <v>-13.5</v>
      </c>
      <c r="E26" s="22">
        <v>14.9</v>
      </c>
      <c r="F26" s="22">
        <v>14.9</v>
      </c>
      <c r="G26" s="34">
        <f t="shared" si="0"/>
        <v>-14.664999999999999</v>
      </c>
      <c r="H26" s="22">
        <v>14.9</v>
      </c>
      <c r="I26" s="22">
        <v>-14.9</v>
      </c>
      <c r="J26" s="34">
        <v>-15.5</v>
      </c>
      <c r="K26" s="22">
        <v>-14.9</v>
      </c>
      <c r="L26" s="22">
        <v>-14.9</v>
      </c>
      <c r="M26" s="34">
        <f t="shared" si="2"/>
        <v>-14.664999999999999</v>
      </c>
      <c r="N26" s="7"/>
    </row>
    <row r="27" spans="1:14">
      <c r="A27" s="18">
        <v>1.4</v>
      </c>
      <c r="B27" s="22">
        <v>-17</v>
      </c>
      <c r="C27" s="22">
        <v>17</v>
      </c>
      <c r="D27" s="34">
        <v>-13</v>
      </c>
      <c r="E27" s="22">
        <v>14.9</v>
      </c>
      <c r="F27" s="22">
        <v>14.9</v>
      </c>
      <c r="G27" s="34">
        <f t="shared" si="0"/>
        <v>-14.664999999999999</v>
      </c>
      <c r="H27" s="22">
        <v>14.9</v>
      </c>
      <c r="I27" s="22">
        <v>-14.9</v>
      </c>
      <c r="J27" s="34">
        <v>-16</v>
      </c>
      <c r="K27" s="22">
        <v>-14.9</v>
      </c>
      <c r="L27" s="22">
        <v>-14.9</v>
      </c>
      <c r="M27" s="34">
        <f t="shared" si="2"/>
        <v>-14.664999999999999</v>
      </c>
      <c r="N27" s="7" t="s">
        <v>59</v>
      </c>
    </row>
    <row r="28" spans="1:14">
      <c r="A28" s="18">
        <v>1.5</v>
      </c>
      <c r="B28" s="22">
        <v>-17</v>
      </c>
      <c r="C28" s="22">
        <v>17</v>
      </c>
      <c r="D28" s="34">
        <v>-13</v>
      </c>
      <c r="E28" s="22">
        <v>14.9</v>
      </c>
      <c r="F28" s="22">
        <v>14.9</v>
      </c>
      <c r="G28" s="34">
        <f t="shared" si="0"/>
        <v>-14.664999999999999</v>
      </c>
      <c r="H28" s="22">
        <v>15.4</v>
      </c>
      <c r="I28" s="22">
        <v>-15.2</v>
      </c>
      <c r="J28" s="34">
        <v>-16</v>
      </c>
      <c r="K28" s="22">
        <v>-14.9</v>
      </c>
      <c r="L28" s="22">
        <v>-14.9</v>
      </c>
      <c r="M28" s="34">
        <f t="shared" si="2"/>
        <v>-14.664999999999999</v>
      </c>
      <c r="N28" s="7" t="s">
        <v>60</v>
      </c>
    </row>
    <row r="29" spans="1:14">
      <c r="A29" s="18">
        <v>1.6</v>
      </c>
      <c r="B29" s="22">
        <v>-17</v>
      </c>
      <c r="C29" s="22">
        <v>17</v>
      </c>
      <c r="D29" s="34">
        <v>-13</v>
      </c>
      <c r="E29" s="22">
        <v>14.9</v>
      </c>
      <c r="F29" s="22">
        <v>14.9</v>
      </c>
      <c r="G29" s="34">
        <f t="shared" si="0"/>
        <v>-14.664999999999999</v>
      </c>
      <c r="H29" s="22">
        <v>16</v>
      </c>
      <c r="I29" s="22">
        <v>-15.5</v>
      </c>
      <c r="J29" s="34">
        <v>-15.5</v>
      </c>
      <c r="K29" s="22">
        <v>-14.9</v>
      </c>
      <c r="L29" s="22">
        <v>-14.9</v>
      </c>
      <c r="M29" s="34">
        <f t="shared" si="2"/>
        <v>-14.664999999999999</v>
      </c>
      <c r="N29" s="7"/>
    </row>
    <row r="30" spans="1:14">
      <c r="A30" s="18">
        <v>1.7</v>
      </c>
      <c r="B30" s="22">
        <v>-17</v>
      </c>
      <c r="C30" s="22">
        <v>17</v>
      </c>
      <c r="D30" s="34">
        <v>-13</v>
      </c>
      <c r="E30" s="22">
        <v>14.9</v>
      </c>
      <c r="F30" s="22">
        <v>14.9</v>
      </c>
      <c r="G30" s="34">
        <f t="shared" si="0"/>
        <v>-14.664999999999999</v>
      </c>
      <c r="H30" s="22">
        <v>16.5</v>
      </c>
      <c r="I30" s="22">
        <v>-15.9</v>
      </c>
      <c r="J30" s="34">
        <v>-15</v>
      </c>
      <c r="K30" s="22">
        <v>-14.9</v>
      </c>
      <c r="L30" s="22">
        <v>-14.9</v>
      </c>
      <c r="M30" s="34">
        <f t="shared" si="2"/>
        <v>-14.664999999999999</v>
      </c>
      <c r="N30" s="7"/>
    </row>
    <row r="31" spans="1:14">
      <c r="A31" s="18">
        <v>1.8</v>
      </c>
      <c r="B31" s="22">
        <v>-17</v>
      </c>
      <c r="C31" s="22">
        <v>17</v>
      </c>
      <c r="D31" s="34">
        <v>-13</v>
      </c>
      <c r="E31" s="22">
        <v>14.9</v>
      </c>
      <c r="F31" s="22">
        <v>14.9</v>
      </c>
      <c r="G31" s="34">
        <f t="shared" si="0"/>
        <v>-14.664999999999999</v>
      </c>
      <c r="H31" s="22">
        <v>17</v>
      </c>
      <c r="I31" s="22">
        <v>-16.187999999999999</v>
      </c>
      <c r="J31" s="34">
        <v>-14.8</v>
      </c>
      <c r="K31" s="22">
        <v>-14.9</v>
      </c>
      <c r="L31" s="22">
        <v>-14.9</v>
      </c>
      <c r="M31" s="34">
        <f t="shared" si="2"/>
        <v>-14.664999999999999</v>
      </c>
      <c r="N31" s="7"/>
    </row>
    <row r="32" spans="1:14">
      <c r="A32" s="18">
        <v>1.9</v>
      </c>
      <c r="B32" s="22">
        <v>-17</v>
      </c>
      <c r="C32" s="22">
        <v>17</v>
      </c>
      <c r="D32" s="34">
        <v>-13</v>
      </c>
      <c r="E32" s="22">
        <v>14.9</v>
      </c>
      <c r="F32" s="22">
        <v>14.9</v>
      </c>
      <c r="G32" s="34">
        <f t="shared" si="0"/>
        <v>-14.664999999999999</v>
      </c>
      <c r="H32" s="22">
        <v>17</v>
      </c>
      <c r="I32" s="22">
        <v>-16.1875</v>
      </c>
      <c r="J32" s="34">
        <f t="shared" ref="J32:J75" si="5">$B$11</f>
        <v>-14.664999999999999</v>
      </c>
      <c r="K32" s="22">
        <v>-14.9</v>
      </c>
      <c r="L32" s="22">
        <v>-14.9</v>
      </c>
      <c r="M32" s="34">
        <f t="shared" si="2"/>
        <v>-14.664999999999999</v>
      </c>
      <c r="N32" s="7" t="s">
        <v>61</v>
      </c>
    </row>
    <row r="33" spans="1:14">
      <c r="A33" s="18">
        <v>2</v>
      </c>
      <c r="B33" s="22">
        <v>-17</v>
      </c>
      <c r="C33" s="22">
        <v>17</v>
      </c>
      <c r="D33" s="34">
        <v>-13.6</v>
      </c>
      <c r="E33" s="22">
        <v>14.9</v>
      </c>
      <c r="F33" s="22">
        <v>14.9</v>
      </c>
      <c r="G33" s="34">
        <f t="shared" si="0"/>
        <v>-14.664999999999999</v>
      </c>
      <c r="H33" s="22">
        <v>17</v>
      </c>
      <c r="I33" s="22">
        <v>-16.1875</v>
      </c>
      <c r="J33" s="34">
        <f t="shared" si="5"/>
        <v>-14.664999999999999</v>
      </c>
      <c r="K33" s="22">
        <v>-14.9</v>
      </c>
      <c r="L33" s="22">
        <v>-14.9</v>
      </c>
      <c r="M33" s="34">
        <f t="shared" si="2"/>
        <v>-14.664999999999999</v>
      </c>
      <c r="N33" s="5" t="s">
        <v>62</v>
      </c>
    </row>
    <row r="34" spans="1:14">
      <c r="A34" s="18">
        <v>2.1</v>
      </c>
      <c r="B34" s="22">
        <v>-17</v>
      </c>
      <c r="C34" s="22">
        <v>17</v>
      </c>
      <c r="D34" s="34">
        <v>-14.2</v>
      </c>
      <c r="E34" s="22">
        <v>14.9</v>
      </c>
      <c r="F34" s="22">
        <v>14.9</v>
      </c>
      <c r="G34" s="34">
        <f t="shared" si="0"/>
        <v>-14.664999999999999</v>
      </c>
      <c r="H34" s="22">
        <v>17</v>
      </c>
      <c r="I34" s="22">
        <v>-16.1875</v>
      </c>
      <c r="J34" s="34">
        <f t="shared" si="5"/>
        <v>-14.664999999999999</v>
      </c>
      <c r="K34" s="22">
        <v>-14.9</v>
      </c>
      <c r="L34" s="22">
        <v>-14.9</v>
      </c>
      <c r="M34" s="34">
        <f t="shared" si="2"/>
        <v>-14.664999999999999</v>
      </c>
      <c r="N34" s="7"/>
    </row>
    <row r="35" spans="1:14">
      <c r="A35" s="18">
        <v>2.2000000000000002</v>
      </c>
      <c r="B35" s="22">
        <v>-17</v>
      </c>
      <c r="C35" s="22">
        <v>17</v>
      </c>
      <c r="D35" s="34">
        <f t="shared" ref="D35:D75" si="6">$B$11</f>
        <v>-14.664999999999999</v>
      </c>
      <c r="E35" s="22">
        <v>14.9</v>
      </c>
      <c r="F35" s="22">
        <v>14.9</v>
      </c>
      <c r="G35" s="34">
        <f t="shared" si="0"/>
        <v>-14.664999999999999</v>
      </c>
      <c r="H35" s="22">
        <v>17</v>
      </c>
      <c r="I35" s="22">
        <v>-16.1875</v>
      </c>
      <c r="J35" s="34">
        <f t="shared" si="5"/>
        <v>-14.664999999999999</v>
      </c>
      <c r="K35" s="22">
        <v>-14.9</v>
      </c>
      <c r="L35" s="22">
        <v>-14.9</v>
      </c>
      <c r="M35" s="34">
        <f t="shared" si="2"/>
        <v>-14.664999999999999</v>
      </c>
      <c r="N35" s="7" t="s">
        <v>63</v>
      </c>
    </row>
    <row r="36" spans="1:14">
      <c r="A36" s="18">
        <v>2.2999999999999998</v>
      </c>
      <c r="B36" s="22">
        <v>-17</v>
      </c>
      <c r="C36" s="22">
        <v>17</v>
      </c>
      <c r="D36" s="34">
        <f t="shared" si="6"/>
        <v>-14.664999999999999</v>
      </c>
      <c r="E36" s="22">
        <v>14.9</v>
      </c>
      <c r="F36" s="22">
        <v>14.9</v>
      </c>
      <c r="G36" s="34">
        <v>-15</v>
      </c>
      <c r="H36" s="22">
        <v>17</v>
      </c>
      <c r="I36" s="22">
        <v>-16.1875</v>
      </c>
      <c r="J36" s="34">
        <f t="shared" si="5"/>
        <v>-14.664999999999999</v>
      </c>
      <c r="K36" s="22">
        <v>-14.9</v>
      </c>
      <c r="L36" s="22">
        <v>-14.9</v>
      </c>
      <c r="M36" s="34">
        <v>-14</v>
      </c>
      <c r="N36" s="7" t="s">
        <v>64</v>
      </c>
    </row>
    <row r="37" spans="1:14">
      <c r="A37" s="18">
        <v>2.4</v>
      </c>
      <c r="B37" s="22">
        <v>-17</v>
      </c>
      <c r="C37" s="22">
        <v>17</v>
      </c>
      <c r="D37" s="34">
        <f t="shared" si="6"/>
        <v>-14.664999999999999</v>
      </c>
      <c r="E37" s="22">
        <v>14.9</v>
      </c>
      <c r="F37" s="22">
        <v>14.9</v>
      </c>
      <c r="G37" s="34">
        <v>-15.5</v>
      </c>
      <c r="H37" s="22">
        <v>17</v>
      </c>
      <c r="I37" s="22">
        <v>-16.1875</v>
      </c>
      <c r="J37" s="34">
        <f t="shared" si="5"/>
        <v>-14.664999999999999</v>
      </c>
      <c r="K37" s="22">
        <v>-14.9</v>
      </c>
      <c r="L37" s="22">
        <v>-14.9</v>
      </c>
      <c r="M37" s="34">
        <v>-13.5</v>
      </c>
      <c r="N37" s="7"/>
    </row>
    <row r="38" spans="1:14">
      <c r="A38" s="18">
        <v>2.5</v>
      </c>
      <c r="B38" s="22">
        <v>-17</v>
      </c>
      <c r="C38" s="22">
        <v>17</v>
      </c>
      <c r="D38" s="34">
        <f t="shared" si="6"/>
        <v>-14.664999999999999</v>
      </c>
      <c r="E38" s="22">
        <v>14.9</v>
      </c>
      <c r="F38" s="22">
        <v>14.9</v>
      </c>
      <c r="G38" s="34">
        <v>-16</v>
      </c>
      <c r="H38" s="22">
        <v>17</v>
      </c>
      <c r="I38" s="22">
        <v>-16.1875</v>
      </c>
      <c r="J38" s="34">
        <f t="shared" si="5"/>
        <v>-14.664999999999999</v>
      </c>
      <c r="K38" s="22">
        <v>-14.9</v>
      </c>
      <c r="L38" s="22">
        <v>-14.9</v>
      </c>
      <c r="M38" s="34">
        <v>-13</v>
      </c>
      <c r="N38" s="7" t="s">
        <v>65</v>
      </c>
    </row>
    <row r="39" spans="1:14">
      <c r="A39" s="18">
        <v>2.6</v>
      </c>
      <c r="B39" s="22">
        <v>-17</v>
      </c>
      <c r="C39" s="22">
        <v>17</v>
      </c>
      <c r="D39" s="34">
        <f t="shared" si="6"/>
        <v>-14.664999999999999</v>
      </c>
      <c r="E39" s="22">
        <v>15</v>
      </c>
      <c r="F39" s="22">
        <v>14.5</v>
      </c>
      <c r="G39" s="34">
        <v>-16</v>
      </c>
      <c r="H39" s="22">
        <v>17</v>
      </c>
      <c r="I39" s="22">
        <v>-16.1875</v>
      </c>
      <c r="J39" s="34">
        <f t="shared" si="5"/>
        <v>-14.664999999999999</v>
      </c>
      <c r="K39" s="22">
        <v>-14.9</v>
      </c>
      <c r="L39" s="22">
        <v>-14.9</v>
      </c>
      <c r="M39" s="34">
        <v>-13</v>
      </c>
      <c r="N39" s="7" t="s">
        <v>66</v>
      </c>
    </row>
    <row r="40" spans="1:14">
      <c r="A40" s="18">
        <v>2.7</v>
      </c>
      <c r="B40" s="22">
        <v>-17</v>
      </c>
      <c r="C40" s="22">
        <v>17</v>
      </c>
      <c r="D40" s="34">
        <f t="shared" si="6"/>
        <v>-14.664999999999999</v>
      </c>
      <c r="E40" s="22">
        <v>15.2</v>
      </c>
      <c r="F40" s="22">
        <v>14</v>
      </c>
      <c r="G40" s="34">
        <v>-16</v>
      </c>
      <c r="H40" s="22">
        <v>17</v>
      </c>
      <c r="I40" s="22">
        <v>-16.1875</v>
      </c>
      <c r="J40" s="34">
        <f t="shared" si="5"/>
        <v>-14.664999999999999</v>
      </c>
      <c r="K40" s="22">
        <v>-14.9</v>
      </c>
      <c r="L40" s="22">
        <v>-14.9</v>
      </c>
      <c r="M40" s="34">
        <v>-13</v>
      </c>
      <c r="N40" s="7"/>
    </row>
    <row r="41" spans="1:14">
      <c r="A41" s="18">
        <v>2.8</v>
      </c>
      <c r="B41" s="22">
        <v>-17</v>
      </c>
      <c r="C41" s="22">
        <v>17</v>
      </c>
      <c r="D41" s="34">
        <f t="shared" si="6"/>
        <v>-14.664999999999999</v>
      </c>
      <c r="E41" s="22">
        <v>15.4</v>
      </c>
      <c r="F41" s="22">
        <v>13.5</v>
      </c>
      <c r="G41" s="34">
        <v>-16</v>
      </c>
      <c r="H41" s="22">
        <v>17</v>
      </c>
      <c r="I41" s="22">
        <v>-16.1875</v>
      </c>
      <c r="J41" s="34">
        <f t="shared" si="5"/>
        <v>-14.664999999999999</v>
      </c>
      <c r="K41" s="22">
        <v>-14.9</v>
      </c>
      <c r="L41" s="22">
        <v>-14.9</v>
      </c>
      <c r="M41" s="34">
        <v>-13</v>
      </c>
      <c r="N41" s="7"/>
    </row>
    <row r="42" spans="1:14">
      <c r="A42" s="18">
        <v>2.9</v>
      </c>
      <c r="B42" s="22">
        <v>-17</v>
      </c>
      <c r="C42" s="22">
        <v>17</v>
      </c>
      <c r="D42" s="34">
        <f t="shared" si="6"/>
        <v>-14.664999999999999</v>
      </c>
      <c r="E42" s="22">
        <v>15.6</v>
      </c>
      <c r="F42" s="22">
        <v>13</v>
      </c>
      <c r="G42" s="34">
        <v>-16</v>
      </c>
      <c r="H42" s="22">
        <v>17</v>
      </c>
      <c r="I42" s="22">
        <v>-16.1875</v>
      </c>
      <c r="J42" s="34">
        <f t="shared" si="5"/>
        <v>-14.664999999999999</v>
      </c>
      <c r="K42" s="22">
        <v>-14.9</v>
      </c>
      <c r="L42" s="22">
        <v>-14.9</v>
      </c>
      <c r="M42" s="34">
        <v>-13</v>
      </c>
      <c r="N42" s="7"/>
    </row>
    <row r="43" spans="1:14">
      <c r="A43" s="18">
        <v>3</v>
      </c>
      <c r="B43" s="22">
        <v>-17</v>
      </c>
      <c r="C43" s="22">
        <v>17</v>
      </c>
      <c r="D43" s="34">
        <f t="shared" si="6"/>
        <v>-14.664999999999999</v>
      </c>
      <c r="E43" s="22">
        <v>15.8</v>
      </c>
      <c r="F43" s="22">
        <v>12.5</v>
      </c>
      <c r="G43" s="34">
        <v>-16</v>
      </c>
      <c r="H43" s="22">
        <v>17</v>
      </c>
      <c r="I43" s="22">
        <v>-16.1875</v>
      </c>
      <c r="J43" s="34">
        <f t="shared" si="5"/>
        <v>-14.664999999999999</v>
      </c>
      <c r="K43" s="22">
        <v>-14.9</v>
      </c>
      <c r="L43" s="22">
        <v>-14.9</v>
      </c>
      <c r="M43" s="34">
        <v>-13</v>
      </c>
      <c r="N43" s="7"/>
    </row>
    <row r="44" spans="1:14">
      <c r="A44" s="18">
        <v>3.1</v>
      </c>
      <c r="B44" s="22">
        <v>-17</v>
      </c>
      <c r="C44" s="22">
        <v>17</v>
      </c>
      <c r="D44" s="34">
        <f t="shared" si="6"/>
        <v>-14.664999999999999</v>
      </c>
      <c r="E44" s="22">
        <v>16</v>
      </c>
      <c r="F44" s="22">
        <v>12</v>
      </c>
      <c r="G44" s="34">
        <v>-16</v>
      </c>
      <c r="H44" s="22">
        <v>17</v>
      </c>
      <c r="I44" s="22">
        <v>-16.1875</v>
      </c>
      <c r="J44" s="34">
        <f t="shared" si="5"/>
        <v>-14.664999999999999</v>
      </c>
      <c r="K44" s="22">
        <v>-14.9</v>
      </c>
      <c r="L44" s="22">
        <v>-14.9</v>
      </c>
      <c r="M44" s="34">
        <v>-13</v>
      </c>
      <c r="N44" s="7"/>
    </row>
    <row r="45" spans="1:14">
      <c r="A45" s="18">
        <v>3.2</v>
      </c>
      <c r="B45" s="22">
        <v>-17</v>
      </c>
      <c r="C45" s="22">
        <v>17</v>
      </c>
      <c r="D45" s="34">
        <f t="shared" si="6"/>
        <v>-14.664999999999999</v>
      </c>
      <c r="E45" s="22">
        <v>16.2</v>
      </c>
      <c r="F45" s="22">
        <v>11.5</v>
      </c>
      <c r="G45" s="34">
        <v>-15.5</v>
      </c>
      <c r="H45" s="22">
        <v>17</v>
      </c>
      <c r="I45" s="22">
        <v>-16.1875</v>
      </c>
      <c r="J45" s="34">
        <f t="shared" si="5"/>
        <v>-14.664999999999999</v>
      </c>
      <c r="K45" s="22">
        <v>-14.9</v>
      </c>
      <c r="L45" s="22">
        <v>-14.9</v>
      </c>
      <c r="M45" s="34">
        <v>-13</v>
      </c>
      <c r="N45" s="7"/>
    </row>
    <row r="46" spans="1:14">
      <c r="A46" s="18">
        <v>3.3</v>
      </c>
      <c r="B46" s="22">
        <v>-17</v>
      </c>
      <c r="C46" s="22">
        <v>17</v>
      </c>
      <c r="D46" s="34">
        <f t="shared" si="6"/>
        <v>-14.664999999999999</v>
      </c>
      <c r="E46" s="22">
        <v>16.399999999999999</v>
      </c>
      <c r="F46" s="22">
        <v>11</v>
      </c>
      <c r="G46" s="34">
        <v>-15</v>
      </c>
      <c r="H46" s="22">
        <v>17</v>
      </c>
      <c r="I46" s="22">
        <v>-16.1875</v>
      </c>
      <c r="J46" s="34">
        <f t="shared" si="5"/>
        <v>-14.664999999999999</v>
      </c>
      <c r="K46" s="22">
        <v>-14.9</v>
      </c>
      <c r="L46" s="22">
        <v>-14.9</v>
      </c>
      <c r="M46" s="34">
        <v>-13</v>
      </c>
      <c r="N46" s="7"/>
    </row>
    <row r="47" spans="1:14">
      <c r="A47" s="18">
        <v>3.4</v>
      </c>
      <c r="B47" s="22">
        <v>-17</v>
      </c>
      <c r="C47" s="22">
        <v>17</v>
      </c>
      <c r="D47" s="34">
        <f t="shared" si="6"/>
        <v>-14.664999999999999</v>
      </c>
      <c r="E47" s="22">
        <v>16.600000000000001</v>
      </c>
      <c r="F47" s="22">
        <v>10.5</v>
      </c>
      <c r="G47" s="34">
        <v>-14.8</v>
      </c>
      <c r="H47" s="22">
        <v>17</v>
      </c>
      <c r="I47" s="22">
        <v>-16.1875</v>
      </c>
      <c r="J47" s="34">
        <f t="shared" si="5"/>
        <v>-14.664999999999999</v>
      </c>
      <c r="K47" s="22">
        <v>-14.9</v>
      </c>
      <c r="L47" s="22">
        <v>-14.9</v>
      </c>
      <c r="M47" s="34">
        <v>-13</v>
      </c>
      <c r="N47" s="7"/>
    </row>
    <row r="48" spans="1:14">
      <c r="A48" s="18">
        <v>3.5</v>
      </c>
      <c r="B48" s="22">
        <v>-17</v>
      </c>
      <c r="C48" s="22">
        <v>17</v>
      </c>
      <c r="D48" s="34">
        <f t="shared" si="6"/>
        <v>-14.664999999999999</v>
      </c>
      <c r="E48" s="22">
        <v>16.8</v>
      </c>
      <c r="F48" s="22">
        <v>10</v>
      </c>
      <c r="G48" s="34">
        <f>$B$11</f>
        <v>-14.664999999999999</v>
      </c>
      <c r="H48" s="22">
        <v>17</v>
      </c>
      <c r="I48" s="22">
        <v>-16.1875</v>
      </c>
      <c r="J48" s="34">
        <f t="shared" si="5"/>
        <v>-14.664999999999999</v>
      </c>
      <c r="K48" s="22">
        <v>-14.9</v>
      </c>
      <c r="L48" s="22">
        <v>-14.9</v>
      </c>
      <c r="M48" s="34">
        <v>-13</v>
      </c>
      <c r="N48" s="7"/>
    </row>
    <row r="49" spans="1:14">
      <c r="A49" s="18">
        <v>3.6</v>
      </c>
      <c r="B49" s="22">
        <v>-17</v>
      </c>
      <c r="C49" s="22">
        <v>17</v>
      </c>
      <c r="D49" s="34">
        <f t="shared" si="6"/>
        <v>-14.664999999999999</v>
      </c>
      <c r="E49" s="22">
        <v>17</v>
      </c>
      <c r="F49" s="22">
        <v>9.5</v>
      </c>
      <c r="G49" s="34">
        <f t="shared" ref="G49:G54" si="7">$B$11</f>
        <v>-14.664999999999999</v>
      </c>
      <c r="H49" s="22">
        <v>17</v>
      </c>
      <c r="I49" s="22">
        <v>-16.1875</v>
      </c>
      <c r="J49" s="34">
        <f t="shared" si="5"/>
        <v>-14.664999999999999</v>
      </c>
      <c r="K49" s="22">
        <v>-14.9</v>
      </c>
      <c r="L49" s="22">
        <v>-14.9</v>
      </c>
      <c r="M49" s="34">
        <v>-13</v>
      </c>
      <c r="N49" s="7"/>
    </row>
    <row r="50" spans="1:14">
      <c r="A50" s="18">
        <v>3.7</v>
      </c>
      <c r="B50" s="22">
        <v>-17</v>
      </c>
      <c r="C50" s="22">
        <v>17</v>
      </c>
      <c r="D50" s="34">
        <f t="shared" si="6"/>
        <v>-14.664999999999999</v>
      </c>
      <c r="E50" s="22">
        <v>17</v>
      </c>
      <c r="F50" s="22">
        <v>9</v>
      </c>
      <c r="G50" s="34">
        <f t="shared" si="7"/>
        <v>-14.664999999999999</v>
      </c>
      <c r="H50" s="22">
        <v>17</v>
      </c>
      <c r="I50" s="22">
        <v>-16.1875</v>
      </c>
      <c r="J50" s="34">
        <f t="shared" si="5"/>
        <v>-14.664999999999999</v>
      </c>
      <c r="K50" s="22">
        <v>-14.9</v>
      </c>
      <c r="L50" s="22">
        <v>-14.9</v>
      </c>
      <c r="M50" s="34">
        <v>-13</v>
      </c>
      <c r="N50" s="7"/>
    </row>
    <row r="51" spans="1:14">
      <c r="A51" s="18">
        <v>3.8</v>
      </c>
      <c r="B51" s="22">
        <v>-17</v>
      </c>
      <c r="C51" s="22">
        <v>17</v>
      </c>
      <c r="D51" s="34">
        <f t="shared" si="6"/>
        <v>-14.664999999999999</v>
      </c>
      <c r="E51" s="22">
        <v>17</v>
      </c>
      <c r="F51" s="22">
        <v>8.875</v>
      </c>
      <c r="G51" s="34">
        <f t="shared" si="7"/>
        <v>-14.664999999999999</v>
      </c>
      <c r="H51" s="22">
        <v>17</v>
      </c>
      <c r="I51" s="22">
        <v>-16.1875</v>
      </c>
      <c r="J51" s="34">
        <f t="shared" si="5"/>
        <v>-14.664999999999999</v>
      </c>
      <c r="K51" s="22">
        <v>-14.9</v>
      </c>
      <c r="L51" s="22">
        <v>-14.9</v>
      </c>
      <c r="M51" s="34">
        <v>-13</v>
      </c>
      <c r="N51" s="7" t="s">
        <v>67</v>
      </c>
    </row>
    <row r="52" spans="1:14">
      <c r="A52" s="18">
        <v>3.9</v>
      </c>
      <c r="B52" s="22">
        <v>-17</v>
      </c>
      <c r="C52" s="22">
        <v>17</v>
      </c>
      <c r="D52" s="34">
        <f t="shared" si="6"/>
        <v>-14.664999999999999</v>
      </c>
      <c r="E52" s="22">
        <v>17</v>
      </c>
      <c r="F52" s="22">
        <v>8.875</v>
      </c>
      <c r="G52" s="34">
        <f t="shared" si="7"/>
        <v>-14.664999999999999</v>
      </c>
      <c r="H52" s="22">
        <v>17</v>
      </c>
      <c r="I52" s="22">
        <v>-16.1875</v>
      </c>
      <c r="J52" s="34">
        <f t="shared" si="5"/>
        <v>-14.664999999999999</v>
      </c>
      <c r="K52" s="22">
        <v>-14.9</v>
      </c>
      <c r="L52" s="22">
        <v>-14.9</v>
      </c>
      <c r="M52" s="34">
        <v>-13.6</v>
      </c>
      <c r="N52" s="5" t="s">
        <v>62</v>
      </c>
    </row>
    <row r="53" spans="1:14">
      <c r="A53" s="18">
        <v>4</v>
      </c>
      <c r="B53" s="22">
        <v>-17</v>
      </c>
      <c r="C53" s="22">
        <v>17</v>
      </c>
      <c r="D53" s="34">
        <f t="shared" si="6"/>
        <v>-14.664999999999999</v>
      </c>
      <c r="E53" s="22">
        <v>17</v>
      </c>
      <c r="F53" s="22">
        <v>8.875</v>
      </c>
      <c r="G53" s="34">
        <f t="shared" si="7"/>
        <v>-14.664999999999999</v>
      </c>
      <c r="H53" s="22">
        <v>17</v>
      </c>
      <c r="I53" s="22">
        <v>-16.1875</v>
      </c>
      <c r="J53" s="34">
        <f t="shared" si="5"/>
        <v>-14.664999999999999</v>
      </c>
      <c r="K53" s="22">
        <v>-14.9</v>
      </c>
      <c r="L53" s="22">
        <v>-14.9</v>
      </c>
      <c r="M53" s="34">
        <v>-14.2</v>
      </c>
      <c r="N53" s="7"/>
    </row>
    <row r="54" spans="1:14">
      <c r="A54" s="18">
        <v>4.0999999999999996</v>
      </c>
      <c r="B54" s="22">
        <v>-17</v>
      </c>
      <c r="C54" s="22">
        <v>17</v>
      </c>
      <c r="D54" s="34">
        <f t="shared" si="6"/>
        <v>-14.664999999999999</v>
      </c>
      <c r="E54" s="22">
        <v>17</v>
      </c>
      <c r="F54" s="22">
        <v>8.875</v>
      </c>
      <c r="G54" s="34">
        <f t="shared" si="7"/>
        <v>-14.664999999999999</v>
      </c>
      <c r="H54" s="22">
        <v>17</v>
      </c>
      <c r="I54" s="22">
        <v>-16.1875</v>
      </c>
      <c r="J54" s="34">
        <f t="shared" si="5"/>
        <v>-14.664999999999999</v>
      </c>
      <c r="K54" s="22">
        <v>-14.9</v>
      </c>
      <c r="L54" s="22">
        <v>-14.9</v>
      </c>
      <c r="M54" s="34">
        <f t="shared" ref="M54" si="8">$B$11</f>
        <v>-14.664999999999999</v>
      </c>
      <c r="N54" s="7" t="s">
        <v>68</v>
      </c>
    </row>
    <row r="55" spans="1:14">
      <c r="A55" s="18">
        <v>4.2</v>
      </c>
      <c r="B55" s="22">
        <v>-17</v>
      </c>
      <c r="C55" s="22">
        <v>17</v>
      </c>
      <c r="D55" s="34">
        <f t="shared" si="6"/>
        <v>-14.664999999999999</v>
      </c>
      <c r="E55" s="22">
        <v>17</v>
      </c>
      <c r="F55" s="22">
        <v>8.875</v>
      </c>
      <c r="G55" s="34">
        <v>-14</v>
      </c>
      <c r="H55" s="22">
        <v>17</v>
      </c>
      <c r="I55" s="22">
        <v>-16.1875</v>
      </c>
      <c r="J55" s="34">
        <f t="shared" si="5"/>
        <v>-14.664999999999999</v>
      </c>
      <c r="K55" s="22">
        <v>-14.9</v>
      </c>
      <c r="L55" s="22">
        <v>-14.9</v>
      </c>
      <c r="M55" s="34">
        <v>-15</v>
      </c>
      <c r="N55" s="7" t="s">
        <v>69</v>
      </c>
    </row>
    <row r="56" spans="1:14">
      <c r="A56" s="18">
        <v>4.3</v>
      </c>
      <c r="B56" s="22">
        <v>-17</v>
      </c>
      <c r="C56" s="22">
        <v>17</v>
      </c>
      <c r="D56" s="34">
        <f t="shared" si="6"/>
        <v>-14.664999999999999</v>
      </c>
      <c r="E56" s="22">
        <v>17</v>
      </c>
      <c r="F56" s="22">
        <v>8.875</v>
      </c>
      <c r="G56" s="34">
        <v>-13.5</v>
      </c>
      <c r="H56" s="22">
        <v>17</v>
      </c>
      <c r="I56" s="22">
        <v>-16.1875</v>
      </c>
      <c r="J56" s="34">
        <f t="shared" si="5"/>
        <v>-14.664999999999999</v>
      </c>
      <c r="K56" s="22">
        <v>-14.9</v>
      </c>
      <c r="L56" s="22">
        <v>-14.9</v>
      </c>
      <c r="M56" s="34">
        <v>-15.5</v>
      </c>
      <c r="N56" s="7"/>
    </row>
    <row r="57" spans="1:14">
      <c r="A57" s="18">
        <v>4.4000000000000004</v>
      </c>
      <c r="B57" s="22">
        <v>-17</v>
      </c>
      <c r="C57" s="22">
        <v>17</v>
      </c>
      <c r="D57" s="34">
        <f t="shared" si="6"/>
        <v>-14.664999999999999</v>
      </c>
      <c r="E57" s="22">
        <v>17</v>
      </c>
      <c r="F57" s="22">
        <v>8.875</v>
      </c>
      <c r="G57" s="34">
        <v>-13</v>
      </c>
      <c r="H57" s="22">
        <v>17</v>
      </c>
      <c r="I57" s="22">
        <v>-16.1875</v>
      </c>
      <c r="J57" s="34">
        <f t="shared" si="5"/>
        <v>-14.664999999999999</v>
      </c>
      <c r="K57" s="22">
        <v>-14.9</v>
      </c>
      <c r="L57" s="22">
        <v>-14.9</v>
      </c>
      <c r="M57" s="34">
        <v>-16</v>
      </c>
      <c r="N57" s="7" t="s">
        <v>70</v>
      </c>
    </row>
    <row r="58" spans="1:14">
      <c r="A58" s="18">
        <v>4.5</v>
      </c>
      <c r="B58" s="22">
        <v>-17</v>
      </c>
      <c r="C58" s="22">
        <v>17</v>
      </c>
      <c r="D58" s="34">
        <f t="shared" si="6"/>
        <v>-14.664999999999999</v>
      </c>
      <c r="E58" s="22">
        <v>17</v>
      </c>
      <c r="F58" s="22">
        <v>8.875</v>
      </c>
      <c r="G58" s="34">
        <v>-13</v>
      </c>
      <c r="H58" s="22">
        <v>17</v>
      </c>
      <c r="I58" s="22">
        <v>-16.1875</v>
      </c>
      <c r="J58" s="34">
        <f t="shared" si="5"/>
        <v>-14.664999999999999</v>
      </c>
      <c r="K58" s="22">
        <v>-15.1</v>
      </c>
      <c r="L58" s="22">
        <v>-14.5</v>
      </c>
      <c r="M58" s="34">
        <v>-16</v>
      </c>
      <c r="N58" s="7" t="s">
        <v>71</v>
      </c>
    </row>
    <row r="59" spans="1:14">
      <c r="A59" s="18">
        <v>4.5999999999999996</v>
      </c>
      <c r="B59" s="22">
        <v>-17</v>
      </c>
      <c r="C59" s="22">
        <v>17</v>
      </c>
      <c r="D59" s="34">
        <f t="shared" si="6"/>
        <v>-14.664999999999999</v>
      </c>
      <c r="E59" s="22">
        <v>17</v>
      </c>
      <c r="F59" s="22">
        <v>8.875</v>
      </c>
      <c r="G59" s="34">
        <v>-13</v>
      </c>
      <c r="H59" s="22">
        <v>17</v>
      </c>
      <c r="I59" s="22">
        <v>-16.1875</v>
      </c>
      <c r="J59" s="34">
        <f t="shared" si="5"/>
        <v>-14.664999999999999</v>
      </c>
      <c r="K59" s="22">
        <v>-15.3</v>
      </c>
      <c r="L59" s="22">
        <v>-14</v>
      </c>
      <c r="M59" s="34">
        <v>-16</v>
      </c>
      <c r="N59" s="7"/>
    </row>
    <row r="60" spans="1:14">
      <c r="A60" s="18">
        <v>4.7</v>
      </c>
      <c r="B60" s="22">
        <v>-17</v>
      </c>
      <c r="C60" s="22">
        <v>17</v>
      </c>
      <c r="D60" s="34">
        <f t="shared" si="6"/>
        <v>-14.664999999999999</v>
      </c>
      <c r="E60" s="22">
        <v>17</v>
      </c>
      <c r="F60" s="22">
        <v>8.875</v>
      </c>
      <c r="G60" s="34">
        <v>-13</v>
      </c>
      <c r="H60" s="22">
        <v>17</v>
      </c>
      <c r="I60" s="22">
        <v>-16.1875</v>
      </c>
      <c r="J60" s="34">
        <f t="shared" si="5"/>
        <v>-14.664999999999999</v>
      </c>
      <c r="K60" s="22">
        <v>-15.5</v>
      </c>
      <c r="L60" s="22">
        <v>-13.5</v>
      </c>
      <c r="M60" s="34">
        <v>-16</v>
      </c>
      <c r="N60" s="7"/>
    </row>
    <row r="61" spans="1:14">
      <c r="A61" s="18">
        <v>4.8</v>
      </c>
      <c r="B61" s="22">
        <v>-17</v>
      </c>
      <c r="C61" s="22">
        <v>17</v>
      </c>
      <c r="D61" s="34">
        <f t="shared" si="6"/>
        <v>-14.664999999999999</v>
      </c>
      <c r="E61" s="22">
        <v>17</v>
      </c>
      <c r="F61" s="22">
        <v>8.875</v>
      </c>
      <c r="G61" s="34">
        <v>-13</v>
      </c>
      <c r="H61" s="22">
        <v>17</v>
      </c>
      <c r="I61" s="22">
        <v>-16.1875</v>
      </c>
      <c r="J61" s="34">
        <f t="shared" si="5"/>
        <v>-14.664999999999999</v>
      </c>
      <c r="K61" s="22">
        <v>-15.7</v>
      </c>
      <c r="L61" s="22">
        <v>-13</v>
      </c>
      <c r="M61" s="34">
        <v>-16</v>
      </c>
      <c r="N61" s="7"/>
    </row>
    <row r="62" spans="1:14">
      <c r="A62" s="18">
        <v>4.9000000000000004</v>
      </c>
      <c r="B62" s="22">
        <v>-17</v>
      </c>
      <c r="C62" s="22">
        <v>17</v>
      </c>
      <c r="D62" s="34">
        <f t="shared" si="6"/>
        <v>-14.664999999999999</v>
      </c>
      <c r="E62" s="22">
        <v>17</v>
      </c>
      <c r="F62" s="22">
        <v>8.875</v>
      </c>
      <c r="G62" s="34">
        <v>-13</v>
      </c>
      <c r="H62" s="22">
        <v>17</v>
      </c>
      <c r="I62" s="22">
        <v>-16.1875</v>
      </c>
      <c r="J62" s="34">
        <f t="shared" si="5"/>
        <v>-14.664999999999999</v>
      </c>
      <c r="K62" s="22">
        <v>-15.9</v>
      </c>
      <c r="L62" s="22">
        <v>-12.5</v>
      </c>
      <c r="M62" s="34">
        <v>-16</v>
      </c>
      <c r="N62" s="7"/>
    </row>
    <row r="63" spans="1:14">
      <c r="A63" s="18">
        <v>5</v>
      </c>
      <c r="B63" s="22">
        <v>-17</v>
      </c>
      <c r="C63" s="22">
        <v>17</v>
      </c>
      <c r="D63" s="34">
        <f t="shared" si="6"/>
        <v>-14.664999999999999</v>
      </c>
      <c r="E63" s="22">
        <v>17</v>
      </c>
      <c r="F63" s="22">
        <v>8.875</v>
      </c>
      <c r="G63" s="34">
        <v>-13</v>
      </c>
      <c r="H63" s="22">
        <v>17</v>
      </c>
      <c r="I63" s="22">
        <v>-16.1875</v>
      </c>
      <c r="J63" s="34">
        <f t="shared" si="5"/>
        <v>-14.664999999999999</v>
      </c>
      <c r="K63" s="22">
        <v>-16.100000000000001</v>
      </c>
      <c r="L63" s="22">
        <v>-12</v>
      </c>
      <c r="M63" s="34">
        <v>-16</v>
      </c>
      <c r="N63" s="7"/>
    </row>
    <row r="64" spans="1:14">
      <c r="A64" s="18">
        <v>5.0999999999999996</v>
      </c>
      <c r="B64" s="22">
        <v>-17</v>
      </c>
      <c r="C64" s="22">
        <v>17</v>
      </c>
      <c r="D64" s="34">
        <f t="shared" si="6"/>
        <v>-14.664999999999999</v>
      </c>
      <c r="E64" s="22">
        <v>17</v>
      </c>
      <c r="F64" s="22">
        <v>8.875</v>
      </c>
      <c r="G64" s="34">
        <v>-13</v>
      </c>
      <c r="H64" s="22">
        <v>17</v>
      </c>
      <c r="I64" s="22">
        <v>-16.1875</v>
      </c>
      <c r="J64" s="34">
        <f t="shared" si="5"/>
        <v>-14.664999999999999</v>
      </c>
      <c r="K64" s="22">
        <v>-16.3</v>
      </c>
      <c r="L64" s="22">
        <v>-11.5</v>
      </c>
      <c r="M64" s="34">
        <v>-16</v>
      </c>
      <c r="N64" s="7"/>
    </row>
    <row r="65" spans="1:14">
      <c r="A65" s="18">
        <v>5.2</v>
      </c>
      <c r="B65" s="22">
        <v>-17</v>
      </c>
      <c r="C65" s="22">
        <v>17</v>
      </c>
      <c r="D65" s="34">
        <f t="shared" si="6"/>
        <v>-14.664999999999999</v>
      </c>
      <c r="E65" s="22">
        <v>17</v>
      </c>
      <c r="F65" s="22">
        <v>8.875</v>
      </c>
      <c r="G65" s="34">
        <v>-13</v>
      </c>
      <c r="H65" s="22">
        <v>17</v>
      </c>
      <c r="I65" s="22">
        <v>-16.1875</v>
      </c>
      <c r="J65" s="34">
        <f t="shared" si="5"/>
        <v>-14.664999999999999</v>
      </c>
      <c r="K65" s="22">
        <v>-16.5</v>
      </c>
      <c r="L65" s="22">
        <v>-11</v>
      </c>
      <c r="M65" s="34">
        <v>-16</v>
      </c>
      <c r="N65" s="7"/>
    </row>
    <row r="66" spans="1:14">
      <c r="A66" s="18">
        <v>5.3</v>
      </c>
      <c r="B66" s="22">
        <v>-17</v>
      </c>
      <c r="C66" s="22">
        <v>17</v>
      </c>
      <c r="D66" s="34">
        <f t="shared" si="6"/>
        <v>-14.664999999999999</v>
      </c>
      <c r="E66" s="22">
        <v>17</v>
      </c>
      <c r="F66" s="22">
        <v>8.875</v>
      </c>
      <c r="G66" s="34">
        <v>-13</v>
      </c>
      <c r="H66" s="22">
        <v>17</v>
      </c>
      <c r="I66" s="22">
        <v>-16.1875</v>
      </c>
      <c r="J66" s="34">
        <f t="shared" si="5"/>
        <v>-14.664999999999999</v>
      </c>
      <c r="K66" s="22">
        <v>-16.7</v>
      </c>
      <c r="L66" s="22">
        <v>-10.5</v>
      </c>
      <c r="M66" s="34">
        <v>-16</v>
      </c>
      <c r="N66" s="7"/>
    </row>
    <row r="67" spans="1:14">
      <c r="A67" s="18">
        <v>5.4</v>
      </c>
      <c r="B67" s="22">
        <v>-17</v>
      </c>
      <c r="C67" s="22">
        <v>17</v>
      </c>
      <c r="D67" s="34">
        <f t="shared" si="6"/>
        <v>-14.664999999999999</v>
      </c>
      <c r="E67" s="22">
        <v>17</v>
      </c>
      <c r="F67" s="22">
        <v>8.875</v>
      </c>
      <c r="G67" s="34">
        <v>-13</v>
      </c>
      <c r="H67" s="22">
        <v>17</v>
      </c>
      <c r="I67" s="22">
        <v>-16.1875</v>
      </c>
      <c r="J67" s="34">
        <f t="shared" si="5"/>
        <v>-14.664999999999999</v>
      </c>
      <c r="K67" s="22">
        <v>-16.899999999999999</v>
      </c>
      <c r="L67" s="22">
        <v>-10</v>
      </c>
      <c r="M67" s="34">
        <v>-15.8</v>
      </c>
      <c r="N67" s="7"/>
    </row>
    <row r="68" spans="1:14">
      <c r="A68" s="18">
        <v>5.5</v>
      </c>
      <c r="B68" s="22">
        <v>-17</v>
      </c>
      <c r="C68" s="22">
        <v>17</v>
      </c>
      <c r="D68" s="34">
        <f t="shared" si="6"/>
        <v>-14.664999999999999</v>
      </c>
      <c r="E68" s="22">
        <v>17</v>
      </c>
      <c r="F68" s="22">
        <v>8.875</v>
      </c>
      <c r="G68" s="34">
        <v>-13</v>
      </c>
      <c r="H68" s="22">
        <v>17</v>
      </c>
      <c r="I68" s="22">
        <v>-16.1875</v>
      </c>
      <c r="J68" s="34">
        <f t="shared" si="5"/>
        <v>-14.664999999999999</v>
      </c>
      <c r="K68" s="22">
        <v>-17</v>
      </c>
      <c r="L68" s="22">
        <v>-9.5</v>
      </c>
      <c r="M68" s="34">
        <v>-15.6</v>
      </c>
      <c r="N68" s="7"/>
    </row>
    <row r="69" spans="1:14">
      <c r="A69" s="18">
        <v>5.6</v>
      </c>
      <c r="B69" s="22">
        <v>-17</v>
      </c>
      <c r="C69" s="22">
        <v>17</v>
      </c>
      <c r="D69" s="34">
        <f t="shared" si="6"/>
        <v>-14.664999999999999</v>
      </c>
      <c r="E69" s="22">
        <v>17</v>
      </c>
      <c r="F69" s="22">
        <v>8.875</v>
      </c>
      <c r="G69" s="34">
        <v>-13</v>
      </c>
      <c r="H69" s="22">
        <v>17</v>
      </c>
      <c r="I69" s="22">
        <v>-16.1875</v>
      </c>
      <c r="J69" s="34">
        <f t="shared" si="5"/>
        <v>-14.664999999999999</v>
      </c>
      <c r="K69" s="22">
        <v>-17</v>
      </c>
      <c r="L69" s="22">
        <v>-9</v>
      </c>
      <c r="M69" s="34">
        <v>-15.3</v>
      </c>
      <c r="N69" s="7"/>
    </row>
    <row r="70" spans="1:14">
      <c r="A70" s="18">
        <v>5.7</v>
      </c>
      <c r="B70" s="22">
        <v>-17</v>
      </c>
      <c r="C70" s="22">
        <v>17</v>
      </c>
      <c r="D70" s="34">
        <f t="shared" si="6"/>
        <v>-14.664999999999999</v>
      </c>
      <c r="E70" s="22">
        <v>17</v>
      </c>
      <c r="F70" s="22">
        <v>8.875</v>
      </c>
      <c r="G70" s="34">
        <v>-13</v>
      </c>
      <c r="H70" s="22">
        <v>17</v>
      </c>
      <c r="I70" s="22">
        <v>-16.1875</v>
      </c>
      <c r="J70" s="34">
        <f t="shared" si="5"/>
        <v>-14.664999999999999</v>
      </c>
      <c r="K70" s="22">
        <v>-17</v>
      </c>
      <c r="L70" s="22">
        <v>-8.5</v>
      </c>
      <c r="M70" s="34">
        <v>-15</v>
      </c>
      <c r="N70" s="7"/>
    </row>
    <row r="71" spans="1:14">
      <c r="A71" s="18">
        <v>5.8</v>
      </c>
      <c r="B71" s="22">
        <v>-17</v>
      </c>
      <c r="C71" s="22">
        <v>17</v>
      </c>
      <c r="D71" s="34">
        <f t="shared" si="6"/>
        <v>-14.664999999999999</v>
      </c>
      <c r="E71" s="22">
        <v>17</v>
      </c>
      <c r="F71" s="22">
        <v>8.875</v>
      </c>
      <c r="G71" s="34">
        <v>-13</v>
      </c>
      <c r="H71" s="22">
        <v>17</v>
      </c>
      <c r="I71" s="22">
        <v>-16.1875</v>
      </c>
      <c r="J71" s="34">
        <f t="shared" si="5"/>
        <v>-14.664999999999999</v>
      </c>
      <c r="K71" s="22">
        <v>-17</v>
      </c>
      <c r="L71" s="22">
        <v>-8.1999999999999993</v>
      </c>
      <c r="M71" s="34">
        <f>$B$11</f>
        <v>-14.664999999999999</v>
      </c>
      <c r="N71" s="7"/>
    </row>
    <row r="72" spans="1:14">
      <c r="A72" s="18">
        <v>5.9</v>
      </c>
      <c r="B72" s="22">
        <v>-17</v>
      </c>
      <c r="C72" s="22">
        <v>17</v>
      </c>
      <c r="D72" s="34">
        <f t="shared" si="6"/>
        <v>-14.664999999999999</v>
      </c>
      <c r="E72" s="22">
        <v>17</v>
      </c>
      <c r="F72" s="22">
        <v>8.875</v>
      </c>
      <c r="G72" s="34">
        <v>-13</v>
      </c>
      <c r="H72" s="22">
        <v>17</v>
      </c>
      <c r="I72" s="22">
        <v>-16.1875</v>
      </c>
      <c r="J72" s="34">
        <f t="shared" si="5"/>
        <v>-14.664999999999999</v>
      </c>
      <c r="K72" s="22">
        <v>-17</v>
      </c>
      <c r="L72" s="22">
        <v>-8.0630000000000006</v>
      </c>
      <c r="M72" s="34">
        <f>$B$11</f>
        <v>-14.664999999999999</v>
      </c>
      <c r="N72" s="7" t="s">
        <v>72</v>
      </c>
    </row>
    <row r="73" spans="1:14">
      <c r="A73" s="18">
        <v>6</v>
      </c>
      <c r="B73" s="22">
        <v>-17</v>
      </c>
      <c r="C73" s="22">
        <v>17</v>
      </c>
      <c r="D73" s="34">
        <f t="shared" si="6"/>
        <v>-14.664999999999999</v>
      </c>
      <c r="E73" s="22">
        <v>17</v>
      </c>
      <c r="F73" s="22">
        <v>8.875</v>
      </c>
      <c r="G73" s="34">
        <v>-13.6</v>
      </c>
      <c r="H73" s="22">
        <v>17</v>
      </c>
      <c r="I73" s="22">
        <v>-16.1875</v>
      </c>
      <c r="J73" s="34">
        <f t="shared" si="5"/>
        <v>-14.664999999999999</v>
      </c>
      <c r="K73" s="22">
        <v>-17</v>
      </c>
      <c r="L73" s="22">
        <v>-8.0630000000000006</v>
      </c>
      <c r="M73" s="34">
        <f>$B$11</f>
        <v>-14.664999999999999</v>
      </c>
      <c r="N73" s="7" t="s">
        <v>62</v>
      </c>
    </row>
    <row r="74" spans="1:14">
      <c r="A74" s="18">
        <v>6.1</v>
      </c>
      <c r="B74" s="22">
        <v>-17</v>
      </c>
      <c r="C74" s="22">
        <v>17</v>
      </c>
      <c r="D74" s="34">
        <f t="shared" si="6"/>
        <v>-14.664999999999999</v>
      </c>
      <c r="E74" s="22">
        <v>17</v>
      </c>
      <c r="F74" s="22">
        <v>8.875</v>
      </c>
      <c r="G74" s="34">
        <v>-14.2</v>
      </c>
      <c r="H74" s="22">
        <v>17</v>
      </c>
      <c r="I74" s="22">
        <v>-16.1875</v>
      </c>
      <c r="J74" s="34">
        <f t="shared" si="5"/>
        <v>-14.664999999999999</v>
      </c>
      <c r="K74" s="22">
        <v>-17</v>
      </c>
      <c r="L74" s="22">
        <v>-8.0630000000000006</v>
      </c>
      <c r="M74" s="34">
        <f>$B$11</f>
        <v>-14.664999999999999</v>
      </c>
      <c r="N74" s="7"/>
    </row>
    <row r="75" spans="1:14">
      <c r="A75" s="18">
        <v>6.2</v>
      </c>
      <c r="B75" s="22">
        <v>-17</v>
      </c>
      <c r="C75" s="22">
        <v>17</v>
      </c>
      <c r="D75" s="34">
        <f t="shared" si="6"/>
        <v>-14.664999999999999</v>
      </c>
      <c r="E75" s="22">
        <v>17</v>
      </c>
      <c r="F75" s="22">
        <v>8.875</v>
      </c>
      <c r="G75" s="34">
        <f>$B$11</f>
        <v>-14.664999999999999</v>
      </c>
      <c r="H75" s="22">
        <v>17</v>
      </c>
      <c r="I75" s="22">
        <v>-16.1875</v>
      </c>
      <c r="J75" s="34">
        <f t="shared" si="5"/>
        <v>-14.664999999999999</v>
      </c>
      <c r="K75" s="22">
        <v>-17</v>
      </c>
      <c r="L75" s="22">
        <v>-8.0630000000000006</v>
      </c>
      <c r="M75" s="34">
        <f>$B$11</f>
        <v>-14.664999999999999</v>
      </c>
      <c r="N75" s="7" t="s">
        <v>73</v>
      </c>
    </row>
    <row r="76" spans="1:14">
      <c r="A76" s="18">
        <v>6.3</v>
      </c>
      <c r="B76" s="22">
        <v>-17</v>
      </c>
      <c r="C76" s="22">
        <v>17</v>
      </c>
      <c r="D76" s="34">
        <v>-14.8</v>
      </c>
      <c r="E76" s="22">
        <v>17</v>
      </c>
      <c r="F76" s="22">
        <v>8.875</v>
      </c>
      <c r="G76" s="34">
        <v>-14.8</v>
      </c>
      <c r="H76" s="22">
        <v>17</v>
      </c>
      <c r="I76" s="22">
        <v>-16.1875</v>
      </c>
      <c r="J76" s="34">
        <v>-14.8</v>
      </c>
      <c r="K76" s="22">
        <v>-17</v>
      </c>
      <c r="L76" s="22">
        <v>-8.0630000000000006</v>
      </c>
      <c r="M76" s="34">
        <v>-14.8</v>
      </c>
      <c r="N76" s="7" t="s">
        <v>74</v>
      </c>
    </row>
    <row r="77" spans="1:14">
      <c r="A77" s="18">
        <v>6.3999999999999897</v>
      </c>
      <c r="B77" s="22">
        <v>-17</v>
      </c>
      <c r="C77" s="22">
        <v>17</v>
      </c>
      <c r="D77" s="34">
        <v>-14.9</v>
      </c>
      <c r="E77" s="22">
        <v>17</v>
      </c>
      <c r="F77" s="22">
        <v>8.875</v>
      </c>
      <c r="G77" s="34">
        <v>-14.9</v>
      </c>
      <c r="H77" s="22">
        <v>17</v>
      </c>
      <c r="I77" s="22">
        <v>-16.1875</v>
      </c>
      <c r="J77" s="34">
        <v>-14.9</v>
      </c>
      <c r="K77" s="22">
        <v>-17</v>
      </c>
      <c r="L77" s="22">
        <v>-8.0630000000000006</v>
      </c>
      <c r="M77" s="34">
        <v>-14.9</v>
      </c>
      <c r="N77" s="7"/>
    </row>
    <row r="78" spans="1:14">
      <c r="A78" s="18">
        <v>6.4999999999999902</v>
      </c>
      <c r="B78" s="22">
        <v>-17</v>
      </c>
      <c r="C78" s="22">
        <v>17</v>
      </c>
      <c r="D78" s="34">
        <v>-15</v>
      </c>
      <c r="E78" s="22">
        <v>17</v>
      </c>
      <c r="F78" s="22">
        <v>8.875</v>
      </c>
      <c r="G78" s="34">
        <v>-15</v>
      </c>
      <c r="H78" s="22">
        <v>17</v>
      </c>
      <c r="I78" s="22">
        <v>-16.1875</v>
      </c>
      <c r="J78" s="34">
        <v>-15</v>
      </c>
      <c r="K78" s="22">
        <v>-17</v>
      </c>
      <c r="L78" s="22">
        <v>-8.0630000000000006</v>
      </c>
      <c r="M78" s="34">
        <v>-15</v>
      </c>
      <c r="N78" s="7"/>
    </row>
    <row r="79" spans="1:14">
      <c r="A79" s="18">
        <v>6.5999999999999899</v>
      </c>
      <c r="B79" s="22">
        <v>-17</v>
      </c>
      <c r="C79" s="22">
        <v>17</v>
      </c>
      <c r="D79" s="34">
        <v>-15.1</v>
      </c>
      <c r="E79" s="22">
        <v>17</v>
      </c>
      <c r="F79" s="22">
        <v>8.875</v>
      </c>
      <c r="G79" s="34">
        <v>-15.1</v>
      </c>
      <c r="H79" s="22">
        <v>17</v>
      </c>
      <c r="I79" s="22">
        <v>-16.1875</v>
      </c>
      <c r="J79" s="34">
        <v>-15.1</v>
      </c>
      <c r="K79" s="22">
        <v>-17</v>
      </c>
      <c r="L79" s="22">
        <v>-8.0630000000000006</v>
      </c>
      <c r="M79" s="34">
        <v>-15.1</v>
      </c>
      <c r="N79" s="7"/>
    </row>
    <row r="80" spans="1:14">
      <c r="A80" s="18">
        <v>6.6999999999999904</v>
      </c>
      <c r="B80" s="22">
        <v>-17</v>
      </c>
      <c r="C80" s="22">
        <v>17</v>
      </c>
      <c r="D80" s="34">
        <v>-15.2</v>
      </c>
      <c r="E80" s="22">
        <v>17</v>
      </c>
      <c r="F80" s="22">
        <v>8.875</v>
      </c>
      <c r="G80" s="34">
        <v>-15.2</v>
      </c>
      <c r="H80" s="22">
        <v>17</v>
      </c>
      <c r="I80" s="22">
        <v>-16.1875</v>
      </c>
      <c r="J80" s="34">
        <v>-15.2</v>
      </c>
      <c r="K80" s="22">
        <v>-17</v>
      </c>
      <c r="L80" s="22">
        <v>-8.0630000000000006</v>
      </c>
      <c r="M80" s="34">
        <v>-15.2</v>
      </c>
      <c r="N80" s="7"/>
    </row>
    <row r="81" spans="1:14">
      <c r="A81" s="18">
        <v>6.7999999999999901</v>
      </c>
      <c r="B81" s="22">
        <v>-17</v>
      </c>
      <c r="C81" s="22">
        <v>17</v>
      </c>
      <c r="D81" s="34">
        <v>-15.3</v>
      </c>
      <c r="E81" s="22">
        <v>17</v>
      </c>
      <c r="F81" s="22">
        <v>8.875</v>
      </c>
      <c r="G81" s="34">
        <v>-15.3</v>
      </c>
      <c r="H81" s="22">
        <v>17</v>
      </c>
      <c r="I81" s="22">
        <v>-16.1875</v>
      </c>
      <c r="J81" s="34">
        <v>-15.3</v>
      </c>
      <c r="K81" s="22">
        <v>-17</v>
      </c>
      <c r="L81" s="22">
        <v>-8.0630000000000006</v>
      </c>
      <c r="M81" s="34">
        <v>-15.3</v>
      </c>
      <c r="N81" s="7"/>
    </row>
    <row r="82" spans="1:14">
      <c r="A82" s="18">
        <v>6.8999999999999897</v>
      </c>
      <c r="B82" s="22">
        <v>-17</v>
      </c>
      <c r="C82" s="22">
        <v>17</v>
      </c>
      <c r="D82" s="34">
        <v>-15.4</v>
      </c>
      <c r="E82" s="22">
        <v>17</v>
      </c>
      <c r="F82" s="22">
        <v>8.875</v>
      </c>
      <c r="G82" s="34">
        <v>-15.4</v>
      </c>
      <c r="H82" s="22">
        <v>17</v>
      </c>
      <c r="I82" s="22">
        <v>-16.1875</v>
      </c>
      <c r="J82" s="34">
        <v>-15.4</v>
      </c>
      <c r="K82" s="22">
        <v>-17</v>
      </c>
      <c r="L82" s="22">
        <v>-8.0630000000000006</v>
      </c>
      <c r="M82" s="34">
        <v>-15.4</v>
      </c>
      <c r="N82" s="7"/>
    </row>
    <row r="83" spans="1:14">
      <c r="A83" s="18">
        <v>6.9999999999999902</v>
      </c>
      <c r="B83" s="22">
        <v>-17</v>
      </c>
      <c r="C83" s="22">
        <v>17</v>
      </c>
      <c r="D83" s="34">
        <v>-15.5</v>
      </c>
      <c r="E83" s="22">
        <v>17</v>
      </c>
      <c r="F83" s="22">
        <v>8.875</v>
      </c>
      <c r="G83" s="34">
        <v>-15.5</v>
      </c>
      <c r="H83" s="22">
        <v>17</v>
      </c>
      <c r="I83" s="22">
        <v>-16.1875</v>
      </c>
      <c r="J83" s="34">
        <v>-15.5</v>
      </c>
      <c r="K83" s="22">
        <v>-17</v>
      </c>
      <c r="L83" s="22">
        <v>-8.0630000000000006</v>
      </c>
      <c r="M83" s="34">
        <v>-15.5</v>
      </c>
      <c r="N83" s="7" t="s">
        <v>75</v>
      </c>
    </row>
    <row r="84" spans="1:14">
      <c r="B84" s="3"/>
      <c r="C84" s="42"/>
      <c r="D84" s="3"/>
      <c r="E84" s="3"/>
      <c r="F84" s="42"/>
      <c r="G84" s="3"/>
      <c r="H84" s="3"/>
      <c r="I84" s="3"/>
      <c r="J84" s="3"/>
      <c r="K84" s="3"/>
      <c r="L84" s="41"/>
      <c r="M84" s="1"/>
    </row>
    <row r="85" spans="1:14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O71" sqref="O71"/>
    </sheetView>
  </sheetViews>
  <sheetFormatPr baseColWidth="10" defaultColWidth="8.83203125" defaultRowHeight="14" x14ac:dyDescent="0"/>
  <cols>
    <col min="1" max="1" width="24.6640625" customWidth="1"/>
    <col min="2" max="2" width="8.33203125" style="1" bestFit="1" customWidth="1"/>
    <col min="3" max="3" width="7.5" style="2" bestFit="1" customWidth="1"/>
    <col min="4" max="4" width="8.33203125" style="1" bestFit="1" customWidth="1"/>
    <col min="5" max="5" width="7" style="1" customWidth="1"/>
    <col min="6" max="6" width="8" style="2" customWidth="1"/>
    <col min="7" max="7" width="7.33203125" style="1" bestFit="1" customWidth="1"/>
    <col min="8" max="8" width="6.5" style="1" bestFit="1" customWidth="1"/>
    <col min="9" max="9" width="8.33203125" style="1" bestFit="1" customWidth="1"/>
    <col min="10" max="11" width="7.33203125" style="1" bestFit="1" customWidth="1"/>
    <col min="12" max="12" width="8.33203125" style="1" bestFit="1" customWidth="1"/>
    <col min="13" max="13" width="7.33203125" style="3" bestFit="1" customWidth="1"/>
    <col min="14" max="14" width="15" style="66" bestFit="1" customWidth="1"/>
    <col min="15" max="15" width="50" bestFit="1" customWidth="1"/>
  </cols>
  <sheetData>
    <row r="1" spans="1:15">
      <c r="A1" s="56" t="s">
        <v>93</v>
      </c>
    </row>
    <row r="2" spans="1:15">
      <c r="A2" s="56" t="s">
        <v>92</v>
      </c>
    </row>
    <row r="4" spans="1:15">
      <c r="A4" t="s">
        <v>49</v>
      </c>
    </row>
    <row r="5" spans="1:15">
      <c r="A5" s="5" t="s">
        <v>4</v>
      </c>
      <c r="B5" s="6">
        <v>13</v>
      </c>
    </row>
    <row r="6" spans="1:15">
      <c r="A6" s="5" t="s">
        <v>5</v>
      </c>
      <c r="B6" s="6">
        <v>34</v>
      </c>
    </row>
    <row r="7" spans="1:15">
      <c r="A7" s="7"/>
      <c r="B7" s="8"/>
    </row>
    <row r="8" spans="1:15">
      <c r="A8" s="7" t="s">
        <v>7</v>
      </c>
      <c r="B8" s="6"/>
    </row>
    <row r="9" spans="1:15">
      <c r="A9" s="7" t="s">
        <v>8</v>
      </c>
      <c r="B9" s="6"/>
    </row>
    <row r="10" spans="1:15">
      <c r="A10" s="7" t="s">
        <v>9</v>
      </c>
      <c r="B10" s="6">
        <v>70</v>
      </c>
      <c r="N10" s="66" t="s">
        <v>95</v>
      </c>
    </row>
    <row r="11" spans="1:15">
      <c r="A11" s="7" t="s">
        <v>50</v>
      </c>
      <c r="B11" s="6">
        <v>-14.664999999999999</v>
      </c>
    </row>
    <row r="12" spans="1:15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67" t="s">
        <v>94</v>
      </c>
      <c r="O12" s="16" t="s">
        <v>27</v>
      </c>
    </row>
    <row r="13" spans="1:15">
      <c r="A13" s="70">
        <v>0</v>
      </c>
      <c r="B13" s="71">
        <v>-14.9</v>
      </c>
      <c r="C13" s="71">
        <v>14.9</v>
      </c>
      <c r="D13" s="71">
        <f>$B$11</f>
        <v>-14.664999999999999</v>
      </c>
      <c r="E13" s="71">
        <v>14.9</v>
      </c>
      <c r="F13" s="71">
        <v>14.9</v>
      </c>
      <c r="G13" s="71">
        <f>$B$11</f>
        <v>-14.664999999999999</v>
      </c>
      <c r="H13" s="71">
        <v>14.9</v>
      </c>
      <c r="I13" s="71">
        <v>-14.9</v>
      </c>
      <c r="J13" s="71">
        <f>$B$11</f>
        <v>-14.664999999999999</v>
      </c>
      <c r="K13" s="71">
        <v>-14.9</v>
      </c>
      <c r="L13" s="71">
        <v>-14.9</v>
      </c>
      <c r="M13" s="71">
        <f>$B$11</f>
        <v>-14.664999999999999</v>
      </c>
      <c r="N13" s="72">
        <v>0</v>
      </c>
      <c r="O13" s="73" t="s">
        <v>51</v>
      </c>
    </row>
    <row r="14" spans="1:15">
      <c r="A14" s="18">
        <v>0.1</v>
      </c>
      <c r="B14" s="22">
        <v>-14.9</v>
      </c>
      <c r="C14" s="22">
        <v>14.9</v>
      </c>
      <c r="D14" s="34">
        <f>($D$20-$D$13)/7+D13</f>
        <v>-14.284285714285714</v>
      </c>
      <c r="E14" s="22">
        <v>14.9</v>
      </c>
      <c r="F14" s="22">
        <v>14.9</v>
      </c>
      <c r="G14" s="34">
        <f>D14</f>
        <v>-14.284285714285714</v>
      </c>
      <c r="H14" s="22">
        <v>14.9</v>
      </c>
      <c r="I14" s="22">
        <v>-14.9</v>
      </c>
      <c r="J14" s="34">
        <f>G14</f>
        <v>-14.284285714285714</v>
      </c>
      <c r="K14" s="22">
        <v>-14.9</v>
      </c>
      <c r="L14" s="22">
        <v>-14.9</v>
      </c>
      <c r="M14" s="34">
        <f>J14</f>
        <v>-14.284285714285714</v>
      </c>
      <c r="N14" s="21">
        <v>-2</v>
      </c>
      <c r="O14" s="7" t="s">
        <v>98</v>
      </c>
    </row>
    <row r="15" spans="1:15">
      <c r="A15" s="18">
        <v>0.2</v>
      </c>
      <c r="B15" s="22">
        <v>-14.9</v>
      </c>
      <c r="C15" s="22">
        <v>14.9</v>
      </c>
      <c r="D15" s="34">
        <f t="shared" ref="D15:D19" si="0">($D$20-$D$13)/7+D14</f>
        <v>-13.903571428571428</v>
      </c>
      <c r="E15" s="22">
        <v>14.9</v>
      </c>
      <c r="F15" s="22">
        <v>14.9</v>
      </c>
      <c r="G15" s="34">
        <f t="shared" ref="G15:G19" si="1">D15</f>
        <v>-13.903571428571428</v>
      </c>
      <c r="H15" s="22">
        <v>14.9</v>
      </c>
      <c r="I15" s="22">
        <v>-14.9</v>
      </c>
      <c r="J15" s="34">
        <f t="shared" ref="J15:J19" si="2">G15</f>
        <v>-13.903571428571428</v>
      </c>
      <c r="K15" s="22">
        <v>-14.9</v>
      </c>
      <c r="L15" s="22">
        <v>-14.9</v>
      </c>
      <c r="M15" s="34">
        <f t="shared" ref="M15:M19" si="3">J15</f>
        <v>-13.903571428571428</v>
      </c>
      <c r="N15" s="21">
        <v>-4</v>
      </c>
      <c r="O15" s="7"/>
    </row>
    <row r="16" spans="1:15">
      <c r="A16" s="18">
        <v>0.3</v>
      </c>
      <c r="B16" s="22">
        <v>-14.9</v>
      </c>
      <c r="C16" s="22">
        <v>14.9</v>
      </c>
      <c r="D16" s="34">
        <f t="shared" si="0"/>
        <v>-13.522857142857143</v>
      </c>
      <c r="E16" s="22">
        <v>14.9</v>
      </c>
      <c r="F16" s="22">
        <v>14.9</v>
      </c>
      <c r="G16" s="34">
        <f t="shared" si="1"/>
        <v>-13.522857142857143</v>
      </c>
      <c r="H16" s="22">
        <v>14.9</v>
      </c>
      <c r="I16" s="22">
        <v>-14.9</v>
      </c>
      <c r="J16" s="34">
        <f t="shared" si="2"/>
        <v>-13.522857142857143</v>
      </c>
      <c r="K16" s="22">
        <v>-14.9</v>
      </c>
      <c r="L16" s="22">
        <v>-14.9</v>
      </c>
      <c r="M16" s="34">
        <f t="shared" si="3"/>
        <v>-13.522857142857143</v>
      </c>
      <c r="N16" s="21">
        <v>-6</v>
      </c>
      <c r="O16" s="7"/>
    </row>
    <row r="17" spans="1:15">
      <c r="A17" s="18">
        <v>0.4</v>
      </c>
      <c r="B17" s="22">
        <v>-14.9</v>
      </c>
      <c r="C17" s="22">
        <v>14.9</v>
      </c>
      <c r="D17" s="34">
        <f t="shared" si="0"/>
        <v>-13.142142857142858</v>
      </c>
      <c r="E17" s="22">
        <v>14.9</v>
      </c>
      <c r="F17" s="22">
        <v>14.9</v>
      </c>
      <c r="G17" s="34">
        <f t="shared" si="1"/>
        <v>-13.142142857142858</v>
      </c>
      <c r="H17" s="22">
        <v>14.9</v>
      </c>
      <c r="I17" s="22">
        <v>-14.9</v>
      </c>
      <c r="J17" s="34">
        <f t="shared" si="2"/>
        <v>-13.142142857142858</v>
      </c>
      <c r="K17" s="22">
        <v>-14.9</v>
      </c>
      <c r="L17" s="22">
        <v>-14.9</v>
      </c>
      <c r="M17" s="34">
        <f t="shared" si="3"/>
        <v>-13.142142857142858</v>
      </c>
      <c r="N17" s="21">
        <v>-8</v>
      </c>
      <c r="O17" s="7"/>
    </row>
    <row r="18" spans="1:15">
      <c r="A18" s="18">
        <v>0.5</v>
      </c>
      <c r="B18" s="22">
        <v>-14.9</v>
      </c>
      <c r="C18" s="22">
        <v>14.9</v>
      </c>
      <c r="D18" s="34">
        <f t="shared" si="0"/>
        <v>-12.761428571428572</v>
      </c>
      <c r="E18" s="22">
        <v>14.9</v>
      </c>
      <c r="F18" s="22">
        <v>14.9</v>
      </c>
      <c r="G18" s="34">
        <f t="shared" si="1"/>
        <v>-12.761428571428572</v>
      </c>
      <c r="H18" s="22">
        <v>14.9</v>
      </c>
      <c r="I18" s="22">
        <v>-14.9</v>
      </c>
      <c r="J18" s="34">
        <f t="shared" si="2"/>
        <v>-12.761428571428572</v>
      </c>
      <c r="K18" s="22">
        <v>-14.9</v>
      </c>
      <c r="L18" s="22">
        <v>-14.9</v>
      </c>
      <c r="M18" s="34">
        <f t="shared" si="3"/>
        <v>-12.761428571428572</v>
      </c>
      <c r="N18" s="21">
        <v>-10</v>
      </c>
      <c r="O18" s="7"/>
    </row>
    <row r="19" spans="1:15">
      <c r="A19" s="18">
        <v>0.6</v>
      </c>
      <c r="B19" s="22">
        <v>-14.9</v>
      </c>
      <c r="C19" s="22">
        <v>14.9</v>
      </c>
      <c r="D19" s="34">
        <f t="shared" si="0"/>
        <v>-12.380714285714287</v>
      </c>
      <c r="E19" s="22">
        <v>14.9</v>
      </c>
      <c r="F19" s="22">
        <v>14.9</v>
      </c>
      <c r="G19" s="34">
        <f t="shared" si="1"/>
        <v>-12.380714285714287</v>
      </c>
      <c r="H19" s="22">
        <v>14.9</v>
      </c>
      <c r="I19" s="22">
        <v>-14.9</v>
      </c>
      <c r="J19" s="34">
        <f t="shared" si="2"/>
        <v>-12.380714285714287</v>
      </c>
      <c r="K19" s="22">
        <v>-14.9</v>
      </c>
      <c r="L19" s="22">
        <v>-14.9</v>
      </c>
      <c r="M19" s="34">
        <f t="shared" si="3"/>
        <v>-12.380714285714287</v>
      </c>
      <c r="N19" s="21">
        <v>-12</v>
      </c>
      <c r="O19" s="7"/>
    </row>
    <row r="20" spans="1:15">
      <c r="A20" s="18">
        <v>0.7</v>
      </c>
      <c r="B20" s="22">
        <v>-14.9</v>
      </c>
      <c r="C20" s="22">
        <v>14.9</v>
      </c>
      <c r="D20" s="68">
        <v>-12</v>
      </c>
      <c r="E20" s="22">
        <v>14.9</v>
      </c>
      <c r="F20" s="22">
        <v>14.9</v>
      </c>
      <c r="G20" s="68">
        <v>-12</v>
      </c>
      <c r="H20" s="22">
        <v>14.9</v>
      </c>
      <c r="I20" s="22">
        <v>-14.9</v>
      </c>
      <c r="J20" s="68">
        <v>-12</v>
      </c>
      <c r="K20" s="22">
        <v>-14.9</v>
      </c>
      <c r="L20" s="22">
        <v>-14.9</v>
      </c>
      <c r="M20" s="68">
        <v>-12</v>
      </c>
      <c r="N20" s="21">
        <v>-14</v>
      </c>
      <c r="O20" s="7" t="s">
        <v>96</v>
      </c>
    </row>
    <row r="21" spans="1:15">
      <c r="A21" s="70">
        <v>0.8</v>
      </c>
      <c r="B21" s="71">
        <v>-14.9</v>
      </c>
      <c r="C21" s="71">
        <v>14.9</v>
      </c>
      <c r="D21" s="72">
        <v>-12</v>
      </c>
      <c r="E21" s="71">
        <v>14.9</v>
      </c>
      <c r="F21" s="71">
        <v>14.9</v>
      </c>
      <c r="G21" s="72">
        <v>-12</v>
      </c>
      <c r="H21" s="71">
        <v>14.9</v>
      </c>
      <c r="I21" s="71">
        <v>-14.9</v>
      </c>
      <c r="J21" s="72">
        <v>-12</v>
      </c>
      <c r="K21" s="71">
        <v>-14.9</v>
      </c>
      <c r="L21" s="71">
        <v>-14.9</v>
      </c>
      <c r="M21" s="72">
        <v>-12</v>
      </c>
      <c r="N21" s="72">
        <v>-14</v>
      </c>
      <c r="O21" s="73" t="s">
        <v>99</v>
      </c>
    </row>
    <row r="22" spans="1:15">
      <c r="A22" s="18">
        <v>0.9</v>
      </c>
      <c r="B22" s="22">
        <v>-14.9</v>
      </c>
      <c r="C22" s="22">
        <v>14.9</v>
      </c>
      <c r="D22" s="68">
        <v>-11</v>
      </c>
      <c r="E22" s="22">
        <v>14.9</v>
      </c>
      <c r="F22" s="22">
        <v>14.9</v>
      </c>
      <c r="G22" s="68">
        <v>-12</v>
      </c>
      <c r="H22" s="22">
        <v>14.9</v>
      </c>
      <c r="I22" s="22">
        <v>-14.9</v>
      </c>
      <c r="J22" s="68">
        <v>-12</v>
      </c>
      <c r="K22" s="22">
        <v>-14.9</v>
      </c>
      <c r="L22" s="22">
        <v>-14.9</v>
      </c>
      <c r="M22" s="68">
        <v>-12</v>
      </c>
      <c r="N22" s="21">
        <v>-14</v>
      </c>
      <c r="O22" s="7"/>
    </row>
    <row r="23" spans="1:15">
      <c r="A23" s="18">
        <v>1</v>
      </c>
      <c r="B23" s="22">
        <f>(B$30-B$22)/7+B22</f>
        <v>-15.200000000000001</v>
      </c>
      <c r="C23" s="22">
        <f>(C$30-C$22)/7+C22</f>
        <v>15.200000000000001</v>
      </c>
      <c r="D23" s="68">
        <v>-10</v>
      </c>
      <c r="E23" s="22">
        <v>14.9</v>
      </c>
      <c r="F23" s="22">
        <v>14.9</v>
      </c>
      <c r="G23" s="68">
        <v>-12</v>
      </c>
      <c r="H23" s="22">
        <v>14.9</v>
      </c>
      <c r="I23" s="22">
        <v>-14.9</v>
      </c>
      <c r="J23" s="68">
        <v>-12</v>
      </c>
      <c r="K23" s="22">
        <v>-14.9</v>
      </c>
      <c r="L23" s="22">
        <v>-14.9</v>
      </c>
      <c r="M23" s="68">
        <v>-12</v>
      </c>
      <c r="N23" s="21">
        <v>-14</v>
      </c>
      <c r="O23" s="7"/>
    </row>
    <row r="24" spans="1:15">
      <c r="A24" s="18">
        <v>1.1000000000000001</v>
      </c>
      <c r="B24" s="22">
        <f t="shared" ref="B24:B28" si="4">(B$30-B$22)/7+B23</f>
        <v>-15.500000000000002</v>
      </c>
      <c r="C24" s="22">
        <f t="shared" ref="C24:C28" si="5">(C$30-C$22)/7+C23</f>
        <v>15.500000000000002</v>
      </c>
      <c r="D24" s="68">
        <v>-9</v>
      </c>
      <c r="E24" s="22">
        <v>14.9</v>
      </c>
      <c r="F24" s="22">
        <v>14.9</v>
      </c>
      <c r="G24" s="68">
        <v>-12</v>
      </c>
      <c r="H24" s="22">
        <v>14.9</v>
      </c>
      <c r="I24" s="22">
        <v>-14.9</v>
      </c>
      <c r="J24" s="68">
        <v>-12</v>
      </c>
      <c r="K24" s="22">
        <v>-14.9</v>
      </c>
      <c r="L24" s="22">
        <v>-14.9</v>
      </c>
      <c r="M24" s="68">
        <v>-12</v>
      </c>
      <c r="N24" s="21">
        <v>-14</v>
      </c>
      <c r="O24" s="5"/>
    </row>
    <row r="25" spans="1:15">
      <c r="A25" s="18">
        <v>1.2</v>
      </c>
      <c r="B25" s="22">
        <f t="shared" si="4"/>
        <v>-15.800000000000002</v>
      </c>
      <c r="C25" s="22">
        <f t="shared" si="5"/>
        <v>15.800000000000002</v>
      </c>
      <c r="D25" s="68">
        <v>-9.5</v>
      </c>
      <c r="E25" s="22">
        <v>14.9</v>
      </c>
      <c r="F25" s="22">
        <v>14.9</v>
      </c>
      <c r="G25" s="68">
        <v>-12</v>
      </c>
      <c r="H25" s="22">
        <v>14.9</v>
      </c>
      <c r="I25" s="22">
        <v>-14.9</v>
      </c>
      <c r="J25" s="68">
        <v>-12</v>
      </c>
      <c r="K25" s="22">
        <v>-14.9</v>
      </c>
      <c r="L25" s="22">
        <v>-14.9</v>
      </c>
      <c r="M25" s="68">
        <v>-12</v>
      </c>
      <c r="N25" s="21">
        <v>-14</v>
      </c>
      <c r="O25" s="7"/>
    </row>
    <row r="26" spans="1:15">
      <c r="A26" s="18">
        <v>1.3</v>
      </c>
      <c r="B26" s="22">
        <f t="shared" si="4"/>
        <v>-16.100000000000001</v>
      </c>
      <c r="C26" s="22">
        <f t="shared" si="5"/>
        <v>16.100000000000001</v>
      </c>
      <c r="D26" s="68">
        <v>-10</v>
      </c>
      <c r="E26" s="22">
        <v>14.9</v>
      </c>
      <c r="F26" s="22">
        <v>14.9</v>
      </c>
      <c r="G26" s="68">
        <v>-12</v>
      </c>
      <c r="H26" s="22">
        <v>14.9</v>
      </c>
      <c r="I26" s="22">
        <v>-14.9</v>
      </c>
      <c r="J26" s="68">
        <v>-12</v>
      </c>
      <c r="K26" s="22">
        <v>-14.9</v>
      </c>
      <c r="L26" s="22">
        <v>-14.9</v>
      </c>
      <c r="M26" s="68">
        <v>-12</v>
      </c>
      <c r="N26" s="21">
        <v>-14</v>
      </c>
      <c r="O26" s="7"/>
    </row>
    <row r="27" spans="1:15">
      <c r="A27" s="18">
        <v>1.4</v>
      </c>
      <c r="B27" s="22">
        <f t="shared" si="4"/>
        <v>-16.400000000000002</v>
      </c>
      <c r="C27" s="22">
        <f t="shared" si="5"/>
        <v>16.400000000000002</v>
      </c>
      <c r="D27" s="68">
        <v>-10.5</v>
      </c>
      <c r="E27" s="22">
        <v>14.9</v>
      </c>
      <c r="F27" s="22">
        <v>14.9</v>
      </c>
      <c r="G27" s="68">
        <v>-12</v>
      </c>
      <c r="H27" s="22">
        <v>14.9</v>
      </c>
      <c r="I27" s="22">
        <v>-14.9</v>
      </c>
      <c r="J27" s="68">
        <v>-12</v>
      </c>
      <c r="K27" s="22">
        <v>-14.9</v>
      </c>
      <c r="L27" s="22">
        <v>-14.9</v>
      </c>
      <c r="M27" s="68">
        <v>-12</v>
      </c>
      <c r="N27" s="21">
        <v>-14</v>
      </c>
      <c r="O27" s="7"/>
    </row>
    <row r="28" spans="1:15">
      <c r="A28" s="18">
        <v>1.5</v>
      </c>
      <c r="B28" s="22">
        <f t="shared" si="4"/>
        <v>-16.700000000000003</v>
      </c>
      <c r="C28" s="22">
        <f t="shared" si="5"/>
        <v>16.700000000000003</v>
      </c>
      <c r="D28" s="68">
        <v>-11</v>
      </c>
      <c r="E28" s="22">
        <v>14.9</v>
      </c>
      <c r="F28" s="22">
        <v>14.9</v>
      </c>
      <c r="G28" s="68">
        <v>-12</v>
      </c>
      <c r="H28" s="22">
        <v>14.9</v>
      </c>
      <c r="I28" s="22">
        <v>-14.9</v>
      </c>
      <c r="J28" s="68">
        <v>-12</v>
      </c>
      <c r="K28" s="22">
        <v>-14.9</v>
      </c>
      <c r="L28" s="22">
        <v>-14.9</v>
      </c>
      <c r="M28" s="68">
        <v>-12</v>
      </c>
      <c r="N28" s="21">
        <v>-14</v>
      </c>
      <c r="O28" s="7"/>
    </row>
    <row r="29" spans="1:15">
      <c r="A29" s="18">
        <v>1.6</v>
      </c>
      <c r="B29" s="21">
        <v>-17</v>
      </c>
      <c r="C29" s="22">
        <v>17</v>
      </c>
      <c r="D29" s="68">
        <v>-11.5</v>
      </c>
      <c r="E29" s="22">
        <v>14.9</v>
      </c>
      <c r="F29" s="22">
        <v>14.9</v>
      </c>
      <c r="G29" s="68">
        <v>-12</v>
      </c>
      <c r="H29" s="22">
        <v>14.9</v>
      </c>
      <c r="I29" s="22">
        <v>-14.9</v>
      </c>
      <c r="J29" s="68">
        <v>-12</v>
      </c>
      <c r="K29" s="22">
        <v>-14.9</v>
      </c>
      <c r="L29" s="22">
        <v>-14.9</v>
      </c>
      <c r="M29" s="68">
        <v>-12</v>
      </c>
      <c r="N29" s="21">
        <v>-14</v>
      </c>
      <c r="O29" s="7"/>
    </row>
    <row r="30" spans="1:15">
      <c r="A30" s="70">
        <v>1.7</v>
      </c>
      <c r="B30" s="72">
        <v>-17</v>
      </c>
      <c r="C30" s="71">
        <v>17</v>
      </c>
      <c r="D30" s="72">
        <v>-12</v>
      </c>
      <c r="E30" s="71">
        <v>14.9</v>
      </c>
      <c r="F30" s="71">
        <v>14.9</v>
      </c>
      <c r="G30" s="72">
        <v>-12</v>
      </c>
      <c r="H30" s="71">
        <v>14.9</v>
      </c>
      <c r="I30" s="71">
        <v>-14.9</v>
      </c>
      <c r="J30" s="72">
        <v>-12</v>
      </c>
      <c r="K30" s="71">
        <v>-14.9</v>
      </c>
      <c r="L30" s="71">
        <v>-14.9</v>
      </c>
      <c r="M30" s="72">
        <v>-12</v>
      </c>
      <c r="N30" s="72">
        <v>-14</v>
      </c>
      <c r="O30" s="73" t="s">
        <v>100</v>
      </c>
    </row>
    <row r="31" spans="1:15">
      <c r="A31" s="18">
        <v>1.8</v>
      </c>
      <c r="B31" s="21">
        <v>-17</v>
      </c>
      <c r="C31" s="22">
        <v>17</v>
      </c>
      <c r="D31" s="68">
        <v>-12</v>
      </c>
      <c r="E31" s="22">
        <v>14.9</v>
      </c>
      <c r="F31" s="22">
        <v>14.9</v>
      </c>
      <c r="G31" s="68">
        <v>-11</v>
      </c>
      <c r="H31" s="22">
        <v>14.9</v>
      </c>
      <c r="I31" s="22">
        <v>-14.9</v>
      </c>
      <c r="J31" s="68">
        <v>-12</v>
      </c>
      <c r="K31" s="22">
        <v>-14.9</v>
      </c>
      <c r="L31" s="22">
        <v>-14.9</v>
      </c>
      <c r="M31" s="68">
        <v>-12</v>
      </c>
      <c r="N31" s="21">
        <v>-14</v>
      </c>
      <c r="O31" s="7" t="s">
        <v>97</v>
      </c>
    </row>
    <row r="32" spans="1:15">
      <c r="A32" s="18">
        <v>1.9</v>
      </c>
      <c r="B32" s="21">
        <v>-17</v>
      </c>
      <c r="C32" s="22">
        <v>17</v>
      </c>
      <c r="D32" s="68">
        <v>-12</v>
      </c>
      <c r="E32" s="22">
        <f>(E$40-E$31)/8+E31</f>
        <v>15.1625</v>
      </c>
      <c r="F32" s="22">
        <f>(F$40-F$31)/8+F31</f>
        <v>14.206617647058824</v>
      </c>
      <c r="G32" s="68">
        <v>-10</v>
      </c>
      <c r="H32" s="22">
        <v>14.9</v>
      </c>
      <c r="I32" s="22">
        <v>-14.9</v>
      </c>
      <c r="J32" s="68">
        <v>-12</v>
      </c>
      <c r="K32" s="22">
        <v>-14.9</v>
      </c>
      <c r="L32" s="22">
        <v>-14.9</v>
      </c>
      <c r="M32" s="68">
        <v>-12</v>
      </c>
      <c r="N32" s="21">
        <v>-14</v>
      </c>
      <c r="O32" s="7"/>
    </row>
    <row r="33" spans="1:15">
      <c r="A33" s="18">
        <v>2</v>
      </c>
      <c r="B33" s="21">
        <v>-17</v>
      </c>
      <c r="C33" s="22">
        <v>17</v>
      </c>
      <c r="D33" s="68">
        <v>-12</v>
      </c>
      <c r="E33" s="22">
        <f t="shared" ref="E33:E38" si="6">(E$40-E$31)/8+E32</f>
        <v>15.424999999999999</v>
      </c>
      <c r="F33" s="22">
        <f t="shared" ref="F33:F38" si="7">(F$40-F$31)/8+F32</f>
        <v>13.513235294117647</v>
      </c>
      <c r="G33" s="68">
        <v>-9</v>
      </c>
      <c r="H33" s="22">
        <v>14.9</v>
      </c>
      <c r="I33" s="22">
        <v>-14.9</v>
      </c>
      <c r="J33" s="68">
        <v>-12</v>
      </c>
      <c r="K33" s="22">
        <v>-14.9</v>
      </c>
      <c r="L33" s="22">
        <v>-14.9</v>
      </c>
      <c r="M33" s="68">
        <v>-12</v>
      </c>
      <c r="N33" s="21">
        <v>-14</v>
      </c>
      <c r="O33" s="5"/>
    </row>
    <row r="34" spans="1:15">
      <c r="A34" s="18">
        <v>2.1</v>
      </c>
      <c r="B34" s="21">
        <v>-17</v>
      </c>
      <c r="C34" s="22">
        <v>17</v>
      </c>
      <c r="D34" s="68">
        <v>-12</v>
      </c>
      <c r="E34" s="22">
        <f t="shared" si="6"/>
        <v>15.687499999999998</v>
      </c>
      <c r="F34" s="22">
        <f t="shared" si="7"/>
        <v>12.819852941176471</v>
      </c>
      <c r="G34" s="68">
        <v>-9</v>
      </c>
      <c r="H34" s="22">
        <v>14.9</v>
      </c>
      <c r="I34" s="22">
        <v>-14.9</v>
      </c>
      <c r="J34" s="68">
        <v>-12</v>
      </c>
      <c r="K34" s="22">
        <v>-14.9</v>
      </c>
      <c r="L34" s="22">
        <v>-14.9</v>
      </c>
      <c r="M34" s="68">
        <v>-12</v>
      </c>
      <c r="N34" s="21">
        <v>-14</v>
      </c>
      <c r="O34" s="7"/>
    </row>
    <row r="35" spans="1:15">
      <c r="A35" s="18">
        <v>2.2000000000000002</v>
      </c>
      <c r="B35" s="21">
        <v>-17</v>
      </c>
      <c r="C35" s="22">
        <v>17</v>
      </c>
      <c r="D35" s="68">
        <v>-12</v>
      </c>
      <c r="E35" s="22">
        <f t="shared" si="6"/>
        <v>15.949999999999998</v>
      </c>
      <c r="F35" s="22">
        <f t="shared" si="7"/>
        <v>12.126470588235295</v>
      </c>
      <c r="G35" s="68">
        <v>-9.5</v>
      </c>
      <c r="H35" s="22">
        <v>14.9</v>
      </c>
      <c r="I35" s="22">
        <v>-14.9</v>
      </c>
      <c r="J35" s="68">
        <v>-12</v>
      </c>
      <c r="K35" s="22">
        <v>-14.9</v>
      </c>
      <c r="L35" s="22">
        <v>-14.9</v>
      </c>
      <c r="M35" s="68">
        <v>-12</v>
      </c>
      <c r="N35" s="21">
        <v>-14</v>
      </c>
      <c r="O35" s="7"/>
    </row>
    <row r="36" spans="1:15">
      <c r="A36" s="18">
        <v>2.2999999999999998</v>
      </c>
      <c r="B36" s="21">
        <v>-17</v>
      </c>
      <c r="C36" s="22">
        <v>17</v>
      </c>
      <c r="D36" s="68">
        <v>-12</v>
      </c>
      <c r="E36" s="22">
        <f t="shared" si="6"/>
        <v>16.212499999999999</v>
      </c>
      <c r="F36" s="22">
        <f t="shared" si="7"/>
        <v>11.433088235294118</v>
      </c>
      <c r="G36" s="68">
        <v>-10</v>
      </c>
      <c r="H36" s="22">
        <v>14.9</v>
      </c>
      <c r="I36" s="22">
        <v>-14.9</v>
      </c>
      <c r="J36" s="68">
        <v>-12</v>
      </c>
      <c r="K36" s="22">
        <v>-14.9</v>
      </c>
      <c r="L36" s="22">
        <v>-14.9</v>
      </c>
      <c r="M36" s="68">
        <v>-12</v>
      </c>
      <c r="N36" s="21">
        <v>-14</v>
      </c>
      <c r="O36" s="7"/>
    </row>
    <row r="37" spans="1:15">
      <c r="A37" s="18">
        <v>2.4</v>
      </c>
      <c r="B37" s="21">
        <v>-17</v>
      </c>
      <c r="C37" s="22">
        <v>17</v>
      </c>
      <c r="D37" s="68">
        <v>-12</v>
      </c>
      <c r="E37" s="22">
        <f t="shared" si="6"/>
        <v>16.474999999999998</v>
      </c>
      <c r="F37" s="22">
        <f t="shared" si="7"/>
        <v>10.739705882352942</v>
      </c>
      <c r="G37" s="68">
        <v>-10.5</v>
      </c>
      <c r="H37" s="22">
        <v>14.9</v>
      </c>
      <c r="I37" s="22">
        <v>-14.9</v>
      </c>
      <c r="J37" s="68">
        <v>-12</v>
      </c>
      <c r="K37" s="22">
        <v>-14.9</v>
      </c>
      <c r="L37" s="22">
        <v>-14.9</v>
      </c>
      <c r="M37" s="68">
        <v>-12</v>
      </c>
      <c r="N37" s="21">
        <v>-14</v>
      </c>
      <c r="O37" s="7"/>
    </row>
    <row r="38" spans="1:15">
      <c r="A38" s="18">
        <v>2.5</v>
      </c>
      <c r="B38" s="21">
        <v>-17</v>
      </c>
      <c r="C38" s="22">
        <v>17</v>
      </c>
      <c r="D38" s="68">
        <v>-12</v>
      </c>
      <c r="E38" s="22">
        <f t="shared" si="6"/>
        <v>16.737499999999997</v>
      </c>
      <c r="F38" s="22">
        <f t="shared" si="7"/>
        <v>10.046323529411765</v>
      </c>
      <c r="G38" s="68">
        <v>-11</v>
      </c>
      <c r="H38" s="22">
        <v>14.9</v>
      </c>
      <c r="I38" s="22">
        <v>-14.9</v>
      </c>
      <c r="J38" s="68">
        <v>-12</v>
      </c>
      <c r="K38" s="22">
        <v>-14.9</v>
      </c>
      <c r="L38" s="22">
        <v>-14.9</v>
      </c>
      <c r="M38" s="68">
        <v>-12</v>
      </c>
      <c r="N38" s="21">
        <v>-14</v>
      </c>
      <c r="O38" s="7"/>
    </row>
    <row r="39" spans="1:15">
      <c r="A39" s="18">
        <v>2.6</v>
      </c>
      <c r="B39" s="21">
        <v>-17</v>
      </c>
      <c r="C39" s="22">
        <v>17</v>
      </c>
      <c r="D39" s="68">
        <v>-12</v>
      </c>
      <c r="E39" s="21">
        <v>17</v>
      </c>
      <c r="F39" s="22">
        <v>9.352941176470587</v>
      </c>
      <c r="G39" s="68">
        <v>-11.5</v>
      </c>
      <c r="H39" s="22">
        <v>14.9</v>
      </c>
      <c r="I39" s="22">
        <v>-14.9</v>
      </c>
      <c r="J39" s="68">
        <v>-12</v>
      </c>
      <c r="K39" s="22">
        <v>-14.9</v>
      </c>
      <c r="L39" s="22">
        <v>-14.9</v>
      </c>
      <c r="M39" s="68">
        <v>-12</v>
      </c>
      <c r="N39" s="21">
        <v>-14</v>
      </c>
      <c r="O39" s="7"/>
    </row>
    <row r="40" spans="1:15" s="74" customFormat="1">
      <c r="A40" s="70">
        <v>2.7</v>
      </c>
      <c r="B40" s="72">
        <v>-17</v>
      </c>
      <c r="C40" s="71">
        <v>17</v>
      </c>
      <c r="D40" s="72">
        <v>-12</v>
      </c>
      <c r="E40" s="72">
        <v>17</v>
      </c>
      <c r="F40" s="71">
        <v>9.352941176470587</v>
      </c>
      <c r="G40" s="72">
        <v>-12</v>
      </c>
      <c r="H40" s="71">
        <v>14.9</v>
      </c>
      <c r="I40" s="71">
        <v>-14.9</v>
      </c>
      <c r="J40" s="72">
        <v>-12</v>
      </c>
      <c r="K40" s="71">
        <v>-14.9</v>
      </c>
      <c r="L40" s="71">
        <v>-14.9</v>
      </c>
      <c r="M40" s="72">
        <v>-12</v>
      </c>
      <c r="N40" s="72">
        <v>-14</v>
      </c>
      <c r="O40" s="73" t="s">
        <v>101</v>
      </c>
    </row>
    <row r="41" spans="1:15">
      <c r="A41" s="18">
        <v>2.8</v>
      </c>
      <c r="B41" s="21">
        <v>-17</v>
      </c>
      <c r="C41" s="22">
        <v>17</v>
      </c>
      <c r="D41" s="68">
        <v>-12</v>
      </c>
      <c r="E41" s="21">
        <v>17</v>
      </c>
      <c r="F41" s="22">
        <v>9.352941176470587</v>
      </c>
      <c r="G41" s="68">
        <v>-12</v>
      </c>
      <c r="H41" s="22">
        <v>14.9</v>
      </c>
      <c r="I41" s="22">
        <v>-14.9</v>
      </c>
      <c r="J41" s="68">
        <v>-12</v>
      </c>
      <c r="K41" s="22">
        <v>-14.9</v>
      </c>
      <c r="L41" s="22">
        <v>-14.9</v>
      </c>
      <c r="M41" s="68">
        <v>-12</v>
      </c>
      <c r="N41" s="21">
        <v>-12</v>
      </c>
      <c r="O41" s="7" t="s">
        <v>102</v>
      </c>
    </row>
    <row r="42" spans="1:15">
      <c r="A42" s="18">
        <v>2.9</v>
      </c>
      <c r="B42" s="21">
        <v>-17</v>
      </c>
      <c r="C42" s="22">
        <v>17</v>
      </c>
      <c r="D42" s="68">
        <v>-12</v>
      </c>
      <c r="E42" s="21">
        <v>17</v>
      </c>
      <c r="F42" s="22">
        <v>9.352941176470587</v>
      </c>
      <c r="G42" s="68">
        <v>-12</v>
      </c>
      <c r="H42" s="22">
        <v>14.9</v>
      </c>
      <c r="I42" s="22">
        <v>-14.9</v>
      </c>
      <c r="J42" s="68">
        <v>-12</v>
      </c>
      <c r="K42" s="22">
        <v>-14.9</v>
      </c>
      <c r="L42" s="22">
        <v>-14.9</v>
      </c>
      <c r="M42" s="68">
        <v>-12</v>
      </c>
      <c r="N42" s="21">
        <v>-10</v>
      </c>
      <c r="O42" s="7"/>
    </row>
    <row r="43" spans="1:15">
      <c r="A43" s="18">
        <v>3</v>
      </c>
      <c r="B43" s="21">
        <v>-17</v>
      </c>
      <c r="C43" s="22">
        <v>17</v>
      </c>
      <c r="D43" s="68">
        <v>-12</v>
      </c>
      <c r="E43" s="21">
        <v>17</v>
      </c>
      <c r="F43" s="22">
        <v>9.352941176470587</v>
      </c>
      <c r="G43" s="68">
        <v>-12</v>
      </c>
      <c r="H43" s="22">
        <v>14.9</v>
      </c>
      <c r="I43" s="22">
        <v>-14.9</v>
      </c>
      <c r="J43" s="68">
        <v>-12</v>
      </c>
      <c r="K43" s="22">
        <v>-14.9</v>
      </c>
      <c r="L43" s="22">
        <v>-14.9</v>
      </c>
      <c r="M43" s="68">
        <v>-12</v>
      </c>
      <c r="N43" s="21">
        <v>-8</v>
      </c>
      <c r="O43" s="7"/>
    </row>
    <row r="44" spans="1:15">
      <c r="A44" s="18">
        <v>3.1</v>
      </c>
      <c r="B44" s="21">
        <v>-17</v>
      </c>
      <c r="C44" s="22">
        <v>17</v>
      </c>
      <c r="D44" s="68">
        <v>-12</v>
      </c>
      <c r="E44" s="21">
        <v>17</v>
      </c>
      <c r="F44" s="22">
        <v>9.352941176470587</v>
      </c>
      <c r="G44" s="68">
        <v>-12</v>
      </c>
      <c r="H44" s="22">
        <v>14.9</v>
      </c>
      <c r="I44" s="22">
        <v>-14.9</v>
      </c>
      <c r="J44" s="68">
        <v>-12</v>
      </c>
      <c r="K44" s="22">
        <v>-14.9</v>
      </c>
      <c r="L44" s="22">
        <v>-14.9</v>
      </c>
      <c r="M44" s="68">
        <v>-12</v>
      </c>
      <c r="N44" s="21">
        <v>-6</v>
      </c>
      <c r="O44" s="7"/>
    </row>
    <row r="45" spans="1:15">
      <c r="A45" s="18">
        <v>3.2</v>
      </c>
      <c r="B45" s="21">
        <v>-17</v>
      </c>
      <c r="C45" s="22">
        <v>17</v>
      </c>
      <c r="D45" s="68">
        <v>-12</v>
      </c>
      <c r="E45" s="21">
        <v>17</v>
      </c>
      <c r="F45" s="22">
        <v>9.352941176470587</v>
      </c>
      <c r="G45" s="68">
        <v>-12</v>
      </c>
      <c r="H45" s="22">
        <v>14.9</v>
      </c>
      <c r="I45" s="22">
        <v>-14.9</v>
      </c>
      <c r="J45" s="68">
        <v>-12</v>
      </c>
      <c r="K45" s="22">
        <v>-14.9</v>
      </c>
      <c r="L45" s="22">
        <v>-14.9</v>
      </c>
      <c r="M45" s="68">
        <v>-12</v>
      </c>
      <c r="N45" s="21">
        <v>-4</v>
      </c>
      <c r="O45" s="7"/>
    </row>
    <row r="46" spans="1:15">
      <c r="A46" s="18">
        <v>3.3</v>
      </c>
      <c r="B46" s="21">
        <v>-17</v>
      </c>
      <c r="C46" s="22">
        <v>17</v>
      </c>
      <c r="D46" s="68">
        <v>-12</v>
      </c>
      <c r="E46" s="21">
        <v>17</v>
      </c>
      <c r="F46" s="22">
        <v>9.352941176470587</v>
      </c>
      <c r="G46" s="68">
        <v>-12</v>
      </c>
      <c r="H46" s="22">
        <v>14.9</v>
      </c>
      <c r="I46" s="22">
        <v>-14.9</v>
      </c>
      <c r="J46" s="68">
        <v>-12</v>
      </c>
      <c r="K46" s="22">
        <v>-14.9</v>
      </c>
      <c r="L46" s="22">
        <v>-14.9</v>
      </c>
      <c r="M46" s="68">
        <v>-12</v>
      </c>
      <c r="N46" s="21">
        <v>-2</v>
      </c>
      <c r="O46" s="7"/>
    </row>
    <row r="47" spans="1:15">
      <c r="A47" s="18">
        <v>3.4</v>
      </c>
      <c r="B47" s="21">
        <v>-17</v>
      </c>
      <c r="C47" s="22">
        <v>17</v>
      </c>
      <c r="D47" s="68">
        <v>-12</v>
      </c>
      <c r="E47" s="21">
        <v>17</v>
      </c>
      <c r="F47" s="22">
        <v>9.352941176470587</v>
      </c>
      <c r="G47" s="68">
        <v>-12</v>
      </c>
      <c r="H47" s="22">
        <v>14.9</v>
      </c>
      <c r="I47" s="22">
        <v>-14.9</v>
      </c>
      <c r="J47" s="68">
        <v>-12</v>
      </c>
      <c r="K47" s="22">
        <v>-14.9</v>
      </c>
      <c r="L47" s="22">
        <v>-14.9</v>
      </c>
      <c r="M47" s="68">
        <v>-12</v>
      </c>
      <c r="N47" s="21">
        <v>0</v>
      </c>
      <c r="O47" s="7"/>
    </row>
    <row r="48" spans="1:15">
      <c r="A48" s="18">
        <v>3.5</v>
      </c>
      <c r="B48" s="21">
        <v>-17</v>
      </c>
      <c r="C48" s="22">
        <v>17</v>
      </c>
      <c r="D48" s="68">
        <v>-12</v>
      </c>
      <c r="E48" s="21">
        <v>17</v>
      </c>
      <c r="F48" s="22">
        <v>9.352941176470587</v>
      </c>
      <c r="G48" s="68">
        <v>-12</v>
      </c>
      <c r="H48" s="22">
        <v>14.9</v>
      </c>
      <c r="I48" s="22">
        <v>-14.9</v>
      </c>
      <c r="J48" s="68">
        <v>-12</v>
      </c>
      <c r="K48" s="22">
        <v>-14.9</v>
      </c>
      <c r="L48" s="22">
        <v>-14.9</v>
      </c>
      <c r="M48" s="68">
        <v>-12</v>
      </c>
      <c r="N48" s="21">
        <v>2</v>
      </c>
      <c r="O48" s="7"/>
    </row>
    <row r="49" spans="1:15">
      <c r="A49" s="18">
        <v>3.6</v>
      </c>
      <c r="B49" s="21">
        <v>-17</v>
      </c>
      <c r="C49" s="22">
        <v>17</v>
      </c>
      <c r="D49" s="68">
        <v>-12</v>
      </c>
      <c r="E49" s="21">
        <v>17</v>
      </c>
      <c r="F49" s="22">
        <v>9.352941176470587</v>
      </c>
      <c r="G49" s="68">
        <v>-12</v>
      </c>
      <c r="H49" s="22">
        <v>14.9</v>
      </c>
      <c r="I49" s="22">
        <v>-14.9</v>
      </c>
      <c r="J49" s="68">
        <v>-12</v>
      </c>
      <c r="K49" s="22">
        <v>-14.9</v>
      </c>
      <c r="L49" s="22">
        <v>-14.9</v>
      </c>
      <c r="M49" s="68">
        <v>-12</v>
      </c>
      <c r="N49" s="21">
        <v>4</v>
      </c>
      <c r="O49" s="7"/>
    </row>
    <row r="50" spans="1:15">
      <c r="A50" s="18">
        <v>3.7</v>
      </c>
      <c r="B50" s="21">
        <v>-17</v>
      </c>
      <c r="C50" s="22">
        <v>17</v>
      </c>
      <c r="D50" s="68">
        <v>-12</v>
      </c>
      <c r="E50" s="21">
        <v>17</v>
      </c>
      <c r="F50" s="22">
        <v>9.352941176470587</v>
      </c>
      <c r="G50" s="68">
        <v>-12</v>
      </c>
      <c r="H50" s="22">
        <v>14.9</v>
      </c>
      <c r="I50" s="22">
        <v>-14.9</v>
      </c>
      <c r="J50" s="68">
        <v>-12</v>
      </c>
      <c r="K50" s="22">
        <v>-14.9</v>
      </c>
      <c r="L50" s="22">
        <v>-14.9</v>
      </c>
      <c r="M50" s="68">
        <v>-12</v>
      </c>
      <c r="N50" s="21">
        <v>6</v>
      </c>
      <c r="O50" s="7"/>
    </row>
    <row r="51" spans="1:15">
      <c r="A51" s="18">
        <v>3.8</v>
      </c>
      <c r="B51" s="21">
        <v>-17</v>
      </c>
      <c r="C51" s="22">
        <v>17</v>
      </c>
      <c r="D51" s="68">
        <v>-12</v>
      </c>
      <c r="E51" s="21">
        <v>17</v>
      </c>
      <c r="F51" s="22">
        <v>9.352941176470587</v>
      </c>
      <c r="G51" s="68">
        <v>-12</v>
      </c>
      <c r="H51" s="22">
        <v>14.9</v>
      </c>
      <c r="I51" s="22">
        <v>-14.9</v>
      </c>
      <c r="J51" s="68">
        <v>-12</v>
      </c>
      <c r="K51" s="22">
        <v>-14.9</v>
      </c>
      <c r="L51" s="22">
        <v>-14.9</v>
      </c>
      <c r="M51" s="68">
        <v>-12</v>
      </c>
      <c r="N51" s="21">
        <v>8</v>
      </c>
      <c r="O51" s="7"/>
    </row>
    <row r="52" spans="1:15">
      <c r="A52" s="18">
        <v>3.9</v>
      </c>
      <c r="B52" s="21">
        <v>-17</v>
      </c>
      <c r="C52" s="22">
        <v>17</v>
      </c>
      <c r="D52" s="68">
        <v>-12</v>
      </c>
      <c r="E52" s="21">
        <v>17</v>
      </c>
      <c r="F52" s="22">
        <v>9.352941176470587</v>
      </c>
      <c r="G52" s="68">
        <v>-12</v>
      </c>
      <c r="H52" s="22">
        <v>14.9</v>
      </c>
      <c r="I52" s="22">
        <v>-14.9</v>
      </c>
      <c r="J52" s="68">
        <v>-12</v>
      </c>
      <c r="K52" s="22">
        <v>-14.9</v>
      </c>
      <c r="L52" s="22">
        <v>-14.9</v>
      </c>
      <c r="M52" s="68">
        <v>-12</v>
      </c>
      <c r="N52" s="21">
        <v>10</v>
      </c>
      <c r="O52" s="5"/>
    </row>
    <row r="53" spans="1:15">
      <c r="A53" s="18">
        <v>4</v>
      </c>
      <c r="B53" s="21">
        <v>-17</v>
      </c>
      <c r="C53" s="22">
        <v>17</v>
      </c>
      <c r="D53" s="68">
        <v>-12</v>
      </c>
      <c r="E53" s="21">
        <v>17</v>
      </c>
      <c r="F53" s="22">
        <v>9.352941176470587</v>
      </c>
      <c r="G53" s="68">
        <v>-12</v>
      </c>
      <c r="H53" s="22">
        <v>14.9</v>
      </c>
      <c r="I53" s="22">
        <v>-14.9</v>
      </c>
      <c r="J53" s="68">
        <v>-12</v>
      </c>
      <c r="K53" s="22">
        <v>-14.9</v>
      </c>
      <c r="L53" s="22">
        <v>-14.9</v>
      </c>
      <c r="M53" s="68">
        <v>-12</v>
      </c>
      <c r="N53" s="21">
        <v>12</v>
      </c>
      <c r="O53" s="7"/>
    </row>
    <row r="54" spans="1:15">
      <c r="A54" s="70">
        <v>4.0999999999999996</v>
      </c>
      <c r="B54" s="72">
        <v>-17</v>
      </c>
      <c r="C54" s="71">
        <v>17</v>
      </c>
      <c r="D54" s="72">
        <v>-12</v>
      </c>
      <c r="E54" s="72">
        <v>17</v>
      </c>
      <c r="F54" s="71">
        <v>9.352941176470587</v>
      </c>
      <c r="G54" s="72">
        <v>-12</v>
      </c>
      <c r="H54" s="71">
        <v>14.9</v>
      </c>
      <c r="I54" s="71">
        <v>-14.9</v>
      </c>
      <c r="J54" s="72">
        <v>-12</v>
      </c>
      <c r="K54" s="71">
        <v>-14.9</v>
      </c>
      <c r="L54" s="71">
        <v>-14.9</v>
      </c>
      <c r="M54" s="72">
        <v>-12</v>
      </c>
      <c r="N54" s="72">
        <v>14</v>
      </c>
      <c r="O54" s="73" t="s">
        <v>103</v>
      </c>
    </row>
    <row r="55" spans="1:15">
      <c r="A55" s="18">
        <v>4.2</v>
      </c>
      <c r="B55" s="21">
        <v>-17</v>
      </c>
      <c r="C55" s="22">
        <v>17</v>
      </c>
      <c r="D55" s="68">
        <v>-12</v>
      </c>
      <c r="E55" s="21">
        <v>17</v>
      </c>
      <c r="F55" s="22">
        <v>9.352941176470587</v>
      </c>
      <c r="G55" s="68">
        <v>-12</v>
      </c>
      <c r="H55" s="22">
        <v>14.9</v>
      </c>
      <c r="I55" s="22">
        <v>-14.9</v>
      </c>
      <c r="J55" s="68">
        <v>-11</v>
      </c>
      <c r="K55" s="22">
        <v>-14.9</v>
      </c>
      <c r="L55" s="22">
        <v>-14.9</v>
      </c>
      <c r="M55" s="68">
        <v>-12</v>
      </c>
      <c r="N55" s="21">
        <v>14</v>
      </c>
      <c r="O55" s="7" t="s">
        <v>105</v>
      </c>
    </row>
    <row r="56" spans="1:15">
      <c r="A56" s="18">
        <v>4.3</v>
      </c>
      <c r="B56" s="21">
        <v>-17</v>
      </c>
      <c r="C56" s="22">
        <v>17</v>
      </c>
      <c r="D56" s="68">
        <v>-12</v>
      </c>
      <c r="E56" s="21">
        <v>17</v>
      </c>
      <c r="F56" s="22">
        <v>9.352941176470587</v>
      </c>
      <c r="G56" s="68">
        <v>-12</v>
      </c>
      <c r="H56" s="22">
        <f>(H$64-H$54)/8+H55</f>
        <v>15.1625</v>
      </c>
      <c r="I56" s="22">
        <f>(I$64-I$54)/8+I55</f>
        <v>-14.971323529411766</v>
      </c>
      <c r="J56" s="68">
        <v>-10</v>
      </c>
      <c r="K56" s="22">
        <v>-14.9</v>
      </c>
      <c r="L56" s="22">
        <v>-14.9</v>
      </c>
      <c r="M56" s="68">
        <v>-12</v>
      </c>
      <c r="N56" s="21">
        <v>14</v>
      </c>
      <c r="O56" s="7"/>
    </row>
    <row r="57" spans="1:15">
      <c r="A57" s="18">
        <v>4.4000000000000004</v>
      </c>
      <c r="B57" s="21">
        <v>-17</v>
      </c>
      <c r="C57" s="22">
        <v>17</v>
      </c>
      <c r="D57" s="68">
        <v>-12</v>
      </c>
      <c r="E57" s="21">
        <v>17</v>
      </c>
      <c r="F57" s="22">
        <v>9.352941176470587</v>
      </c>
      <c r="G57" s="68">
        <v>-12</v>
      </c>
      <c r="H57" s="22">
        <f t="shared" ref="H57:H62" si="8">(H$64-H$54)/8+H56</f>
        <v>15.424999999999999</v>
      </c>
      <c r="I57" s="22">
        <f t="shared" ref="I57:I62" si="9">(I$64-I$54)/8+I56</f>
        <v>-15.04264705882353</v>
      </c>
      <c r="J57" s="68">
        <v>-9</v>
      </c>
      <c r="K57" s="22">
        <v>-14.9</v>
      </c>
      <c r="L57" s="22">
        <v>-14.9</v>
      </c>
      <c r="M57" s="68">
        <v>-12</v>
      </c>
      <c r="N57" s="21">
        <v>14</v>
      </c>
      <c r="O57" s="7"/>
    </row>
    <row r="58" spans="1:15">
      <c r="A58" s="18">
        <v>4.5</v>
      </c>
      <c r="B58" s="21">
        <v>-17</v>
      </c>
      <c r="C58" s="22">
        <v>17</v>
      </c>
      <c r="D58" s="68">
        <v>-12</v>
      </c>
      <c r="E58" s="21">
        <v>17</v>
      </c>
      <c r="F58" s="22">
        <v>9.352941176470587</v>
      </c>
      <c r="G58" s="68">
        <v>-12</v>
      </c>
      <c r="H58" s="22">
        <f t="shared" si="8"/>
        <v>15.687499999999998</v>
      </c>
      <c r="I58" s="22">
        <f t="shared" si="9"/>
        <v>-15.113970588235293</v>
      </c>
      <c r="J58" s="68">
        <v>-9</v>
      </c>
      <c r="K58" s="22">
        <v>-14.9</v>
      </c>
      <c r="L58" s="22">
        <v>-14.9</v>
      </c>
      <c r="M58" s="68">
        <v>-12</v>
      </c>
      <c r="N58" s="21">
        <v>14</v>
      </c>
      <c r="O58" s="7"/>
    </row>
    <row r="59" spans="1:15">
      <c r="A59" s="18">
        <v>4.5999999999999996</v>
      </c>
      <c r="B59" s="21">
        <v>-17</v>
      </c>
      <c r="C59" s="22">
        <v>17</v>
      </c>
      <c r="D59" s="68">
        <v>-12</v>
      </c>
      <c r="E59" s="21">
        <v>17</v>
      </c>
      <c r="F59" s="22">
        <v>9.352941176470587</v>
      </c>
      <c r="G59" s="68">
        <v>-12</v>
      </c>
      <c r="H59" s="22">
        <f t="shared" si="8"/>
        <v>15.949999999999998</v>
      </c>
      <c r="I59" s="22">
        <f t="shared" si="9"/>
        <v>-15.185294117647057</v>
      </c>
      <c r="J59" s="68">
        <v>-9.5</v>
      </c>
      <c r="K59" s="22">
        <v>-14.9</v>
      </c>
      <c r="L59" s="22">
        <v>-14.9</v>
      </c>
      <c r="M59" s="68">
        <v>-12</v>
      </c>
      <c r="N59" s="21">
        <v>14</v>
      </c>
      <c r="O59" s="7"/>
    </row>
    <row r="60" spans="1:15">
      <c r="A60" s="18">
        <v>4.7</v>
      </c>
      <c r="B60" s="21">
        <v>-17</v>
      </c>
      <c r="C60" s="22">
        <v>17</v>
      </c>
      <c r="D60" s="68">
        <v>-12</v>
      </c>
      <c r="E60" s="21">
        <v>17</v>
      </c>
      <c r="F60" s="22">
        <v>9.352941176470587</v>
      </c>
      <c r="G60" s="68">
        <v>-12</v>
      </c>
      <c r="H60" s="22">
        <f t="shared" si="8"/>
        <v>16.212499999999999</v>
      </c>
      <c r="I60" s="22">
        <f t="shared" si="9"/>
        <v>-15.256617647058821</v>
      </c>
      <c r="J60" s="68">
        <v>-10</v>
      </c>
      <c r="K60" s="22">
        <v>-14.9</v>
      </c>
      <c r="L60" s="22">
        <v>-14.9</v>
      </c>
      <c r="M60" s="68">
        <v>-12</v>
      </c>
      <c r="N60" s="21">
        <v>14</v>
      </c>
      <c r="O60" s="7"/>
    </row>
    <row r="61" spans="1:15">
      <c r="A61" s="18">
        <v>4.8</v>
      </c>
      <c r="B61" s="21">
        <v>-17</v>
      </c>
      <c r="C61" s="22">
        <v>17</v>
      </c>
      <c r="D61" s="68">
        <v>-12</v>
      </c>
      <c r="E61" s="21">
        <v>17</v>
      </c>
      <c r="F61" s="22">
        <v>9.352941176470587</v>
      </c>
      <c r="G61" s="68">
        <v>-12</v>
      </c>
      <c r="H61" s="22">
        <f t="shared" si="8"/>
        <v>16.474999999999998</v>
      </c>
      <c r="I61" s="22">
        <f t="shared" si="9"/>
        <v>-15.327941176470585</v>
      </c>
      <c r="J61" s="68">
        <v>-10.5</v>
      </c>
      <c r="K61" s="22">
        <v>-14.9</v>
      </c>
      <c r="L61" s="22">
        <v>-14.9</v>
      </c>
      <c r="M61" s="68">
        <v>-12</v>
      </c>
      <c r="N61" s="21">
        <v>14</v>
      </c>
      <c r="O61" s="7"/>
    </row>
    <row r="62" spans="1:15">
      <c r="A62" s="18">
        <v>4.9000000000000004</v>
      </c>
      <c r="B62" s="21">
        <v>-17</v>
      </c>
      <c r="C62" s="22">
        <v>17</v>
      </c>
      <c r="D62" s="68">
        <v>-12</v>
      </c>
      <c r="E62" s="21">
        <v>17</v>
      </c>
      <c r="F62" s="22">
        <v>9.352941176470587</v>
      </c>
      <c r="G62" s="68">
        <v>-12</v>
      </c>
      <c r="H62" s="22">
        <f t="shared" si="8"/>
        <v>16.737499999999997</v>
      </c>
      <c r="I62" s="22">
        <f t="shared" si="9"/>
        <v>-15.399264705882349</v>
      </c>
      <c r="J62" s="68">
        <v>-11</v>
      </c>
      <c r="K62" s="22">
        <v>-14.9</v>
      </c>
      <c r="L62" s="22">
        <v>-14.9</v>
      </c>
      <c r="M62" s="68">
        <v>-12</v>
      </c>
      <c r="N62" s="21">
        <v>14</v>
      </c>
      <c r="O62" s="7"/>
    </row>
    <row r="63" spans="1:15">
      <c r="A63" s="18">
        <v>5</v>
      </c>
      <c r="B63" s="21">
        <v>-17</v>
      </c>
      <c r="C63" s="22">
        <v>17</v>
      </c>
      <c r="D63" s="68">
        <v>-12</v>
      </c>
      <c r="E63" s="21">
        <v>17</v>
      </c>
      <c r="F63" s="22">
        <v>9.352941176470587</v>
      </c>
      <c r="G63" s="68">
        <v>-12</v>
      </c>
      <c r="H63" s="21">
        <v>17</v>
      </c>
      <c r="I63" s="22">
        <v>-15.470588235294118</v>
      </c>
      <c r="J63" s="68">
        <v>-11.5</v>
      </c>
      <c r="K63" s="22">
        <v>-14.9</v>
      </c>
      <c r="L63" s="22">
        <v>-14.9</v>
      </c>
      <c r="M63" s="68">
        <v>-12</v>
      </c>
      <c r="N63" s="21">
        <v>14</v>
      </c>
      <c r="O63" s="7"/>
    </row>
    <row r="64" spans="1:15">
      <c r="A64" s="70">
        <v>5.0999999999999996</v>
      </c>
      <c r="B64" s="72">
        <v>-17</v>
      </c>
      <c r="C64" s="71">
        <v>17</v>
      </c>
      <c r="D64" s="72">
        <v>-12</v>
      </c>
      <c r="E64" s="72">
        <v>17</v>
      </c>
      <c r="F64" s="71">
        <v>9.352941176470587</v>
      </c>
      <c r="G64" s="72">
        <v>-12</v>
      </c>
      <c r="H64" s="72">
        <v>17</v>
      </c>
      <c r="I64" s="71">
        <v>-15.470588235294118</v>
      </c>
      <c r="J64" s="72">
        <v>-12</v>
      </c>
      <c r="K64" s="71">
        <v>-14.9</v>
      </c>
      <c r="L64" s="71">
        <v>-14.9</v>
      </c>
      <c r="M64" s="72">
        <v>-12</v>
      </c>
      <c r="N64" s="72">
        <v>14</v>
      </c>
      <c r="O64" s="73" t="s">
        <v>104</v>
      </c>
    </row>
    <row r="65" spans="1:15">
      <c r="A65" s="18">
        <v>5.2</v>
      </c>
      <c r="B65" s="21">
        <v>-17</v>
      </c>
      <c r="C65" s="22">
        <v>17</v>
      </c>
      <c r="D65" s="68">
        <v>-12</v>
      </c>
      <c r="E65" s="21">
        <v>17</v>
      </c>
      <c r="F65" s="22">
        <v>9.352941176470587</v>
      </c>
      <c r="G65" s="68">
        <v>-12</v>
      </c>
      <c r="H65" s="21">
        <v>17</v>
      </c>
      <c r="I65" s="22">
        <v>-15.470588235294118</v>
      </c>
      <c r="J65" s="68">
        <v>-12</v>
      </c>
      <c r="K65" s="22">
        <v>-14.9</v>
      </c>
      <c r="L65" s="22">
        <v>-14.9</v>
      </c>
      <c r="M65" s="68">
        <v>-11</v>
      </c>
      <c r="N65" s="21">
        <v>14</v>
      </c>
      <c r="O65" s="7" t="s">
        <v>106</v>
      </c>
    </row>
    <row r="66" spans="1:15">
      <c r="A66" s="18">
        <v>5.3</v>
      </c>
      <c r="B66" s="21">
        <v>-17</v>
      </c>
      <c r="C66" s="22">
        <v>17</v>
      </c>
      <c r="D66" s="68">
        <v>-12</v>
      </c>
      <c r="E66" s="21">
        <v>17</v>
      </c>
      <c r="F66" s="22">
        <v>9.352941176470587</v>
      </c>
      <c r="G66" s="68">
        <v>-12</v>
      </c>
      <c r="H66" s="21">
        <v>17</v>
      </c>
      <c r="I66" s="22">
        <v>-15.470588235294118</v>
      </c>
      <c r="J66" s="68">
        <v>-12</v>
      </c>
      <c r="K66" s="22">
        <f>(K$74-K$64)/8+K65</f>
        <v>-15.1625</v>
      </c>
      <c r="L66" s="22">
        <f>(L$74-L$64)/8+L65</f>
        <v>-14.015441176470588</v>
      </c>
      <c r="M66" s="68">
        <v>-10</v>
      </c>
      <c r="N66" s="21">
        <v>14</v>
      </c>
      <c r="O66" s="7"/>
    </row>
    <row r="67" spans="1:15">
      <c r="A67" s="18">
        <v>5.4</v>
      </c>
      <c r="B67" s="21">
        <v>-17</v>
      </c>
      <c r="C67" s="22">
        <v>17</v>
      </c>
      <c r="D67" s="68">
        <v>-12</v>
      </c>
      <c r="E67" s="21">
        <v>17</v>
      </c>
      <c r="F67" s="22">
        <v>9.352941176470587</v>
      </c>
      <c r="G67" s="68">
        <v>-12</v>
      </c>
      <c r="H67" s="21">
        <v>17</v>
      </c>
      <c r="I67" s="22">
        <v>-15.470588235294118</v>
      </c>
      <c r="J67" s="68">
        <v>-12</v>
      </c>
      <c r="K67" s="22">
        <f t="shared" ref="K67:L73" si="10">(K$74-K$64)/8+K66</f>
        <v>-15.424999999999999</v>
      </c>
      <c r="L67" s="22">
        <f t="shared" si="10"/>
        <v>-13.130882352941176</v>
      </c>
      <c r="M67" s="68">
        <v>-9</v>
      </c>
      <c r="N67" s="21">
        <v>14</v>
      </c>
      <c r="O67" s="7"/>
    </row>
    <row r="68" spans="1:15">
      <c r="A68" s="18">
        <v>5.5</v>
      </c>
      <c r="B68" s="21">
        <v>-17</v>
      </c>
      <c r="C68" s="22">
        <v>17</v>
      </c>
      <c r="D68" s="68">
        <v>-12</v>
      </c>
      <c r="E68" s="21">
        <v>17</v>
      </c>
      <c r="F68" s="22">
        <v>9.352941176470587</v>
      </c>
      <c r="G68" s="68">
        <v>-12</v>
      </c>
      <c r="H68" s="21">
        <v>17</v>
      </c>
      <c r="I68" s="22">
        <v>-15.470588235294118</v>
      </c>
      <c r="J68" s="68">
        <v>-12</v>
      </c>
      <c r="K68" s="22">
        <f t="shared" si="10"/>
        <v>-15.687499999999998</v>
      </c>
      <c r="L68" s="22">
        <f t="shared" si="10"/>
        <v>-12.246323529411764</v>
      </c>
      <c r="M68" s="68">
        <v>-9</v>
      </c>
      <c r="N68" s="21">
        <v>14</v>
      </c>
      <c r="O68" s="7"/>
    </row>
    <row r="69" spans="1:15">
      <c r="A69" s="18">
        <v>5.6</v>
      </c>
      <c r="B69" s="21">
        <v>-17</v>
      </c>
      <c r="C69" s="22">
        <v>17</v>
      </c>
      <c r="D69" s="68">
        <v>-12</v>
      </c>
      <c r="E69" s="21">
        <v>17</v>
      </c>
      <c r="F69" s="22">
        <v>9.352941176470587</v>
      </c>
      <c r="G69" s="68">
        <v>-12</v>
      </c>
      <c r="H69" s="21">
        <v>17</v>
      </c>
      <c r="I69" s="22">
        <v>-15.470588235294118</v>
      </c>
      <c r="J69" s="68">
        <v>-12</v>
      </c>
      <c r="K69" s="22">
        <f t="shared" si="10"/>
        <v>-15.949999999999998</v>
      </c>
      <c r="L69" s="22">
        <f t="shared" si="10"/>
        <v>-11.361764705882353</v>
      </c>
      <c r="M69" s="68">
        <v>-9.5</v>
      </c>
      <c r="N69" s="21">
        <v>14</v>
      </c>
      <c r="O69" s="7"/>
    </row>
    <row r="70" spans="1:15">
      <c r="A70" s="18">
        <v>5.7</v>
      </c>
      <c r="B70" s="21">
        <v>-17</v>
      </c>
      <c r="C70" s="22">
        <v>17</v>
      </c>
      <c r="D70" s="68">
        <v>-12</v>
      </c>
      <c r="E70" s="21">
        <v>17</v>
      </c>
      <c r="F70" s="22">
        <v>9.352941176470587</v>
      </c>
      <c r="G70" s="68">
        <v>-12</v>
      </c>
      <c r="H70" s="21">
        <v>17</v>
      </c>
      <c r="I70" s="22">
        <v>-15.470588235294118</v>
      </c>
      <c r="J70" s="68">
        <v>-12</v>
      </c>
      <c r="K70" s="22">
        <f t="shared" si="10"/>
        <v>-16.212499999999999</v>
      </c>
      <c r="L70" s="22">
        <f t="shared" si="10"/>
        <v>-10.477205882352941</v>
      </c>
      <c r="M70" s="68">
        <v>-10</v>
      </c>
      <c r="N70" s="21">
        <v>14</v>
      </c>
      <c r="O70" s="7"/>
    </row>
    <row r="71" spans="1:15">
      <c r="A71" s="18">
        <v>5.8</v>
      </c>
      <c r="B71" s="21">
        <v>-17</v>
      </c>
      <c r="C71" s="22">
        <v>17</v>
      </c>
      <c r="D71" s="68">
        <v>-12</v>
      </c>
      <c r="E71" s="21">
        <v>17</v>
      </c>
      <c r="F71" s="22">
        <v>9.352941176470587</v>
      </c>
      <c r="G71" s="68">
        <v>-12</v>
      </c>
      <c r="H71" s="21">
        <v>17</v>
      </c>
      <c r="I71" s="22">
        <v>-15.470588235294118</v>
      </c>
      <c r="J71" s="68">
        <v>-12</v>
      </c>
      <c r="K71" s="22">
        <f t="shared" si="10"/>
        <v>-16.474999999999998</v>
      </c>
      <c r="L71" s="22">
        <f t="shared" si="10"/>
        <v>-9.5926470588235286</v>
      </c>
      <c r="M71" s="68">
        <v>-10.5</v>
      </c>
      <c r="N71" s="21">
        <v>14</v>
      </c>
      <c r="O71" s="7"/>
    </row>
    <row r="72" spans="1:15">
      <c r="A72" s="18">
        <v>5.9</v>
      </c>
      <c r="B72" s="21">
        <v>-17</v>
      </c>
      <c r="C72" s="22">
        <v>17</v>
      </c>
      <c r="D72" s="68">
        <v>-12</v>
      </c>
      <c r="E72" s="21">
        <v>17</v>
      </c>
      <c r="F72" s="22">
        <v>9.352941176470587</v>
      </c>
      <c r="G72" s="68">
        <v>-12</v>
      </c>
      <c r="H72" s="21">
        <v>17</v>
      </c>
      <c r="I72" s="22">
        <v>-15.470588235294118</v>
      </c>
      <c r="J72" s="68">
        <v>-12</v>
      </c>
      <c r="K72" s="22">
        <f t="shared" si="10"/>
        <v>-16.737499999999997</v>
      </c>
      <c r="L72" s="22">
        <f t="shared" si="10"/>
        <v>-8.7080882352941167</v>
      </c>
      <c r="M72" s="68">
        <v>-11</v>
      </c>
      <c r="N72" s="21">
        <v>14</v>
      </c>
      <c r="O72" s="7"/>
    </row>
    <row r="73" spans="1:15">
      <c r="A73" s="18">
        <v>6</v>
      </c>
      <c r="B73" s="21">
        <v>-17</v>
      </c>
      <c r="C73" s="22">
        <v>17</v>
      </c>
      <c r="D73" s="68">
        <v>-12</v>
      </c>
      <c r="E73" s="21">
        <v>17</v>
      </c>
      <c r="F73" s="22">
        <v>9.352941176470587</v>
      </c>
      <c r="G73" s="68">
        <v>-12</v>
      </c>
      <c r="H73" s="21">
        <v>17</v>
      </c>
      <c r="I73" s="22">
        <v>-15.470588235294118</v>
      </c>
      <c r="J73" s="68">
        <v>-12</v>
      </c>
      <c r="K73" s="22">
        <f t="shared" si="10"/>
        <v>-16.999999999999996</v>
      </c>
      <c r="L73" s="22">
        <f t="shared" si="10"/>
        <v>-7.8235294117647047</v>
      </c>
      <c r="M73" s="68">
        <v>-11.5</v>
      </c>
      <c r="N73" s="21">
        <v>14</v>
      </c>
      <c r="O73" s="7"/>
    </row>
    <row r="74" spans="1:15">
      <c r="A74" s="70">
        <v>6.1</v>
      </c>
      <c r="B74" s="72">
        <v>-17</v>
      </c>
      <c r="C74" s="71">
        <v>17</v>
      </c>
      <c r="D74" s="72">
        <v>-12</v>
      </c>
      <c r="E74" s="72">
        <v>17</v>
      </c>
      <c r="F74" s="71">
        <v>9.352941176470587</v>
      </c>
      <c r="G74" s="72">
        <v>-12</v>
      </c>
      <c r="H74" s="72">
        <v>17</v>
      </c>
      <c r="I74" s="71">
        <v>-15.470588235294118</v>
      </c>
      <c r="J74" s="72">
        <v>-12</v>
      </c>
      <c r="K74" s="72">
        <v>-17</v>
      </c>
      <c r="L74" s="71">
        <v>-7.8235294117647065</v>
      </c>
      <c r="M74" s="72">
        <v>-12</v>
      </c>
      <c r="N74" s="72">
        <v>14</v>
      </c>
      <c r="O74" s="73" t="s">
        <v>107</v>
      </c>
    </row>
    <row r="75" spans="1:15">
      <c r="A75" s="18">
        <v>6.2</v>
      </c>
      <c r="B75" s="21">
        <v>-17</v>
      </c>
      <c r="C75" s="22">
        <v>17</v>
      </c>
      <c r="D75" s="68">
        <v>-12</v>
      </c>
      <c r="E75" s="21">
        <v>17</v>
      </c>
      <c r="F75" s="22">
        <v>9.352941176470587</v>
      </c>
      <c r="G75" s="68">
        <v>-12</v>
      </c>
      <c r="H75" s="21">
        <v>17</v>
      </c>
      <c r="I75" s="22">
        <v>-15.470588235294118</v>
      </c>
      <c r="J75" s="68">
        <v>-12</v>
      </c>
      <c r="K75" s="21">
        <v>-17</v>
      </c>
      <c r="L75" s="22">
        <v>-7.8235294117647065</v>
      </c>
      <c r="M75" s="68">
        <v>-12</v>
      </c>
      <c r="N75" s="21">
        <v>12</v>
      </c>
      <c r="O75" s="7" t="s">
        <v>108</v>
      </c>
    </row>
    <row r="76" spans="1:15">
      <c r="A76" s="18">
        <v>6.3</v>
      </c>
      <c r="B76" s="21">
        <v>-17</v>
      </c>
      <c r="C76" s="22">
        <v>17</v>
      </c>
      <c r="D76" s="68">
        <v>-12</v>
      </c>
      <c r="E76" s="21">
        <v>17</v>
      </c>
      <c r="F76" s="22">
        <v>9.352941176470587</v>
      </c>
      <c r="G76" s="68">
        <v>-12</v>
      </c>
      <c r="H76" s="21">
        <v>17</v>
      </c>
      <c r="I76" s="22">
        <v>-15.470588235294118</v>
      </c>
      <c r="J76" s="68">
        <v>-12</v>
      </c>
      <c r="K76" s="21">
        <v>-17</v>
      </c>
      <c r="L76" s="22">
        <v>-7.8235294117647065</v>
      </c>
      <c r="M76" s="68">
        <v>-12</v>
      </c>
      <c r="N76" s="21">
        <v>10</v>
      </c>
      <c r="O76" s="7"/>
    </row>
    <row r="77" spans="1:15">
      <c r="A77" s="18">
        <v>6.4</v>
      </c>
      <c r="B77" s="21">
        <v>-17</v>
      </c>
      <c r="C77" s="22">
        <v>17</v>
      </c>
      <c r="D77" s="68">
        <v>-12</v>
      </c>
      <c r="E77" s="21">
        <v>17</v>
      </c>
      <c r="F77" s="22">
        <v>9.352941176470587</v>
      </c>
      <c r="G77" s="68">
        <v>-12</v>
      </c>
      <c r="H77" s="21">
        <v>17</v>
      </c>
      <c r="I77" s="22">
        <v>-15.470588235294118</v>
      </c>
      <c r="J77" s="68">
        <v>-12</v>
      </c>
      <c r="K77" s="21">
        <v>-17</v>
      </c>
      <c r="L77" s="22">
        <v>-7.8235294117647065</v>
      </c>
      <c r="M77" s="68">
        <v>-12</v>
      </c>
      <c r="N77" s="21">
        <v>8</v>
      </c>
      <c r="O77" s="7"/>
    </row>
    <row r="78" spans="1:15">
      <c r="A78" s="65">
        <v>6.5</v>
      </c>
      <c r="B78" s="21">
        <v>-17</v>
      </c>
      <c r="C78" s="22">
        <v>17</v>
      </c>
      <c r="D78" s="68">
        <v>-12</v>
      </c>
      <c r="E78" s="21">
        <v>17</v>
      </c>
      <c r="F78" s="22">
        <v>9.352941176470587</v>
      </c>
      <c r="G78" s="68">
        <v>-12</v>
      </c>
      <c r="H78" s="21">
        <v>17</v>
      </c>
      <c r="I78" s="22">
        <v>-15.470588235294118</v>
      </c>
      <c r="J78" s="68">
        <v>-12</v>
      </c>
      <c r="K78" s="21">
        <v>-17</v>
      </c>
      <c r="L78" s="22">
        <v>-7.8235294117647065</v>
      </c>
      <c r="M78" s="68">
        <v>-12</v>
      </c>
      <c r="N78" s="21">
        <v>6</v>
      </c>
      <c r="O78" s="7"/>
    </row>
    <row r="79" spans="1:15">
      <c r="A79" s="65">
        <v>6.6</v>
      </c>
      <c r="B79" s="21">
        <v>-17</v>
      </c>
      <c r="C79" s="22">
        <v>17</v>
      </c>
      <c r="D79" s="68">
        <v>-12</v>
      </c>
      <c r="E79" s="21">
        <v>17</v>
      </c>
      <c r="F79" s="22">
        <v>9.352941176470587</v>
      </c>
      <c r="G79" s="68">
        <v>-12</v>
      </c>
      <c r="H79" s="21">
        <v>17</v>
      </c>
      <c r="I79" s="22">
        <v>-15.470588235294118</v>
      </c>
      <c r="J79" s="68">
        <v>-12</v>
      </c>
      <c r="K79" s="21">
        <v>-17</v>
      </c>
      <c r="L79" s="22">
        <v>-7.8235294117647065</v>
      </c>
      <c r="M79" s="68">
        <v>-12</v>
      </c>
      <c r="N79" s="21">
        <v>4</v>
      </c>
      <c r="O79" s="7"/>
    </row>
    <row r="80" spans="1:15">
      <c r="A80" s="65">
        <v>6.7</v>
      </c>
      <c r="B80" s="21">
        <v>-17</v>
      </c>
      <c r="C80" s="22">
        <v>17</v>
      </c>
      <c r="D80" s="68">
        <v>-12</v>
      </c>
      <c r="E80" s="21">
        <v>17</v>
      </c>
      <c r="F80" s="22">
        <v>9.352941176470587</v>
      </c>
      <c r="G80" s="68">
        <v>-12</v>
      </c>
      <c r="H80" s="21">
        <v>17</v>
      </c>
      <c r="I80" s="22">
        <v>-15.470588235294118</v>
      </c>
      <c r="J80" s="68">
        <v>-12</v>
      </c>
      <c r="K80" s="21">
        <v>-17</v>
      </c>
      <c r="L80" s="22">
        <v>-7.8235294117647065</v>
      </c>
      <c r="M80" s="68">
        <v>-12</v>
      </c>
      <c r="N80" s="21">
        <v>2</v>
      </c>
      <c r="O80" s="7"/>
    </row>
    <row r="81" spans="1:15">
      <c r="A81" s="65">
        <v>6.8000000000000096</v>
      </c>
      <c r="B81" s="21">
        <v>-17</v>
      </c>
      <c r="C81" s="22">
        <v>17</v>
      </c>
      <c r="D81" s="68">
        <v>-12</v>
      </c>
      <c r="E81" s="21">
        <v>17</v>
      </c>
      <c r="F81" s="22">
        <v>9.352941176470587</v>
      </c>
      <c r="G81" s="68">
        <v>-12</v>
      </c>
      <c r="H81" s="21">
        <v>17</v>
      </c>
      <c r="I81" s="22">
        <v>-15.470588235294118</v>
      </c>
      <c r="J81" s="68">
        <v>-12</v>
      </c>
      <c r="K81" s="21">
        <v>-17</v>
      </c>
      <c r="L81" s="22">
        <v>-7.8235294117647065</v>
      </c>
      <c r="M81" s="68">
        <v>-12</v>
      </c>
      <c r="N81" s="21">
        <v>0</v>
      </c>
      <c r="O81" s="7"/>
    </row>
    <row r="82" spans="1:15">
      <c r="A82" s="70">
        <v>6.9000000000000101</v>
      </c>
      <c r="B82" s="72">
        <v>-17</v>
      </c>
      <c r="C82" s="71">
        <v>17</v>
      </c>
      <c r="D82" s="72">
        <v>-12</v>
      </c>
      <c r="E82" s="72">
        <v>17</v>
      </c>
      <c r="F82" s="71">
        <v>9.352941176470587</v>
      </c>
      <c r="G82" s="72">
        <v>-12</v>
      </c>
      <c r="H82" s="72">
        <v>17</v>
      </c>
      <c r="I82" s="71">
        <v>-15.470588235294118</v>
      </c>
      <c r="J82" s="72">
        <v>-12</v>
      </c>
      <c r="K82" s="72">
        <v>-17</v>
      </c>
      <c r="L82" s="71">
        <v>-7.8235294117647065</v>
      </c>
      <c r="M82" s="72">
        <v>-12</v>
      </c>
      <c r="N82" s="72">
        <v>-2</v>
      </c>
      <c r="O82" s="73" t="s">
        <v>109</v>
      </c>
    </row>
    <row r="83" spans="1:15">
      <c r="B83" s="3"/>
      <c r="C83" s="42"/>
      <c r="D83" s="3"/>
      <c r="E83" s="3"/>
      <c r="F83" s="42"/>
      <c r="G83" s="3"/>
      <c r="H83" s="3"/>
      <c r="I83" s="3"/>
      <c r="J83" s="3"/>
      <c r="K83" s="3"/>
      <c r="L83" s="41"/>
      <c r="M83" s="1"/>
      <c r="N83" s="6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A13" workbookViewId="0">
      <selection activeCell="F7" sqref="F7"/>
    </sheetView>
  </sheetViews>
  <sheetFormatPr baseColWidth="10" defaultColWidth="8.83203125" defaultRowHeight="14" x14ac:dyDescent="0"/>
  <cols>
    <col min="1" max="1" width="17.83203125" customWidth="1"/>
    <col min="14" max="14" width="11.1640625" customWidth="1"/>
    <col min="15" max="15" width="11.6640625" style="1" customWidth="1"/>
    <col min="25" max="25" width="13.6640625" customWidth="1"/>
  </cols>
  <sheetData>
    <row r="1" spans="1:26">
      <c r="A1" s="5" t="s">
        <v>112</v>
      </c>
      <c r="C1" t="s">
        <v>87</v>
      </c>
    </row>
    <row r="2" spans="1:26">
      <c r="A2" s="64" t="s">
        <v>88</v>
      </c>
    </row>
    <row r="3" spans="1:26">
      <c r="A3" s="50">
        <v>41490</v>
      </c>
    </row>
    <row r="5" spans="1:26">
      <c r="A5" s="5" t="s">
        <v>44</v>
      </c>
      <c r="B5" s="24">
        <f>D17-D13</f>
        <v>2.6869999999999994</v>
      </c>
    </row>
    <row r="6" spans="1:26">
      <c r="A6" s="7" t="s">
        <v>45</v>
      </c>
      <c r="B6" s="6">
        <v>13</v>
      </c>
    </row>
    <row r="7" spans="1:26">
      <c r="A7" s="7" t="s">
        <v>76</v>
      </c>
      <c r="B7" s="6">
        <v>5</v>
      </c>
    </row>
    <row r="8" spans="1:26">
      <c r="A8" s="57" t="s">
        <v>91</v>
      </c>
      <c r="X8" t="s">
        <v>82</v>
      </c>
      <c r="Z8" t="s">
        <v>85</v>
      </c>
    </row>
    <row r="9" spans="1:26">
      <c r="X9" t="s">
        <v>83</v>
      </c>
    </row>
    <row r="10" spans="1:26">
      <c r="A10" s="7" t="s">
        <v>9</v>
      </c>
      <c r="B10" s="6">
        <v>40</v>
      </c>
      <c r="X10" t="s">
        <v>84</v>
      </c>
    </row>
    <row r="11" spans="1:26" ht="98">
      <c r="B11" s="1"/>
      <c r="C11" s="2"/>
      <c r="D11" s="1"/>
      <c r="E11" s="1"/>
      <c r="F11" s="2"/>
      <c r="G11" s="1"/>
      <c r="H11" s="1"/>
      <c r="I11" s="1"/>
      <c r="J11" s="1"/>
      <c r="K11" s="1"/>
      <c r="L11" s="1"/>
      <c r="M11" s="3"/>
      <c r="N11" s="52"/>
      <c r="P11" s="9"/>
      <c r="Q11" s="10" t="s">
        <v>42</v>
      </c>
      <c r="R11" s="11"/>
      <c r="S11" s="9"/>
      <c r="T11" s="12" t="s">
        <v>86</v>
      </c>
      <c r="U11" s="11"/>
      <c r="W11" s="1" t="s">
        <v>12</v>
      </c>
      <c r="Y11" s="48" t="s">
        <v>43</v>
      </c>
    </row>
    <row r="12" spans="1:26">
      <c r="A12" s="13" t="s">
        <v>13</v>
      </c>
      <c r="B12" s="14" t="s">
        <v>14</v>
      </c>
      <c r="C12" s="15" t="s">
        <v>15</v>
      </c>
      <c r="D12" s="14" t="s">
        <v>16</v>
      </c>
      <c r="E12" s="14" t="s">
        <v>17</v>
      </c>
      <c r="F12" s="15" t="s">
        <v>18</v>
      </c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23</v>
      </c>
      <c r="L12" s="14" t="s">
        <v>24</v>
      </c>
      <c r="M12" s="14" t="s">
        <v>25</v>
      </c>
      <c r="N12" s="13" t="s">
        <v>78</v>
      </c>
      <c r="O12" s="13" t="s">
        <v>27</v>
      </c>
      <c r="P12" s="17" t="s">
        <v>28</v>
      </c>
      <c r="Q12" s="17" t="s">
        <v>29</v>
      </c>
      <c r="R12" s="17" t="s">
        <v>30</v>
      </c>
      <c r="S12" s="17" t="s">
        <v>28</v>
      </c>
      <c r="T12" s="17" t="s">
        <v>29</v>
      </c>
      <c r="U12" s="17" t="s">
        <v>30</v>
      </c>
      <c r="V12" s="17" t="s">
        <v>28</v>
      </c>
      <c r="W12" s="17" t="s">
        <v>29</v>
      </c>
      <c r="X12" s="17" t="s">
        <v>30</v>
      </c>
      <c r="Y12" s="5"/>
    </row>
    <row r="13" spans="1:26">
      <c r="A13" s="18">
        <v>0</v>
      </c>
      <c r="B13" s="19">
        <v>-17</v>
      </c>
      <c r="C13" s="20">
        <v>17</v>
      </c>
      <c r="D13" s="19">
        <v>-12</v>
      </c>
      <c r="E13" s="21">
        <v>17</v>
      </c>
      <c r="F13" s="22">
        <v>9.352941176470587</v>
      </c>
      <c r="G13" s="21">
        <v>-12</v>
      </c>
      <c r="H13" s="21">
        <v>17</v>
      </c>
      <c r="I13" s="22">
        <v>-15.470588235294118</v>
      </c>
      <c r="J13" s="21">
        <v>-12</v>
      </c>
      <c r="K13" s="21">
        <v>-17</v>
      </c>
      <c r="L13" s="22">
        <v>-7.8235294117647065</v>
      </c>
      <c r="M13" s="21">
        <v>-12</v>
      </c>
      <c r="N13" s="24">
        <v>-2</v>
      </c>
      <c r="O13" s="38" t="s">
        <v>40</v>
      </c>
      <c r="P13" s="35">
        <v>0</v>
      </c>
      <c r="Q13" s="35">
        <v>13.343</v>
      </c>
      <c r="R13" s="35">
        <v>-1.669</v>
      </c>
      <c r="S13" s="33">
        <v>0</v>
      </c>
      <c r="T13" s="33">
        <v>-24.379999999999995</v>
      </c>
      <c r="U13" s="33">
        <v>0</v>
      </c>
      <c r="V13" s="5"/>
      <c r="W13" s="5"/>
      <c r="X13" s="5"/>
      <c r="Y13" s="5"/>
    </row>
    <row r="14" spans="1:26">
      <c r="A14" s="18">
        <v>0.1</v>
      </c>
      <c r="B14" s="51">
        <v>-17.582000000000001</v>
      </c>
      <c r="C14" s="51">
        <v>17.582000000000001</v>
      </c>
      <c r="D14" s="51">
        <v>-11.122</v>
      </c>
      <c r="E14" s="21">
        <v>17</v>
      </c>
      <c r="F14" s="22">
        <v>9.735294117647058</v>
      </c>
      <c r="G14" s="21">
        <v>-12</v>
      </c>
      <c r="H14" s="21">
        <v>17</v>
      </c>
      <c r="I14" s="22">
        <v>-15.088235294117647</v>
      </c>
      <c r="J14" s="21">
        <v>-12</v>
      </c>
      <c r="K14" s="21">
        <v>-17</v>
      </c>
      <c r="L14" s="22">
        <v>-7.4411764705882355</v>
      </c>
      <c r="M14" s="21">
        <v>-12</v>
      </c>
      <c r="N14" s="24">
        <v>-3</v>
      </c>
      <c r="O14" s="6"/>
      <c r="P14" s="22">
        <v>0</v>
      </c>
      <c r="Q14" s="35">
        <v>17</v>
      </c>
      <c r="R14" s="35">
        <v>-1.669</v>
      </c>
      <c r="S14" s="33">
        <v>22.330416666666657</v>
      </c>
      <c r="T14" s="26">
        <v>-33.333333333333329</v>
      </c>
      <c r="U14" s="33">
        <v>36.484999999999978</v>
      </c>
      <c r="V14" s="27">
        <v>196</v>
      </c>
      <c r="W14" s="27">
        <v>-292</v>
      </c>
      <c r="X14" s="27">
        <v>318.81912530964365</v>
      </c>
      <c r="Y14" s="18">
        <v>1.1470588235294112</v>
      </c>
    </row>
    <row r="15" spans="1:26">
      <c r="A15" s="18">
        <v>0.2</v>
      </c>
      <c r="B15" s="51">
        <v>-19.702000000000002</v>
      </c>
      <c r="C15" s="51">
        <v>14.317</v>
      </c>
      <c r="D15" s="51">
        <v>-10.494999999999999</v>
      </c>
      <c r="E15" s="21">
        <v>17</v>
      </c>
      <c r="F15" s="22">
        <v>10.117647058823529</v>
      </c>
      <c r="G15" s="21">
        <v>-12</v>
      </c>
      <c r="H15" s="21">
        <v>17</v>
      </c>
      <c r="I15" s="22">
        <v>-14.705882352941178</v>
      </c>
      <c r="J15" s="21">
        <v>-12</v>
      </c>
      <c r="K15" s="21">
        <v>-17</v>
      </c>
      <c r="L15" s="22">
        <v>-7.0588235294117627</v>
      </c>
      <c r="M15" s="21">
        <v>-12</v>
      </c>
      <c r="N15" s="24">
        <v>-4</v>
      </c>
      <c r="O15" s="6"/>
      <c r="P15" s="35">
        <v>-13.398249999999997</v>
      </c>
      <c r="Q15" s="35">
        <v>22</v>
      </c>
      <c r="R15" s="35">
        <v>-7.1417499999999983</v>
      </c>
      <c r="S15" s="33">
        <v>22.330416666666665</v>
      </c>
      <c r="T15" s="26">
        <v>-33.333333333333329</v>
      </c>
      <c r="U15" s="33">
        <v>36.484999999999992</v>
      </c>
      <c r="V15" s="27">
        <v>196</v>
      </c>
      <c r="W15" s="27">
        <v>-292</v>
      </c>
      <c r="X15" s="27">
        <v>318.81912530964377</v>
      </c>
      <c r="Y15" s="18">
        <v>1.5294117647058831</v>
      </c>
    </row>
    <row r="16" spans="1:26">
      <c r="A16" s="18">
        <v>0.3</v>
      </c>
      <c r="B16" s="51">
        <v>-20.914999999999999</v>
      </c>
      <c r="C16" s="34">
        <v>10.708</v>
      </c>
      <c r="D16" s="51">
        <v>-9.89</v>
      </c>
      <c r="E16" s="21">
        <v>17</v>
      </c>
      <c r="F16" s="22">
        <v>10.5</v>
      </c>
      <c r="G16" s="21">
        <v>-12</v>
      </c>
      <c r="H16" s="21">
        <v>17</v>
      </c>
      <c r="I16" s="22">
        <v>-14.323529411764707</v>
      </c>
      <c r="J16" s="21">
        <v>-12</v>
      </c>
      <c r="K16" s="21">
        <v>-17</v>
      </c>
      <c r="L16" s="22">
        <v>-6.6764705882352935</v>
      </c>
      <c r="M16" s="21">
        <v>-12</v>
      </c>
      <c r="N16" s="24">
        <v>-5</v>
      </c>
      <c r="O16" s="6"/>
      <c r="P16" s="35">
        <v>-26.796499999999998</v>
      </c>
      <c r="Q16" s="35">
        <v>27</v>
      </c>
      <c r="R16" s="35">
        <v>-12.614499999999998</v>
      </c>
      <c r="S16" s="33">
        <v>22.330416666666665</v>
      </c>
      <c r="T16" s="26">
        <v>-33.333333333333329</v>
      </c>
      <c r="U16" s="33">
        <v>36.484999999999992</v>
      </c>
      <c r="V16" s="27">
        <v>196</v>
      </c>
      <c r="W16" s="27">
        <v>-292</v>
      </c>
      <c r="X16" s="27">
        <v>318.81912530964377</v>
      </c>
      <c r="Y16" s="18">
        <v>1.9117647058823533</v>
      </c>
    </row>
    <row r="17" spans="1:25">
      <c r="A17" s="18">
        <v>0.4</v>
      </c>
      <c r="B17" s="51">
        <v>-21.184000000000001</v>
      </c>
      <c r="C17" s="51">
        <v>7.008</v>
      </c>
      <c r="D17" s="51">
        <v>-9.3130000000000006</v>
      </c>
      <c r="E17" s="21">
        <v>17</v>
      </c>
      <c r="F17" s="22">
        <v>10.882352941176471</v>
      </c>
      <c r="G17" s="21">
        <v>-12</v>
      </c>
      <c r="H17" s="21">
        <v>17</v>
      </c>
      <c r="I17" s="22">
        <v>-13.941176470588236</v>
      </c>
      <c r="J17" s="21">
        <v>-12</v>
      </c>
      <c r="K17" s="21">
        <v>-17</v>
      </c>
      <c r="L17" s="22">
        <v>-6.2941176470588243</v>
      </c>
      <c r="M17" s="21">
        <v>-12</v>
      </c>
      <c r="N17" s="24">
        <v>-4</v>
      </c>
      <c r="O17" s="6"/>
      <c r="P17" s="35">
        <v>-40.194749999999999</v>
      </c>
      <c r="Q17" s="35">
        <v>32</v>
      </c>
      <c r="R17" s="35">
        <v>-18.087249999999997</v>
      </c>
      <c r="S17" s="33">
        <v>22.330416666666672</v>
      </c>
      <c r="T17" s="26">
        <v>41.199999999999989</v>
      </c>
      <c r="U17" s="33">
        <v>36.485000000000007</v>
      </c>
      <c r="V17" s="27">
        <v>196</v>
      </c>
      <c r="W17" s="27">
        <v>361</v>
      </c>
      <c r="X17" s="27">
        <v>318.81912530964388</v>
      </c>
      <c r="Y17" s="18">
        <v>2.2941176470588234</v>
      </c>
    </row>
    <row r="18" spans="1:25">
      <c r="A18" s="18">
        <v>0.5</v>
      </c>
      <c r="B18" s="51">
        <v>-18.369</v>
      </c>
      <c r="C18" s="51">
        <v>3.7930000000000001</v>
      </c>
      <c r="D18" s="51">
        <v>-10.976000000000001</v>
      </c>
      <c r="E18" s="21">
        <v>17</v>
      </c>
      <c r="F18" s="22">
        <v>11.264705882352942</v>
      </c>
      <c r="G18" s="21">
        <v>-12</v>
      </c>
      <c r="H18" s="21">
        <v>17</v>
      </c>
      <c r="I18" s="22">
        <v>-13.558823529411764</v>
      </c>
      <c r="J18" s="21">
        <v>-12</v>
      </c>
      <c r="K18" s="21">
        <v>-17</v>
      </c>
      <c r="L18" s="22">
        <v>-5.911764705882355</v>
      </c>
      <c r="M18" s="21">
        <v>-12</v>
      </c>
      <c r="N18" s="24">
        <v>-3</v>
      </c>
      <c r="O18" s="6"/>
      <c r="P18" s="35">
        <v>-53.593000000000004</v>
      </c>
      <c r="Q18" s="35">
        <v>25.82</v>
      </c>
      <c r="R18" s="35">
        <v>-23.56</v>
      </c>
      <c r="S18" s="33">
        <v>0</v>
      </c>
      <c r="T18" s="26">
        <v>41.199999999999989</v>
      </c>
      <c r="U18" s="33">
        <v>0</v>
      </c>
      <c r="V18" s="27">
        <v>0</v>
      </c>
      <c r="W18" s="27">
        <v>361</v>
      </c>
      <c r="X18" s="27">
        <v>0</v>
      </c>
      <c r="Y18" s="18">
        <v>2.6764705882352935</v>
      </c>
    </row>
    <row r="19" spans="1:25">
      <c r="A19" s="18">
        <v>0.6</v>
      </c>
      <c r="B19" s="30">
        <v>-17</v>
      </c>
      <c r="C19" s="31">
        <v>4</v>
      </c>
      <c r="D19" s="30">
        <v>-12</v>
      </c>
      <c r="E19" s="21">
        <v>17</v>
      </c>
      <c r="F19" s="22">
        <v>11.647058823529413</v>
      </c>
      <c r="G19" s="21">
        <v>-12</v>
      </c>
      <c r="H19" s="21">
        <v>17</v>
      </c>
      <c r="I19" s="22">
        <v>-13.176470588235293</v>
      </c>
      <c r="J19" s="21">
        <v>-12</v>
      </c>
      <c r="K19" s="21">
        <v>-17</v>
      </c>
      <c r="L19" s="22">
        <v>-5.5294117647058822</v>
      </c>
      <c r="M19" s="21">
        <v>-12</v>
      </c>
      <c r="N19" s="24">
        <v>-2</v>
      </c>
      <c r="O19" s="37" t="s">
        <v>89</v>
      </c>
      <c r="P19" s="22">
        <v>-53.593000000000004</v>
      </c>
      <c r="Q19" s="22">
        <v>19.64</v>
      </c>
      <c r="R19" s="22">
        <v>-23.56</v>
      </c>
      <c r="S19" s="33">
        <v>3.1716666666666757</v>
      </c>
      <c r="T19" s="26">
        <v>-0.14666666666665643</v>
      </c>
      <c r="U19" s="33">
        <v>1.3333333333333521</v>
      </c>
      <c r="V19" s="27">
        <v>28</v>
      </c>
      <c r="W19" s="27">
        <v>-2</v>
      </c>
      <c r="X19" s="27">
        <v>11.651148885282476</v>
      </c>
      <c r="Y19" s="18">
        <v>3.0588235294117654</v>
      </c>
    </row>
    <row r="20" spans="1:25">
      <c r="A20" s="18">
        <v>0.7</v>
      </c>
      <c r="B20" s="21">
        <v>-17</v>
      </c>
      <c r="C20" s="22">
        <v>4.382352941176471</v>
      </c>
      <c r="D20" s="21">
        <v>-12</v>
      </c>
      <c r="E20" s="21">
        <v>17</v>
      </c>
      <c r="F20" s="22">
        <v>12.02941176470588</v>
      </c>
      <c r="G20" s="21">
        <v>-12</v>
      </c>
      <c r="H20" s="21">
        <v>17</v>
      </c>
      <c r="I20" s="22">
        <v>-12.794117647058822</v>
      </c>
      <c r="J20" s="21">
        <v>-12</v>
      </c>
      <c r="K20" s="21">
        <v>-17</v>
      </c>
      <c r="L20" s="22">
        <v>-5.1470588235294095</v>
      </c>
      <c r="M20" s="21">
        <v>-12</v>
      </c>
      <c r="N20" s="24">
        <v>-1</v>
      </c>
      <c r="O20" s="6"/>
      <c r="P20" s="35">
        <v>-51.69</v>
      </c>
      <c r="Q20" s="35">
        <v>19.661999999999999</v>
      </c>
      <c r="R20" s="35">
        <v>-23.76</v>
      </c>
      <c r="S20" s="33">
        <v>3.2066666666666652</v>
      </c>
      <c r="T20" s="26">
        <v>-0.11333333333332972</v>
      </c>
      <c r="U20" s="33">
        <v>0.99333333333331553</v>
      </c>
      <c r="V20" s="27">
        <v>29</v>
      </c>
      <c r="W20" s="27">
        <v>-1</v>
      </c>
      <c r="X20" s="27">
        <v>8.6801059195351655</v>
      </c>
      <c r="Y20" s="18">
        <v>3.4411764705882355</v>
      </c>
    </row>
    <row r="21" spans="1:25">
      <c r="A21" s="18">
        <v>0.8</v>
      </c>
      <c r="B21" s="21">
        <v>-17</v>
      </c>
      <c r="C21" s="22">
        <v>4.764705882352942</v>
      </c>
      <c r="D21" s="21">
        <v>-12</v>
      </c>
      <c r="E21" s="21">
        <v>17</v>
      </c>
      <c r="F21" s="22">
        <v>12.411764705882353</v>
      </c>
      <c r="G21" s="21">
        <v>-12</v>
      </c>
      <c r="H21" s="21">
        <v>17</v>
      </c>
      <c r="I21" s="22">
        <v>-12.411764705882353</v>
      </c>
      <c r="J21" s="21">
        <v>-12</v>
      </c>
      <c r="K21" s="21">
        <v>-17</v>
      </c>
      <c r="L21" s="22">
        <v>-4.764705882352942</v>
      </c>
      <c r="M21" s="21">
        <v>-12</v>
      </c>
      <c r="N21" s="24">
        <v>0</v>
      </c>
      <c r="O21" s="6"/>
      <c r="P21" s="22">
        <v>-49.765999999999998</v>
      </c>
      <c r="Q21" s="22">
        <v>19.678999999999998</v>
      </c>
      <c r="R21" s="22">
        <v>-23.908999999999999</v>
      </c>
      <c r="S21" s="33">
        <v>3.214999999999991</v>
      </c>
      <c r="T21" s="26">
        <v>-6.6666666666677074E-2</v>
      </c>
      <c r="U21" s="33">
        <v>0.66000000000000125</v>
      </c>
      <c r="V21" s="27">
        <v>29</v>
      </c>
      <c r="W21" s="27">
        <v>-1</v>
      </c>
      <c r="X21" s="27">
        <v>5.7673186982147548</v>
      </c>
      <c r="Y21" s="18">
        <v>3.8235294117647056</v>
      </c>
    </row>
    <row r="22" spans="1:25">
      <c r="A22" s="18">
        <v>0.9</v>
      </c>
      <c r="B22" s="21">
        <v>-17</v>
      </c>
      <c r="C22" s="22">
        <v>5.1470588235294095</v>
      </c>
      <c r="D22" s="21">
        <v>-12</v>
      </c>
      <c r="E22" s="21">
        <v>17</v>
      </c>
      <c r="F22" s="22">
        <v>12.794117647058822</v>
      </c>
      <c r="G22" s="21">
        <v>-12</v>
      </c>
      <c r="H22" s="21">
        <v>17</v>
      </c>
      <c r="I22" s="22">
        <v>-12.02941176470588</v>
      </c>
      <c r="J22" s="21">
        <v>-12</v>
      </c>
      <c r="K22" s="21">
        <v>-17</v>
      </c>
      <c r="L22" s="22">
        <v>-4.382352941176471</v>
      </c>
      <c r="M22" s="21">
        <v>-12</v>
      </c>
      <c r="N22" s="24">
        <v>1</v>
      </c>
      <c r="O22" s="6"/>
      <c r="P22" s="35">
        <v>-47.837000000000003</v>
      </c>
      <c r="Q22" s="35">
        <v>19.689</v>
      </c>
      <c r="R22" s="35">
        <v>-24.007999999999999</v>
      </c>
      <c r="S22" s="33">
        <v>3.2266666666666661</v>
      </c>
      <c r="T22" s="26">
        <v>-3.3333333333326699E-2</v>
      </c>
      <c r="U22" s="33">
        <v>0.32666666666666322</v>
      </c>
      <c r="V22" s="27">
        <v>29</v>
      </c>
      <c r="W22" s="27">
        <v>-1</v>
      </c>
      <c r="X22" s="27">
        <v>2.8545314768941359</v>
      </c>
      <c r="Y22" s="20">
        <v>3.4411764705882355</v>
      </c>
    </row>
    <row r="23" spans="1:25">
      <c r="A23" s="18">
        <v>1</v>
      </c>
      <c r="B23" s="21">
        <v>-17</v>
      </c>
      <c r="C23" s="22">
        <v>5.5294117647058822</v>
      </c>
      <c r="D23" s="21">
        <v>-12</v>
      </c>
      <c r="E23" s="21">
        <v>17</v>
      </c>
      <c r="F23" s="22">
        <v>13.176470588235293</v>
      </c>
      <c r="G23" s="21">
        <v>-12</v>
      </c>
      <c r="H23" s="21">
        <v>17</v>
      </c>
      <c r="I23" s="22">
        <v>-11.647058823529413</v>
      </c>
      <c r="J23" s="21">
        <v>-12</v>
      </c>
      <c r="K23" s="20">
        <v>-17</v>
      </c>
      <c r="L23" s="20">
        <v>-4</v>
      </c>
      <c r="M23" s="19">
        <v>-12</v>
      </c>
      <c r="N23" s="24">
        <v>2</v>
      </c>
      <c r="O23" s="38" t="s">
        <v>90</v>
      </c>
      <c r="P23" s="35">
        <v>-45.901000000000003</v>
      </c>
      <c r="Q23" s="35">
        <v>19.693999999999999</v>
      </c>
      <c r="R23" s="35">
        <v>-24.056999999999999</v>
      </c>
      <c r="S23" s="33">
        <v>3.2383333333333413</v>
      </c>
      <c r="T23" s="26">
        <v>0</v>
      </c>
      <c r="U23" s="33">
        <v>1.3333333333325943E-2</v>
      </c>
      <c r="V23" s="27">
        <v>29</v>
      </c>
      <c r="W23" s="27">
        <v>0</v>
      </c>
      <c r="X23" s="27">
        <v>0.11651148885275851</v>
      </c>
      <c r="Y23" s="35">
        <v>3.0588235294117654</v>
      </c>
    </row>
    <row r="24" spans="1:25">
      <c r="A24" s="18">
        <v>1.1000000000000001</v>
      </c>
      <c r="B24" s="21">
        <v>-17</v>
      </c>
      <c r="C24" s="22">
        <v>5.911764705882355</v>
      </c>
      <c r="D24" s="21">
        <v>-12</v>
      </c>
      <c r="E24" s="21">
        <v>17</v>
      </c>
      <c r="F24" s="22">
        <v>13.558823529411764</v>
      </c>
      <c r="G24" s="21">
        <v>-12</v>
      </c>
      <c r="H24" s="21">
        <v>17</v>
      </c>
      <c r="I24" s="22">
        <v>-11.264705882352942</v>
      </c>
      <c r="J24" s="21">
        <v>-12</v>
      </c>
      <c r="K24" s="34">
        <v>-18.369</v>
      </c>
      <c r="L24" s="34">
        <v>-3.7930000000000001</v>
      </c>
      <c r="M24" s="34">
        <v>-10.976000000000001</v>
      </c>
      <c r="N24" s="24">
        <v>3</v>
      </c>
      <c r="O24" s="6"/>
      <c r="P24" s="35">
        <v>-43.957999999999998</v>
      </c>
      <c r="Q24" s="35">
        <v>19.693999999999999</v>
      </c>
      <c r="R24" s="35">
        <v>-24.055</v>
      </c>
      <c r="S24" s="33">
        <v>3.2266666666666661</v>
      </c>
      <c r="T24" s="26">
        <v>3.3333333333326699E-2</v>
      </c>
      <c r="U24" s="33">
        <v>0.34666666666666396</v>
      </c>
      <c r="V24" s="27">
        <v>29</v>
      </c>
      <c r="W24" s="27">
        <v>1</v>
      </c>
      <c r="X24" s="27">
        <v>3.0292987101733773</v>
      </c>
      <c r="Y24" s="35">
        <v>2.6764705882352935</v>
      </c>
    </row>
    <row r="25" spans="1:25">
      <c r="A25" s="18">
        <v>1.2</v>
      </c>
      <c r="B25" s="21">
        <v>-17</v>
      </c>
      <c r="C25" s="22">
        <v>6.2941176470588243</v>
      </c>
      <c r="D25" s="21">
        <v>-12</v>
      </c>
      <c r="E25" s="21">
        <v>17</v>
      </c>
      <c r="F25" s="22">
        <v>13.941176470588236</v>
      </c>
      <c r="G25" s="21">
        <v>-12</v>
      </c>
      <c r="H25" s="21">
        <v>17</v>
      </c>
      <c r="I25" s="22">
        <v>-10.882352941176471</v>
      </c>
      <c r="J25" s="21">
        <v>-12</v>
      </c>
      <c r="K25" s="34">
        <v>-21.184000000000001</v>
      </c>
      <c r="L25" s="34">
        <v>-7.008</v>
      </c>
      <c r="M25" s="34">
        <v>-9.3130000000000006</v>
      </c>
      <c r="N25" s="24">
        <v>4</v>
      </c>
      <c r="O25" s="54"/>
      <c r="P25" s="35">
        <v>-42.021999999999998</v>
      </c>
      <c r="Q25" s="35">
        <v>19.689</v>
      </c>
      <c r="R25" s="35">
        <v>-24.003</v>
      </c>
      <c r="S25" s="33">
        <v>3.214999999999991</v>
      </c>
      <c r="T25" s="26">
        <v>7.3333333333328213E-2</v>
      </c>
      <c r="U25" s="33">
        <v>0.68666666666667675</v>
      </c>
      <c r="V25" s="27">
        <v>29</v>
      </c>
      <c r="W25" s="27">
        <v>1</v>
      </c>
      <c r="X25" s="27">
        <v>6.0003416759204775</v>
      </c>
      <c r="Y25" s="35">
        <v>2.2941176470588234</v>
      </c>
    </row>
    <row r="26" spans="1:25">
      <c r="A26" s="18">
        <v>1.3</v>
      </c>
      <c r="B26" s="21">
        <v>-17</v>
      </c>
      <c r="C26" s="22">
        <v>6.6764705882352935</v>
      </c>
      <c r="D26" s="21">
        <v>-12</v>
      </c>
      <c r="E26" s="21">
        <v>17</v>
      </c>
      <c r="F26" s="22">
        <v>14.323529411764707</v>
      </c>
      <c r="G26" s="21">
        <v>-12</v>
      </c>
      <c r="H26" s="21">
        <v>17</v>
      </c>
      <c r="I26" s="22">
        <v>-10.5</v>
      </c>
      <c r="J26" s="21">
        <v>-12</v>
      </c>
      <c r="K26" s="34">
        <v>-20.914999999999999</v>
      </c>
      <c r="L26" s="34">
        <v>-10.708</v>
      </c>
      <c r="M26" s="34">
        <v>-9.89</v>
      </c>
      <c r="N26" s="24">
        <v>5</v>
      </c>
      <c r="O26" s="6"/>
      <c r="P26" s="35">
        <v>-40.093000000000004</v>
      </c>
      <c r="Q26" s="35">
        <v>19.678000000000001</v>
      </c>
      <c r="R26" s="35">
        <v>-23.9</v>
      </c>
      <c r="S26" s="33">
        <v>3.2033333333333398</v>
      </c>
      <c r="T26" s="26">
        <v>0.11333333333332972</v>
      </c>
      <c r="U26" s="33">
        <v>1.0199999999999911</v>
      </c>
      <c r="V26" s="27">
        <v>28</v>
      </c>
      <c r="W26" s="27">
        <v>1</v>
      </c>
      <c r="X26" s="27">
        <v>8.91312889724089</v>
      </c>
      <c r="Y26" s="35">
        <v>1.9117647058823533</v>
      </c>
    </row>
    <row r="27" spans="1:25">
      <c r="A27" s="18">
        <v>1.4</v>
      </c>
      <c r="B27" s="21">
        <v>-17</v>
      </c>
      <c r="C27" s="22">
        <v>7.0588235294117627</v>
      </c>
      <c r="D27" s="21">
        <v>-12</v>
      </c>
      <c r="E27" s="21">
        <v>17</v>
      </c>
      <c r="F27" s="22">
        <v>14.705882352941178</v>
      </c>
      <c r="G27" s="21">
        <v>-12</v>
      </c>
      <c r="H27" s="21">
        <v>17</v>
      </c>
      <c r="I27" s="22">
        <v>-10.117647058823529</v>
      </c>
      <c r="J27" s="21">
        <v>-12</v>
      </c>
      <c r="K27" s="34">
        <v>-19.702000000000002</v>
      </c>
      <c r="L27" s="34">
        <v>-14.317</v>
      </c>
      <c r="M27" s="34">
        <v>-10.494999999999999</v>
      </c>
      <c r="N27" s="24">
        <v>4</v>
      </c>
      <c r="O27" s="6"/>
      <c r="P27" s="35">
        <v>-38.170999999999999</v>
      </c>
      <c r="Q27" s="35">
        <v>19.661000000000001</v>
      </c>
      <c r="R27" s="35">
        <v>-23.747</v>
      </c>
      <c r="S27" s="33">
        <v>3.1716666666666642</v>
      </c>
      <c r="T27" s="26">
        <v>0.15333333333333124</v>
      </c>
      <c r="U27" s="33">
        <v>1.3533333333333291</v>
      </c>
      <c r="V27" s="27">
        <v>28</v>
      </c>
      <c r="W27" s="27">
        <v>2</v>
      </c>
      <c r="X27" s="27">
        <v>11.825916118561508</v>
      </c>
      <c r="Y27" s="35">
        <v>1.5294117647058831</v>
      </c>
    </row>
    <row r="28" spans="1:25">
      <c r="A28" s="18">
        <v>1.5</v>
      </c>
      <c r="B28" s="21">
        <v>-17</v>
      </c>
      <c r="C28" s="22">
        <v>7.4411764705882355</v>
      </c>
      <c r="D28" s="21">
        <v>-12</v>
      </c>
      <c r="E28" s="21">
        <v>17</v>
      </c>
      <c r="F28" s="22">
        <v>15.088235294117647</v>
      </c>
      <c r="G28" s="21">
        <v>-12</v>
      </c>
      <c r="H28" s="21">
        <v>17</v>
      </c>
      <c r="I28" s="22">
        <v>-9.735294117647058</v>
      </c>
      <c r="J28" s="21">
        <v>-12</v>
      </c>
      <c r="K28" s="34">
        <v>-17.582000000000001</v>
      </c>
      <c r="L28" s="34">
        <v>-17.582000000000001</v>
      </c>
      <c r="M28" s="34">
        <v>-11.122</v>
      </c>
      <c r="N28" s="24">
        <v>3</v>
      </c>
      <c r="O28" s="6"/>
      <c r="P28" s="35">
        <v>-36.268000000000001</v>
      </c>
      <c r="Q28" s="35">
        <v>19.638000000000002</v>
      </c>
      <c r="R28" s="35">
        <v>-23.544</v>
      </c>
      <c r="S28" s="33">
        <v>3.1466666666666629</v>
      </c>
      <c r="T28" s="26">
        <v>0.20666666666668237</v>
      </c>
      <c r="U28" s="33">
        <v>1.6999999999999931</v>
      </c>
      <c r="V28" s="27">
        <v>28</v>
      </c>
      <c r="W28" s="27">
        <v>2</v>
      </c>
      <c r="X28" s="27">
        <v>14.855214828734885</v>
      </c>
      <c r="Y28" s="35">
        <v>1.1470588235294112</v>
      </c>
    </row>
    <row r="29" spans="1:25">
      <c r="A29" s="18">
        <v>1.6</v>
      </c>
      <c r="B29" s="21">
        <v>-17</v>
      </c>
      <c r="C29" s="22">
        <v>7.8235294117647065</v>
      </c>
      <c r="D29" s="21">
        <v>-12</v>
      </c>
      <c r="E29" s="21">
        <v>17</v>
      </c>
      <c r="F29" s="22">
        <v>15.470588235294118</v>
      </c>
      <c r="G29" s="21">
        <v>-12</v>
      </c>
      <c r="H29" s="21">
        <v>17</v>
      </c>
      <c r="I29" s="22">
        <v>-9.352941176470587</v>
      </c>
      <c r="J29" s="21">
        <v>-12</v>
      </c>
      <c r="K29" s="30">
        <v>-17</v>
      </c>
      <c r="L29" s="31">
        <v>-17</v>
      </c>
      <c r="M29" s="30">
        <v>-12</v>
      </c>
      <c r="N29" s="24">
        <v>2</v>
      </c>
      <c r="O29" s="37" t="s">
        <v>37</v>
      </c>
      <c r="P29" s="35">
        <v>-34.380000000000003</v>
      </c>
      <c r="Q29" s="35">
        <v>19.606999999999999</v>
      </c>
      <c r="R29" s="35">
        <v>-23.289000000000001</v>
      </c>
      <c r="S29" s="33">
        <v>3.0999999999999988</v>
      </c>
      <c r="T29" s="26">
        <v>0.25999999999998613</v>
      </c>
      <c r="U29" s="33">
        <v>2.0266666666666802</v>
      </c>
      <c r="V29" s="27">
        <v>28</v>
      </c>
      <c r="W29" s="27">
        <v>3</v>
      </c>
      <c r="X29" s="27">
        <v>17.709746305629231</v>
      </c>
      <c r="Y29" s="35">
        <v>0.76470588235294024</v>
      </c>
    </row>
    <row r="30" spans="1:25">
      <c r="A30" s="18">
        <v>1.7</v>
      </c>
      <c r="B30" s="21">
        <v>-17</v>
      </c>
      <c r="C30" s="22">
        <v>8.2058823529411757</v>
      </c>
      <c r="D30" s="21">
        <v>-12</v>
      </c>
      <c r="E30" s="21">
        <v>17</v>
      </c>
      <c r="F30" s="22">
        <v>15.852941176470589</v>
      </c>
      <c r="G30" s="21">
        <v>-12</v>
      </c>
      <c r="H30" s="21">
        <v>17</v>
      </c>
      <c r="I30" s="22">
        <v>-8.9705882352941178</v>
      </c>
      <c r="J30" s="21">
        <v>-12</v>
      </c>
      <c r="K30" s="21">
        <v>-17</v>
      </c>
      <c r="L30" s="22">
        <v>-16.617647058823529</v>
      </c>
      <c r="M30" s="21">
        <v>-12</v>
      </c>
      <c r="N30" s="24">
        <v>1</v>
      </c>
      <c r="O30" s="6"/>
      <c r="P30" s="35">
        <v>-32.520000000000003</v>
      </c>
      <c r="Q30" s="35">
        <v>19.568000000000001</v>
      </c>
      <c r="R30" s="35">
        <v>-22.984999999999999</v>
      </c>
      <c r="S30" s="33">
        <v>3.0566666666666715</v>
      </c>
      <c r="T30" s="26">
        <v>0.31333333333333724</v>
      </c>
      <c r="U30" s="33">
        <v>2.3666666666666694</v>
      </c>
      <c r="V30" s="27">
        <v>27</v>
      </c>
      <c r="W30" s="27">
        <v>3</v>
      </c>
      <c r="X30" s="27">
        <v>20.680789271376124</v>
      </c>
      <c r="Y30" s="35">
        <v>0.38235294117647101</v>
      </c>
    </row>
    <row r="31" spans="1:25">
      <c r="A31" s="18">
        <v>1.8</v>
      </c>
      <c r="B31" s="21">
        <v>-17</v>
      </c>
      <c r="C31" s="22">
        <v>8.5882352941176467</v>
      </c>
      <c r="D31" s="21">
        <v>-12</v>
      </c>
      <c r="E31" s="21">
        <v>17</v>
      </c>
      <c r="F31" s="22">
        <v>16.235294117647058</v>
      </c>
      <c r="G31" s="21">
        <v>-12</v>
      </c>
      <c r="H31" s="21">
        <v>17</v>
      </c>
      <c r="I31" s="22">
        <v>-8.5882352941176467</v>
      </c>
      <c r="J31" s="21">
        <v>-12</v>
      </c>
      <c r="K31" s="21">
        <v>-17</v>
      </c>
      <c r="L31" s="22">
        <v>-16.235294117647058</v>
      </c>
      <c r="M31" s="21">
        <v>-12</v>
      </c>
      <c r="N31" s="24">
        <v>0</v>
      </c>
      <c r="O31" s="6"/>
      <c r="P31" s="35">
        <v>-30.686</v>
      </c>
      <c r="Q31" s="35">
        <v>19.521000000000001</v>
      </c>
      <c r="R31" s="35">
        <v>-22.63</v>
      </c>
      <c r="S31" s="33">
        <v>3.0150000000000015</v>
      </c>
      <c r="T31" s="26">
        <v>0.39333333333334031</v>
      </c>
      <c r="U31" s="33">
        <v>2.7066666666666581</v>
      </c>
      <c r="V31" s="27">
        <v>27</v>
      </c>
      <c r="W31" s="27">
        <v>4</v>
      </c>
      <c r="X31" s="27">
        <v>23.651832237123017</v>
      </c>
      <c r="Y31" s="35">
        <v>0</v>
      </c>
    </row>
    <row r="32" spans="1:25">
      <c r="A32" s="18">
        <v>1.9</v>
      </c>
      <c r="B32" s="21">
        <v>-17</v>
      </c>
      <c r="C32" s="22">
        <v>8.9705882352941178</v>
      </c>
      <c r="D32" s="21">
        <v>-12</v>
      </c>
      <c r="E32" s="21">
        <v>17</v>
      </c>
      <c r="F32" s="22">
        <v>16.617647058823529</v>
      </c>
      <c r="G32" s="21">
        <v>-12</v>
      </c>
      <c r="H32" s="21">
        <v>17</v>
      </c>
      <c r="I32" s="22">
        <v>-8.2058823529411757</v>
      </c>
      <c r="J32" s="21">
        <v>-12</v>
      </c>
      <c r="K32" s="21">
        <v>-17</v>
      </c>
      <c r="L32" s="22">
        <v>-15.852941176470589</v>
      </c>
      <c r="M32" s="21">
        <v>-12</v>
      </c>
      <c r="N32" s="24">
        <v>-1</v>
      </c>
      <c r="O32" s="6"/>
      <c r="P32" s="35">
        <v>-28.876999999999999</v>
      </c>
      <c r="Q32" s="35">
        <v>19.462</v>
      </c>
      <c r="R32" s="35">
        <v>-22.224</v>
      </c>
      <c r="S32" s="33">
        <v>2.9533333333333305</v>
      </c>
      <c r="T32" s="26">
        <v>0.45999999999999369</v>
      </c>
      <c r="U32" s="33">
        <v>3.0399999999999965</v>
      </c>
      <c r="V32" s="27">
        <v>26</v>
      </c>
      <c r="W32" s="27">
        <v>5</v>
      </c>
      <c r="X32" s="27">
        <v>26.564619458443637</v>
      </c>
      <c r="Y32" s="35">
        <v>0.38235294117647101</v>
      </c>
    </row>
    <row r="33" spans="1:27">
      <c r="A33" s="18">
        <v>2</v>
      </c>
      <c r="B33" s="21">
        <v>-17</v>
      </c>
      <c r="C33" s="22">
        <v>9.352941176470587</v>
      </c>
      <c r="D33" s="21">
        <v>-12</v>
      </c>
      <c r="E33" s="19">
        <v>17</v>
      </c>
      <c r="F33" s="20">
        <v>17</v>
      </c>
      <c r="G33" s="19">
        <v>-12</v>
      </c>
      <c r="H33" s="21">
        <v>17</v>
      </c>
      <c r="I33" s="22">
        <v>-7.8235294117647065</v>
      </c>
      <c r="J33" s="21">
        <v>-12</v>
      </c>
      <c r="K33" s="21">
        <v>-17</v>
      </c>
      <c r="L33" s="22">
        <v>-15.470588235294118</v>
      </c>
      <c r="M33" s="21">
        <v>-12</v>
      </c>
      <c r="N33" s="24">
        <v>-2</v>
      </c>
      <c r="O33" s="38" t="s">
        <v>34</v>
      </c>
      <c r="P33" s="35">
        <v>-27.105</v>
      </c>
      <c r="Q33" s="35">
        <v>19.393000000000001</v>
      </c>
      <c r="R33" s="35">
        <v>-21.768000000000001</v>
      </c>
      <c r="S33" s="33">
        <v>2.8966666666666656</v>
      </c>
      <c r="T33" s="26">
        <v>0.55333333333334633</v>
      </c>
      <c r="U33" s="33">
        <v>3.3800000000000092</v>
      </c>
      <c r="V33" s="27">
        <v>26</v>
      </c>
      <c r="W33" s="27">
        <v>5</v>
      </c>
      <c r="X33" s="27">
        <v>29.535662424190736</v>
      </c>
      <c r="Y33" s="20">
        <v>0.76470588235294024</v>
      </c>
      <c r="AA33" s="59">
        <f>ROUNDUP(W33,0)</f>
        <v>5</v>
      </c>
    </row>
    <row r="34" spans="1:27">
      <c r="A34" s="18">
        <v>2.1</v>
      </c>
      <c r="B34" s="21">
        <v>-17</v>
      </c>
      <c r="C34" s="22">
        <v>9.735294117647058</v>
      </c>
      <c r="D34" s="21">
        <v>-12</v>
      </c>
      <c r="E34" s="34">
        <v>17.582000000000001</v>
      </c>
      <c r="F34" s="34">
        <v>17.582000000000001</v>
      </c>
      <c r="G34" s="34">
        <v>-11.122</v>
      </c>
      <c r="H34" s="21">
        <v>17</v>
      </c>
      <c r="I34" s="22">
        <v>-7.4411764705882355</v>
      </c>
      <c r="J34" s="21">
        <v>-12</v>
      </c>
      <c r="K34" s="21">
        <v>-17</v>
      </c>
      <c r="L34" s="22">
        <v>-15.088235294117647</v>
      </c>
      <c r="M34" s="21">
        <v>-12</v>
      </c>
      <c r="N34" s="24">
        <v>-3</v>
      </c>
      <c r="O34" s="6"/>
      <c r="P34" s="35">
        <v>-25.367000000000001</v>
      </c>
      <c r="Q34" s="35">
        <v>19.309999999999999</v>
      </c>
      <c r="R34" s="35">
        <v>-21.260999999999999</v>
      </c>
      <c r="S34" s="33">
        <v>2.8416666666666694</v>
      </c>
      <c r="T34" s="26">
        <v>0.65333333333332644</v>
      </c>
      <c r="U34" s="33">
        <v>3.7266666666666493</v>
      </c>
      <c r="V34" s="27">
        <v>25</v>
      </c>
      <c r="W34" s="27">
        <v>6</v>
      </c>
      <c r="X34" s="27">
        <v>32.564961134363905</v>
      </c>
      <c r="Y34" s="35">
        <v>1.1470588235294112</v>
      </c>
    </row>
    <row r="35" spans="1:27">
      <c r="A35" s="18">
        <v>2.2000000000000002</v>
      </c>
      <c r="B35" s="21">
        <v>-17</v>
      </c>
      <c r="C35" s="22">
        <v>10.117647058823529</v>
      </c>
      <c r="D35" s="21">
        <v>-12</v>
      </c>
      <c r="E35" s="34">
        <v>19.702000000000002</v>
      </c>
      <c r="F35" s="34">
        <v>14.317</v>
      </c>
      <c r="G35" s="34">
        <v>-10.494999999999999</v>
      </c>
      <c r="H35" s="21">
        <v>17</v>
      </c>
      <c r="I35" s="22">
        <v>-7.0588235294117627</v>
      </c>
      <c r="J35" s="21">
        <v>-12</v>
      </c>
      <c r="K35" s="21">
        <v>-17</v>
      </c>
      <c r="L35" s="22">
        <v>-14.705882352941178</v>
      </c>
      <c r="M35" s="21">
        <v>-12</v>
      </c>
      <c r="N35" s="24">
        <v>-4</v>
      </c>
      <c r="O35" s="54"/>
      <c r="P35" s="35">
        <v>-23.661999999999999</v>
      </c>
      <c r="Q35" s="35">
        <v>19.212</v>
      </c>
      <c r="R35" s="35">
        <v>-20.702000000000002</v>
      </c>
      <c r="S35" s="33">
        <v>2.7699999999999978</v>
      </c>
      <c r="T35" s="26">
        <v>0.75333333333333019</v>
      </c>
      <c r="U35" s="33">
        <v>4.0600000000000112</v>
      </c>
      <c r="V35" s="27">
        <v>25</v>
      </c>
      <c r="W35" s="27">
        <v>7</v>
      </c>
      <c r="X35" s="27">
        <v>35.477748355684732</v>
      </c>
      <c r="Y35" s="35">
        <v>1.5294117647058831</v>
      </c>
    </row>
    <row r="36" spans="1:27">
      <c r="A36" s="18">
        <v>2.2999999999999998</v>
      </c>
      <c r="B36" s="21">
        <v>-17</v>
      </c>
      <c r="C36" s="22">
        <v>10.5</v>
      </c>
      <c r="D36" s="21">
        <v>-12</v>
      </c>
      <c r="E36" s="34">
        <v>20.914999999999999</v>
      </c>
      <c r="F36" s="34">
        <v>10.708</v>
      </c>
      <c r="G36" s="34">
        <v>-9.89</v>
      </c>
      <c r="H36" s="21">
        <v>17</v>
      </c>
      <c r="I36" s="22">
        <v>-6.6764705882352935</v>
      </c>
      <c r="J36" s="21">
        <v>-12</v>
      </c>
      <c r="K36" s="21">
        <v>-17</v>
      </c>
      <c r="L36" s="22">
        <v>-14.323529411764707</v>
      </c>
      <c r="M36" s="21">
        <v>-12</v>
      </c>
      <c r="N36" s="24">
        <v>-5</v>
      </c>
      <c r="O36" s="6"/>
      <c r="P36" s="35">
        <v>-22</v>
      </c>
      <c r="Q36" s="35">
        <v>19.099</v>
      </c>
      <c r="R36" s="35">
        <v>-20.093</v>
      </c>
      <c r="S36" s="33">
        <v>2.7033333333333327</v>
      </c>
      <c r="T36" s="26">
        <v>0.86666666666665992</v>
      </c>
      <c r="U36" s="33">
        <v>4.4000000000000004</v>
      </c>
      <c r="V36" s="27">
        <v>24</v>
      </c>
      <c r="W36" s="27">
        <v>8</v>
      </c>
      <c r="X36" s="27">
        <v>38.448791321431628</v>
      </c>
      <c r="Y36" s="35">
        <v>1.9117647058823533</v>
      </c>
    </row>
    <row r="37" spans="1:27">
      <c r="A37" s="18">
        <v>2.4</v>
      </c>
      <c r="B37" s="21">
        <v>-17</v>
      </c>
      <c r="C37" s="22">
        <v>10.882352941176471</v>
      </c>
      <c r="D37" s="21">
        <v>-12</v>
      </c>
      <c r="E37" s="34">
        <v>21.184000000000001</v>
      </c>
      <c r="F37" s="34">
        <v>7.008</v>
      </c>
      <c r="G37" s="34">
        <v>-9.3130000000000006</v>
      </c>
      <c r="H37" s="21">
        <v>17</v>
      </c>
      <c r="I37" s="22">
        <v>-6.2941176470588243</v>
      </c>
      <c r="J37" s="21">
        <v>-12</v>
      </c>
      <c r="K37" s="21">
        <v>-17</v>
      </c>
      <c r="L37" s="22">
        <v>-13.941176470588236</v>
      </c>
      <c r="M37" s="21">
        <v>-12</v>
      </c>
      <c r="N37" s="24">
        <v>-4</v>
      </c>
      <c r="O37" s="6"/>
      <c r="P37" s="35">
        <v>-20.378</v>
      </c>
      <c r="Q37" s="35">
        <v>18.969000000000001</v>
      </c>
      <c r="R37" s="35">
        <v>-19.433</v>
      </c>
      <c r="S37" s="33">
        <v>2.6416666666666675</v>
      </c>
      <c r="T37" s="26">
        <v>1.0200000000000149</v>
      </c>
      <c r="U37" s="33">
        <v>4.7533333333333392</v>
      </c>
      <c r="V37" s="27">
        <v>24</v>
      </c>
      <c r="W37" s="27">
        <v>9</v>
      </c>
      <c r="X37" s="27">
        <v>41.536345776031489</v>
      </c>
      <c r="Y37" s="35">
        <v>2.2941176470588234</v>
      </c>
    </row>
    <row r="38" spans="1:27">
      <c r="A38" s="18">
        <v>2.5</v>
      </c>
      <c r="B38" s="21">
        <v>-17</v>
      </c>
      <c r="C38" s="22">
        <v>11.264705882352942</v>
      </c>
      <c r="D38" s="21">
        <v>-12</v>
      </c>
      <c r="E38" s="34">
        <v>18.369</v>
      </c>
      <c r="F38" s="34">
        <v>3.7930000000000001</v>
      </c>
      <c r="G38" s="34">
        <v>-10.976000000000001</v>
      </c>
      <c r="H38" s="21">
        <v>17</v>
      </c>
      <c r="I38" s="22">
        <v>-5.911764705882355</v>
      </c>
      <c r="J38" s="21">
        <v>-12</v>
      </c>
      <c r="K38" s="21">
        <v>-17</v>
      </c>
      <c r="L38" s="22">
        <v>-13.558823529411764</v>
      </c>
      <c r="M38" s="21">
        <v>-12</v>
      </c>
      <c r="N38" s="24">
        <v>-3</v>
      </c>
      <c r="O38" s="6"/>
      <c r="P38" s="35">
        <v>-18.792999999999999</v>
      </c>
      <c r="Q38" s="35">
        <v>18.815999999999999</v>
      </c>
      <c r="R38" s="35">
        <v>-18.72</v>
      </c>
      <c r="S38" s="33">
        <v>2.5649999999999959</v>
      </c>
      <c r="T38" s="26">
        <v>1.1133333333333202</v>
      </c>
      <c r="U38" s="33">
        <v>5.0866666666666536</v>
      </c>
      <c r="V38" s="27">
        <v>23</v>
      </c>
      <c r="W38" s="27">
        <v>10</v>
      </c>
      <c r="X38" s="27">
        <v>44.449132997351896</v>
      </c>
      <c r="Y38" s="35">
        <v>2.6764705882352935</v>
      </c>
    </row>
    <row r="39" spans="1:27">
      <c r="A39" s="18">
        <v>2.6</v>
      </c>
      <c r="B39" s="21">
        <v>-17</v>
      </c>
      <c r="C39" s="22">
        <v>11.647058823529413</v>
      </c>
      <c r="D39" s="21">
        <v>-12</v>
      </c>
      <c r="E39" s="30">
        <v>17</v>
      </c>
      <c r="F39" s="31">
        <v>4</v>
      </c>
      <c r="G39" s="30">
        <v>-12</v>
      </c>
      <c r="H39" s="21">
        <v>17</v>
      </c>
      <c r="I39" s="22">
        <v>-5.5294117647058822</v>
      </c>
      <c r="J39" s="21">
        <v>-12</v>
      </c>
      <c r="K39" s="21">
        <v>-17</v>
      </c>
      <c r="L39" s="22">
        <v>-13.176470588235293</v>
      </c>
      <c r="M39" s="21">
        <v>-12</v>
      </c>
      <c r="N39" s="24">
        <v>-2</v>
      </c>
      <c r="O39" s="37" t="s">
        <v>35</v>
      </c>
      <c r="P39" s="35">
        <v>-17.254000000000001</v>
      </c>
      <c r="Q39" s="35">
        <v>18.649000000000001</v>
      </c>
      <c r="R39" s="35">
        <v>-17.957000000000001</v>
      </c>
      <c r="S39" s="33">
        <v>2.4950000000000023</v>
      </c>
      <c r="T39" s="26">
        <v>1.2733333333333499</v>
      </c>
      <c r="U39" s="33">
        <v>5.4266666666666659</v>
      </c>
      <c r="V39" s="27">
        <v>22</v>
      </c>
      <c r="W39" s="27">
        <v>12</v>
      </c>
      <c r="X39" s="27">
        <v>47.420175963098998</v>
      </c>
      <c r="Y39" s="35">
        <v>3.0588235294117654</v>
      </c>
    </row>
    <row r="40" spans="1:27">
      <c r="A40" s="18">
        <v>2.7</v>
      </c>
      <c r="B40" s="21">
        <v>-17</v>
      </c>
      <c r="C40" s="22">
        <v>12.02941176470588</v>
      </c>
      <c r="D40" s="21">
        <v>-12</v>
      </c>
      <c r="E40" s="21">
        <v>17</v>
      </c>
      <c r="F40" s="22">
        <v>4.382352941176471</v>
      </c>
      <c r="G40" s="21">
        <v>-12</v>
      </c>
      <c r="H40" s="21">
        <v>17</v>
      </c>
      <c r="I40" s="22">
        <v>-5.1470588235294095</v>
      </c>
      <c r="J40" s="21">
        <v>-12</v>
      </c>
      <c r="K40" s="21">
        <v>-17</v>
      </c>
      <c r="L40" s="22">
        <v>-12.794117647058822</v>
      </c>
      <c r="M40" s="21">
        <v>-12</v>
      </c>
      <c r="N40" s="24">
        <v>-1</v>
      </c>
      <c r="O40" s="6"/>
      <c r="P40" s="35">
        <v>-15.757</v>
      </c>
      <c r="Q40" s="35">
        <v>18.457999999999998</v>
      </c>
      <c r="R40" s="35">
        <v>-17.143000000000001</v>
      </c>
      <c r="S40" s="33">
        <v>2.4300000000000002</v>
      </c>
      <c r="T40" s="26">
        <v>1.4399999999999833</v>
      </c>
      <c r="U40" s="33">
        <v>5.7933333333333312</v>
      </c>
      <c r="V40" s="27">
        <v>22</v>
      </c>
      <c r="W40" s="27">
        <v>13</v>
      </c>
      <c r="X40" s="27">
        <v>50.624241906551624</v>
      </c>
      <c r="Y40" s="35">
        <v>3.4411764705882355</v>
      </c>
    </row>
    <row r="41" spans="1:27">
      <c r="A41" s="18">
        <v>2.8</v>
      </c>
      <c r="B41" s="21">
        <v>-17</v>
      </c>
      <c r="C41" s="22">
        <v>12.411764705882353</v>
      </c>
      <c r="D41" s="21">
        <v>-12</v>
      </c>
      <c r="E41" s="21">
        <v>17</v>
      </c>
      <c r="F41" s="22">
        <v>4.764705882352942</v>
      </c>
      <c r="G41" s="21">
        <v>-12</v>
      </c>
      <c r="H41" s="21">
        <v>17</v>
      </c>
      <c r="I41" s="22">
        <v>-4.764705882352942</v>
      </c>
      <c r="J41" s="21">
        <v>-12</v>
      </c>
      <c r="K41" s="21">
        <v>-17</v>
      </c>
      <c r="L41" s="22">
        <v>-12.411764705882353</v>
      </c>
      <c r="M41" s="21">
        <v>-12</v>
      </c>
      <c r="N41" s="24">
        <v>0</v>
      </c>
      <c r="O41" s="6"/>
      <c r="P41" s="35">
        <v>-14.298999999999999</v>
      </c>
      <c r="Q41" s="35">
        <v>18.242000000000001</v>
      </c>
      <c r="R41" s="35">
        <v>-16.274000000000001</v>
      </c>
      <c r="S41" s="33">
        <v>2.3533333333333313</v>
      </c>
      <c r="T41" s="26">
        <v>1.5933333333333382</v>
      </c>
      <c r="U41" s="33">
        <v>6.1200000000000063</v>
      </c>
      <c r="V41" s="27">
        <v>21</v>
      </c>
      <c r="W41" s="27">
        <v>14</v>
      </c>
      <c r="X41" s="27">
        <v>53.478773383445862</v>
      </c>
      <c r="Y41" s="20">
        <v>3.8235294117647056</v>
      </c>
    </row>
    <row r="42" spans="1:27">
      <c r="A42" s="18">
        <v>2.9</v>
      </c>
      <c r="B42" s="21">
        <v>-17</v>
      </c>
      <c r="C42" s="22">
        <v>12.794117647058822</v>
      </c>
      <c r="D42" s="21">
        <v>-12</v>
      </c>
      <c r="E42" s="21">
        <v>17</v>
      </c>
      <c r="F42" s="22">
        <v>5.1470588235294095</v>
      </c>
      <c r="G42" s="21">
        <v>-12</v>
      </c>
      <c r="H42" s="21">
        <v>17</v>
      </c>
      <c r="I42" s="22">
        <v>-4.382352941176471</v>
      </c>
      <c r="J42" s="21">
        <v>-12</v>
      </c>
      <c r="K42" s="21">
        <v>-17</v>
      </c>
      <c r="L42" s="22">
        <v>-12.02941176470588</v>
      </c>
      <c r="M42" s="21">
        <v>-12</v>
      </c>
      <c r="N42" s="24">
        <v>1</v>
      </c>
      <c r="O42" s="6"/>
      <c r="P42" s="35">
        <v>-12.887</v>
      </c>
      <c r="Q42" s="35">
        <v>18.003</v>
      </c>
      <c r="R42" s="35">
        <v>-15.356</v>
      </c>
      <c r="S42" s="33">
        <v>2.2816666666666658</v>
      </c>
      <c r="T42" s="26">
        <v>1.773333333333345</v>
      </c>
      <c r="U42" s="33">
        <v>6.4733333333333327</v>
      </c>
      <c r="V42" s="27">
        <v>20</v>
      </c>
      <c r="W42" s="27">
        <v>16</v>
      </c>
      <c r="X42" s="27">
        <v>56.566327838045609</v>
      </c>
      <c r="Y42" s="35">
        <v>3.4411764705882355</v>
      </c>
    </row>
    <row r="43" spans="1:27">
      <c r="A43" s="18">
        <v>3</v>
      </c>
      <c r="B43" s="21">
        <v>-17</v>
      </c>
      <c r="C43" s="22">
        <v>13.176470588235293</v>
      </c>
      <c r="D43" s="21">
        <v>-12</v>
      </c>
      <c r="E43" s="21">
        <v>17</v>
      </c>
      <c r="F43" s="22">
        <v>5.5294117647058822</v>
      </c>
      <c r="G43" s="21">
        <v>-12</v>
      </c>
      <c r="H43" s="19">
        <v>17</v>
      </c>
      <c r="I43" s="20">
        <v>-4</v>
      </c>
      <c r="J43" s="19">
        <v>-12</v>
      </c>
      <c r="K43" s="21">
        <v>-17</v>
      </c>
      <c r="L43" s="22">
        <v>-11.647058823529413</v>
      </c>
      <c r="M43" s="21">
        <v>-12</v>
      </c>
      <c r="N43" s="24">
        <v>2</v>
      </c>
      <c r="O43" s="38" t="s">
        <v>32</v>
      </c>
      <c r="P43" s="35">
        <v>-11.518000000000001</v>
      </c>
      <c r="Q43" s="35">
        <v>17.736999999999998</v>
      </c>
      <c r="R43" s="35">
        <v>-14.385</v>
      </c>
      <c r="S43" s="33">
        <v>2.218333333333335</v>
      </c>
      <c r="T43" s="26">
        <v>1.9599999999999793</v>
      </c>
      <c r="U43" s="33">
        <v>6.8333333333333348</v>
      </c>
      <c r="V43" s="27">
        <v>20</v>
      </c>
      <c r="W43" s="27">
        <v>18</v>
      </c>
      <c r="X43" s="27">
        <v>59.71213803707186</v>
      </c>
      <c r="Y43" s="35">
        <v>3.0588235294117654</v>
      </c>
    </row>
    <row r="44" spans="1:27">
      <c r="A44" s="18">
        <v>3.1</v>
      </c>
      <c r="B44" s="21">
        <v>-17</v>
      </c>
      <c r="C44" s="22">
        <v>13.558823529411764</v>
      </c>
      <c r="D44" s="21">
        <v>-12</v>
      </c>
      <c r="E44" s="21">
        <v>17</v>
      </c>
      <c r="F44" s="22">
        <v>5.911764705882355</v>
      </c>
      <c r="G44" s="21">
        <v>-12</v>
      </c>
      <c r="H44" s="34">
        <v>18.369</v>
      </c>
      <c r="I44" s="34">
        <v>-3.7930000000000001</v>
      </c>
      <c r="J44" s="34">
        <v>-10.976000000000001</v>
      </c>
      <c r="K44" s="21">
        <v>-17</v>
      </c>
      <c r="L44" s="22">
        <v>-11.264705882352942</v>
      </c>
      <c r="M44" s="21">
        <v>-12</v>
      </c>
      <c r="N44" s="24">
        <v>3</v>
      </c>
      <c r="O44" s="6"/>
      <c r="P44" s="35">
        <v>-10.186999999999999</v>
      </c>
      <c r="Q44" s="35">
        <v>17.443000000000001</v>
      </c>
      <c r="R44" s="35">
        <v>-13.36</v>
      </c>
      <c r="S44" s="33">
        <v>2.1416666666666666</v>
      </c>
      <c r="T44" s="26">
        <v>2.1466666666666847</v>
      </c>
      <c r="U44" s="33">
        <v>7.1799999999999988</v>
      </c>
      <c r="V44" s="27">
        <v>19</v>
      </c>
      <c r="W44" s="27">
        <v>19</v>
      </c>
      <c r="X44" s="27">
        <v>62.741436747245231</v>
      </c>
      <c r="Y44" s="35">
        <v>2.6764705882352935</v>
      </c>
    </row>
    <row r="45" spans="1:27">
      <c r="A45" s="45">
        <v>3.2</v>
      </c>
      <c r="B45" s="21">
        <v>-17</v>
      </c>
      <c r="C45" s="22">
        <v>13.941176470588236</v>
      </c>
      <c r="D45" s="21">
        <v>-12</v>
      </c>
      <c r="E45" s="21">
        <v>17</v>
      </c>
      <c r="F45" s="22">
        <v>6.2941176470588243</v>
      </c>
      <c r="G45" s="21">
        <v>-12</v>
      </c>
      <c r="H45" s="34">
        <v>21.184000000000001</v>
      </c>
      <c r="I45" s="34">
        <v>-7.008</v>
      </c>
      <c r="J45" s="34">
        <v>-9.3130000000000006</v>
      </c>
      <c r="K45" s="21">
        <v>-17</v>
      </c>
      <c r="L45" s="22">
        <v>-10.882352941176471</v>
      </c>
      <c r="M45" s="21">
        <v>-12</v>
      </c>
      <c r="N45" s="24">
        <v>4</v>
      </c>
      <c r="O45" s="54"/>
      <c r="P45" s="35">
        <v>-8.9019999999999992</v>
      </c>
      <c r="Q45" s="35">
        <v>17.120999999999999</v>
      </c>
      <c r="R45" s="35">
        <v>-12.282999999999999</v>
      </c>
      <c r="S45" s="33">
        <v>2.0816666666666657</v>
      </c>
      <c r="T45" s="26">
        <v>2.3533333333333197</v>
      </c>
      <c r="U45" s="33">
        <v>7.5533333333333266</v>
      </c>
      <c r="V45" s="27">
        <v>19</v>
      </c>
      <c r="W45" s="27">
        <v>21</v>
      </c>
      <c r="X45" s="27">
        <v>66.003758435124226</v>
      </c>
      <c r="Y45" s="35">
        <v>2.2941176470588234</v>
      </c>
    </row>
    <row r="46" spans="1:27">
      <c r="A46" s="45">
        <v>3.3</v>
      </c>
      <c r="B46" s="21">
        <v>-17</v>
      </c>
      <c r="C46" s="22">
        <v>14.323529411764707</v>
      </c>
      <c r="D46" s="21">
        <v>-12</v>
      </c>
      <c r="E46" s="21">
        <v>17</v>
      </c>
      <c r="F46" s="22">
        <v>6.6764705882352935</v>
      </c>
      <c r="G46" s="21">
        <v>-12</v>
      </c>
      <c r="H46" s="34">
        <v>20.914999999999999</v>
      </c>
      <c r="I46" s="34">
        <v>-10.708</v>
      </c>
      <c r="J46" s="34">
        <v>-9.89</v>
      </c>
      <c r="K46" s="21">
        <v>-17</v>
      </c>
      <c r="L46" s="22">
        <v>-10.5</v>
      </c>
      <c r="M46" s="21">
        <v>-12</v>
      </c>
      <c r="N46" s="24">
        <v>5</v>
      </c>
      <c r="O46" s="6"/>
      <c r="P46" s="35">
        <v>-7.6529999999999996</v>
      </c>
      <c r="Q46" s="35">
        <v>16.768000000000001</v>
      </c>
      <c r="R46" s="35">
        <v>-11.15</v>
      </c>
      <c r="S46" s="33">
        <v>2.0083333333333315</v>
      </c>
      <c r="T46" s="26">
        <v>2.5600000000000018</v>
      </c>
      <c r="U46" s="33">
        <v>7.8933333333333389</v>
      </c>
      <c r="V46" s="27">
        <v>18</v>
      </c>
      <c r="W46" s="27">
        <v>23</v>
      </c>
      <c r="X46" s="27">
        <v>68.974801400871328</v>
      </c>
      <c r="Y46" s="35">
        <v>1.9117647058823533</v>
      </c>
    </row>
    <row r="47" spans="1:27">
      <c r="A47" s="45">
        <v>3.4</v>
      </c>
      <c r="B47" s="21">
        <v>-17</v>
      </c>
      <c r="C47" s="22">
        <v>14.705882352941178</v>
      </c>
      <c r="D47" s="21">
        <v>-12</v>
      </c>
      <c r="E47" s="21">
        <v>17</v>
      </c>
      <c r="F47" s="22">
        <v>7.0588235294117627</v>
      </c>
      <c r="G47" s="21">
        <v>-12</v>
      </c>
      <c r="H47" s="34">
        <v>19.702000000000002</v>
      </c>
      <c r="I47" s="34">
        <v>-14.317</v>
      </c>
      <c r="J47" s="34">
        <v>-10.494999999999999</v>
      </c>
      <c r="K47" s="21">
        <v>-17</v>
      </c>
      <c r="L47" s="22">
        <v>-10.117647058823529</v>
      </c>
      <c r="M47" s="21">
        <v>-12</v>
      </c>
      <c r="N47" s="24">
        <v>4</v>
      </c>
      <c r="O47" s="6"/>
      <c r="P47" s="35">
        <v>-6.4480000000000004</v>
      </c>
      <c r="Q47" s="35">
        <v>16.384</v>
      </c>
      <c r="R47" s="35">
        <v>-9.9659999999999993</v>
      </c>
      <c r="S47" s="33">
        <v>1.9433333333333336</v>
      </c>
      <c r="T47" s="26">
        <v>2.7733333333333352</v>
      </c>
      <c r="U47" s="33">
        <v>8.2599999999999927</v>
      </c>
      <c r="V47" s="27">
        <v>17</v>
      </c>
      <c r="W47" s="27">
        <v>25</v>
      </c>
      <c r="X47" s="27">
        <v>72.178867344323848</v>
      </c>
      <c r="Y47" s="35">
        <v>1.5294117647058831</v>
      </c>
    </row>
    <row r="48" spans="1:27">
      <c r="A48" s="45">
        <v>3.5</v>
      </c>
      <c r="B48" s="21">
        <v>-17</v>
      </c>
      <c r="C48" s="22">
        <v>15.088235294117647</v>
      </c>
      <c r="D48" s="21">
        <v>-12</v>
      </c>
      <c r="E48" s="21">
        <v>17</v>
      </c>
      <c r="F48" s="22">
        <v>7.4411764705882355</v>
      </c>
      <c r="G48" s="21">
        <v>-12</v>
      </c>
      <c r="H48" s="34">
        <v>17.582000000000001</v>
      </c>
      <c r="I48" s="34">
        <v>-17.582000000000001</v>
      </c>
      <c r="J48" s="34">
        <v>-11.122</v>
      </c>
      <c r="K48" s="21">
        <v>-17</v>
      </c>
      <c r="L48" s="22">
        <v>-9.735294117647058</v>
      </c>
      <c r="M48" s="21">
        <v>-12</v>
      </c>
      <c r="N48" s="24">
        <v>3</v>
      </c>
      <c r="O48" s="6"/>
      <c r="P48" s="35">
        <v>-5.282</v>
      </c>
      <c r="Q48" s="35">
        <v>15.968</v>
      </c>
      <c r="R48" s="35">
        <v>-8.7270000000000003</v>
      </c>
      <c r="S48" s="33">
        <v>1.885</v>
      </c>
      <c r="T48" s="26">
        <v>3.0133333333333328</v>
      </c>
      <c r="U48" s="33">
        <v>8.6533333333333324</v>
      </c>
      <c r="V48" s="27">
        <v>17</v>
      </c>
      <c r="W48" s="27">
        <v>27</v>
      </c>
      <c r="X48" s="27">
        <v>75.615956265482183</v>
      </c>
      <c r="Y48" s="35">
        <v>1.1470588235294112</v>
      </c>
    </row>
    <row r="49" spans="1:25">
      <c r="A49" s="45">
        <v>3.6</v>
      </c>
      <c r="B49" s="21">
        <v>-17</v>
      </c>
      <c r="C49" s="22">
        <v>15.470588235294118</v>
      </c>
      <c r="D49" s="21">
        <v>-12</v>
      </c>
      <c r="E49" s="21">
        <v>17</v>
      </c>
      <c r="F49" s="22">
        <v>7.8235294117647065</v>
      </c>
      <c r="G49" s="21">
        <v>-12</v>
      </c>
      <c r="H49" s="30">
        <v>17</v>
      </c>
      <c r="I49" s="31">
        <v>-17</v>
      </c>
      <c r="J49" s="30">
        <v>-12</v>
      </c>
      <c r="K49" s="21">
        <v>-17</v>
      </c>
      <c r="L49" s="22">
        <v>-9.352941176470587</v>
      </c>
      <c r="M49" s="21">
        <v>-12</v>
      </c>
      <c r="N49" s="24">
        <v>2</v>
      </c>
      <c r="O49" s="37" t="s">
        <v>33</v>
      </c>
      <c r="P49" s="35">
        <v>-4.1509999999999998</v>
      </c>
      <c r="Q49" s="35">
        <v>15.516</v>
      </c>
      <c r="R49" s="35">
        <v>-7.4290000000000003</v>
      </c>
      <c r="S49" s="33">
        <v>1.8166666666666662</v>
      </c>
      <c r="T49" s="26">
        <v>3.2400000000000038</v>
      </c>
      <c r="U49" s="33">
        <v>9.0066666666666659</v>
      </c>
      <c r="V49" s="27">
        <v>16</v>
      </c>
      <c r="W49" s="27">
        <v>29</v>
      </c>
      <c r="X49" s="27">
        <v>78.703510720082008</v>
      </c>
      <c r="Y49" s="35">
        <v>0.76470588235294024</v>
      </c>
    </row>
    <row r="50" spans="1:25">
      <c r="A50" s="45">
        <v>3.7</v>
      </c>
      <c r="B50" s="21">
        <v>-17</v>
      </c>
      <c r="C50" s="22">
        <v>15.852941176470589</v>
      </c>
      <c r="D50" s="21">
        <v>-12</v>
      </c>
      <c r="E50" s="21">
        <v>17</v>
      </c>
      <c r="F50" s="22">
        <v>8.2058823529411757</v>
      </c>
      <c r="G50" s="21">
        <v>-12</v>
      </c>
      <c r="H50" s="21">
        <v>17</v>
      </c>
      <c r="I50" s="22">
        <v>-16.617647058823529</v>
      </c>
      <c r="J50" s="21">
        <v>-12</v>
      </c>
      <c r="K50" s="21">
        <v>-17</v>
      </c>
      <c r="L50" s="22">
        <v>-8.9705882352941178</v>
      </c>
      <c r="M50" s="21">
        <v>-12</v>
      </c>
      <c r="N50" s="24">
        <v>1</v>
      </c>
      <c r="O50" s="6"/>
      <c r="P50" s="22">
        <v>-3.0609999999999999</v>
      </c>
      <c r="Q50" s="35">
        <v>15.03</v>
      </c>
      <c r="R50" s="35">
        <v>-6.0780000000000003</v>
      </c>
      <c r="S50" s="33">
        <v>1.7583333333333333</v>
      </c>
      <c r="T50" s="26">
        <v>3.4866666666666641</v>
      </c>
      <c r="U50" s="33">
        <v>9.3933333333333362</v>
      </c>
      <c r="V50" s="27">
        <v>16</v>
      </c>
      <c r="W50" s="27">
        <v>31</v>
      </c>
      <c r="X50" s="27">
        <v>82.082343896813896</v>
      </c>
      <c r="Y50" s="35">
        <v>0.38235294117647101</v>
      </c>
    </row>
    <row r="51" spans="1:25">
      <c r="A51" s="45">
        <v>3.8</v>
      </c>
      <c r="B51" s="21">
        <v>-17</v>
      </c>
      <c r="C51" s="22">
        <v>16.235294117647058</v>
      </c>
      <c r="D51" s="21">
        <v>-12</v>
      </c>
      <c r="E51" s="21">
        <v>17</v>
      </c>
      <c r="F51" s="22">
        <v>8.5882352941176467</v>
      </c>
      <c r="G51" s="21">
        <v>-12</v>
      </c>
      <c r="H51" s="21">
        <v>17</v>
      </c>
      <c r="I51" s="5">
        <v>-16.235294117647058</v>
      </c>
      <c r="J51" s="21">
        <v>-12</v>
      </c>
      <c r="K51" s="21">
        <v>-17</v>
      </c>
      <c r="L51" s="22">
        <v>-8.5882352941176467</v>
      </c>
      <c r="M51" s="21">
        <v>-12</v>
      </c>
      <c r="N51" s="24">
        <v>0</v>
      </c>
      <c r="O51" s="6"/>
      <c r="P51" s="22">
        <v>-2.0059999999999998</v>
      </c>
      <c r="Q51" s="35">
        <v>14.507</v>
      </c>
      <c r="R51" s="35">
        <v>-4.6689999999999996</v>
      </c>
      <c r="S51" s="33">
        <v>1.7033333333333327</v>
      </c>
      <c r="T51" s="26">
        <v>3.7466666666666621</v>
      </c>
      <c r="U51" s="33">
        <v>9.813333333333329</v>
      </c>
      <c r="V51" s="27">
        <v>15</v>
      </c>
      <c r="W51" s="27">
        <v>33</v>
      </c>
      <c r="X51" s="27">
        <v>85.752455795677761</v>
      </c>
      <c r="Y51" s="20">
        <v>0</v>
      </c>
    </row>
    <row r="52" spans="1:25">
      <c r="A52" s="45">
        <v>3.9</v>
      </c>
      <c r="B52" s="21">
        <v>-17</v>
      </c>
      <c r="C52" s="22">
        <v>16.617647058823529</v>
      </c>
      <c r="D52" s="21">
        <v>-12</v>
      </c>
      <c r="E52" s="21">
        <v>17</v>
      </c>
      <c r="F52" s="22">
        <v>8.9705882352941178</v>
      </c>
      <c r="G52" s="21">
        <v>-12</v>
      </c>
      <c r="H52" s="21">
        <v>17</v>
      </c>
      <c r="I52" s="22">
        <v>-15.852941176470589</v>
      </c>
      <c r="J52" s="21">
        <v>-12</v>
      </c>
      <c r="K52" s="21">
        <v>-17</v>
      </c>
      <c r="L52" s="22">
        <v>-8.2058823529411757</v>
      </c>
      <c r="M52" s="21">
        <v>-12</v>
      </c>
      <c r="N52" s="24">
        <v>-1</v>
      </c>
      <c r="O52" s="6"/>
      <c r="P52" s="35">
        <v>-0.98399999999999999</v>
      </c>
      <c r="Q52" s="35">
        <v>13.945</v>
      </c>
      <c r="R52" s="35">
        <v>-3.1970000000000001</v>
      </c>
      <c r="S52" s="33">
        <v>1.6399999999999997</v>
      </c>
      <c r="T52" s="26">
        <v>4.0133333333333345</v>
      </c>
      <c r="U52" s="33">
        <v>10.186666666666666</v>
      </c>
      <c r="V52" s="27">
        <v>15</v>
      </c>
      <c r="W52" s="27">
        <v>36</v>
      </c>
      <c r="X52" s="27">
        <v>89.014777483556841</v>
      </c>
      <c r="Y52" s="18">
        <v>0.38235294117647101</v>
      </c>
    </row>
    <row r="53" spans="1:25">
      <c r="A53" s="40">
        <v>4</v>
      </c>
      <c r="B53" s="19">
        <v>-17</v>
      </c>
      <c r="C53" s="20">
        <v>17</v>
      </c>
      <c r="D53" s="19">
        <v>-12</v>
      </c>
      <c r="E53" s="58">
        <v>17</v>
      </c>
      <c r="F53" s="41">
        <v>9.352941176470587</v>
      </c>
      <c r="G53" s="58">
        <v>-12</v>
      </c>
      <c r="H53" s="58">
        <v>17</v>
      </c>
      <c r="I53" s="41">
        <v>-15.470588235294118</v>
      </c>
      <c r="J53" s="58">
        <v>-12</v>
      </c>
      <c r="K53" s="58">
        <v>-17</v>
      </c>
      <c r="L53" s="41">
        <v>-7.8235294117647065</v>
      </c>
      <c r="M53" s="58">
        <v>-12</v>
      </c>
      <c r="N53" s="61">
        <v>-2</v>
      </c>
      <c r="O53" s="62" t="s">
        <v>40</v>
      </c>
      <c r="P53" s="35">
        <v>0</v>
      </c>
      <c r="Q53" s="35">
        <v>13.343</v>
      </c>
      <c r="R53" s="35">
        <v>-1.669</v>
      </c>
      <c r="S53" s="33">
        <v>0</v>
      </c>
      <c r="T53" s="26">
        <v>-24.379999999999995</v>
      </c>
      <c r="U53" s="33">
        <v>0</v>
      </c>
      <c r="V53" s="63">
        <v>0</v>
      </c>
      <c r="W53" s="63">
        <v>-214</v>
      </c>
      <c r="X53" s="63">
        <v>0</v>
      </c>
      <c r="Y53" s="60">
        <v>0.76470588235294024</v>
      </c>
    </row>
  </sheetData>
  <sortState ref="A13:A53">
    <sortCondition ref="A13:A5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tabSelected="1" topLeftCell="G13" workbookViewId="0">
      <selection activeCell="T43" sqref="T43"/>
    </sheetView>
  </sheetViews>
  <sheetFormatPr baseColWidth="10" defaultColWidth="8.83203125" defaultRowHeight="14" x14ac:dyDescent="0"/>
  <cols>
    <col min="1" max="1" width="16.83203125" customWidth="1"/>
    <col min="2" max="20" width="8.83203125" style="75"/>
    <col min="22" max="26" width="8.83203125" style="69"/>
    <col min="27" max="27" width="22.5" customWidth="1"/>
  </cols>
  <sheetData>
    <row r="1" spans="1:38">
      <c r="A1" s="56" t="s">
        <v>110</v>
      </c>
    </row>
    <row r="2" spans="1:38">
      <c r="A2" t="s">
        <v>119</v>
      </c>
    </row>
    <row r="3" spans="1:38">
      <c r="A3" s="4">
        <v>41493</v>
      </c>
    </row>
    <row r="5" spans="1:38">
      <c r="A5" t="s">
        <v>44</v>
      </c>
    </row>
    <row r="6" spans="1:38">
      <c r="A6" t="s">
        <v>45</v>
      </c>
      <c r="B6" s="75">
        <v>13</v>
      </c>
    </row>
    <row r="7" spans="1:38">
      <c r="A7" t="s">
        <v>76</v>
      </c>
      <c r="B7" s="75">
        <v>10</v>
      </c>
    </row>
    <row r="8" spans="1:38">
      <c r="AJ8" t="s">
        <v>82</v>
      </c>
      <c r="AL8" t="s">
        <v>85</v>
      </c>
    </row>
    <row r="9" spans="1:38">
      <c r="C9" s="75" t="s">
        <v>133</v>
      </c>
      <c r="F9" s="75">
        <v>16</v>
      </c>
      <c r="AJ9" t="s">
        <v>83</v>
      </c>
    </row>
    <row r="10" spans="1:38">
      <c r="A10" t="s">
        <v>9</v>
      </c>
      <c r="B10" s="78">
        <v>40</v>
      </c>
      <c r="C10" s="78" t="s">
        <v>134</v>
      </c>
      <c r="F10" s="75">
        <v>4</v>
      </c>
      <c r="AJ10" t="s">
        <v>84</v>
      </c>
    </row>
    <row r="11" spans="1:38">
      <c r="V11" t="s">
        <v>46</v>
      </c>
      <c r="W11"/>
      <c r="X11"/>
      <c r="Y11"/>
      <c r="Z11"/>
      <c r="AC11" t="s">
        <v>42</v>
      </c>
      <c r="AF11" t="s">
        <v>86</v>
      </c>
      <c r="AI11" t="s">
        <v>12</v>
      </c>
      <c r="AK11" t="s">
        <v>43</v>
      </c>
    </row>
    <row r="12" spans="1:38">
      <c r="A12" s="5" t="s">
        <v>13</v>
      </c>
      <c r="B12" s="76" t="s">
        <v>124</v>
      </c>
      <c r="C12" s="76" t="s">
        <v>14</v>
      </c>
      <c r="D12" s="76" t="s">
        <v>125</v>
      </c>
      <c r="E12" s="76" t="s">
        <v>15</v>
      </c>
      <c r="F12" s="76" t="s">
        <v>16</v>
      </c>
      <c r="G12" s="76" t="s">
        <v>126</v>
      </c>
      <c r="H12" s="76" t="s">
        <v>17</v>
      </c>
      <c r="I12" s="76" t="s">
        <v>127</v>
      </c>
      <c r="J12" s="76" t="s">
        <v>18</v>
      </c>
      <c r="K12" s="76" t="s">
        <v>19</v>
      </c>
      <c r="L12" s="76" t="s">
        <v>128</v>
      </c>
      <c r="M12" s="76" t="s">
        <v>20</v>
      </c>
      <c r="N12" s="76" t="s">
        <v>129</v>
      </c>
      <c r="O12" s="76" t="s">
        <v>21</v>
      </c>
      <c r="P12" s="76" t="s">
        <v>22</v>
      </c>
      <c r="Q12" s="76" t="s">
        <v>130</v>
      </c>
      <c r="R12" s="76" t="s">
        <v>23</v>
      </c>
      <c r="S12" s="76" t="s">
        <v>131</v>
      </c>
      <c r="T12" s="76" t="s">
        <v>24</v>
      </c>
      <c r="U12" s="5" t="s">
        <v>25</v>
      </c>
      <c r="V12" s="24" t="s">
        <v>78</v>
      </c>
      <c r="W12" s="24" t="s">
        <v>120</v>
      </c>
      <c r="X12" s="24" t="s">
        <v>121</v>
      </c>
      <c r="Y12" s="24" t="s">
        <v>122</v>
      </c>
      <c r="Z12" s="24" t="s">
        <v>123</v>
      </c>
      <c r="AA12" s="5" t="s">
        <v>27</v>
      </c>
      <c r="AB12" t="s">
        <v>28</v>
      </c>
      <c r="AC12" t="s">
        <v>29</v>
      </c>
      <c r="AD12" t="s">
        <v>30</v>
      </c>
      <c r="AE12" t="s">
        <v>28</v>
      </c>
      <c r="AF12" t="s">
        <v>29</v>
      </c>
      <c r="AG12" t="s">
        <v>30</v>
      </c>
      <c r="AH12" t="s">
        <v>28</v>
      </c>
      <c r="AI12" t="s">
        <v>29</v>
      </c>
      <c r="AJ12" t="s">
        <v>30</v>
      </c>
    </row>
    <row r="13" spans="1:38">
      <c r="A13" s="5">
        <v>0</v>
      </c>
      <c r="B13" s="76">
        <v>-17</v>
      </c>
      <c r="C13" s="76">
        <f>B13+$Y13</f>
        <v>-17</v>
      </c>
      <c r="D13" s="76">
        <v>17</v>
      </c>
      <c r="E13" s="76">
        <f>D13+$Z13</f>
        <v>20</v>
      </c>
      <c r="F13" s="76">
        <f>-$F$9</f>
        <v>-16</v>
      </c>
      <c r="G13" s="76">
        <v>17</v>
      </c>
      <c r="H13" s="76">
        <f>G13+$Y13</f>
        <v>17</v>
      </c>
      <c r="I13" s="76">
        <v>5.5294117647058822</v>
      </c>
      <c r="J13" s="76">
        <f>I13+$Z13</f>
        <v>8.5294117647058822</v>
      </c>
      <c r="K13" s="76">
        <f>-$F$9</f>
        <v>-16</v>
      </c>
      <c r="L13" s="76">
        <v>17</v>
      </c>
      <c r="M13" s="76">
        <f>L13+$Y13</f>
        <v>17</v>
      </c>
      <c r="N13" s="76">
        <v>-11.647058823529413</v>
      </c>
      <c r="O13" s="76">
        <f>N13+$Z13</f>
        <v>-8.647058823529413</v>
      </c>
      <c r="P13" s="76">
        <f>-$F$9</f>
        <v>-16</v>
      </c>
      <c r="Q13" s="76">
        <v>-17</v>
      </c>
      <c r="R13" s="76">
        <f>Q13+$Y13</f>
        <v>-17</v>
      </c>
      <c r="S13" s="76">
        <v>-7.8235294117647065</v>
      </c>
      <c r="T13" s="76">
        <f>S13+$Z13</f>
        <v>-4.8235294117647065</v>
      </c>
      <c r="U13" s="76">
        <f>-$F$9</f>
        <v>-16</v>
      </c>
      <c r="V13" s="24">
        <v>-10</v>
      </c>
      <c r="W13" s="24">
        <f>360*A13/4</f>
        <v>0</v>
      </c>
      <c r="X13" s="24">
        <v>3</v>
      </c>
      <c r="Y13" s="24">
        <f>X13*SIN(RADIANS(W13))</f>
        <v>0</v>
      </c>
      <c r="Z13" s="24">
        <f>X13*COS(RADIANS(W13))</f>
        <v>3</v>
      </c>
      <c r="AA13" s="5" t="s">
        <v>31</v>
      </c>
      <c r="AB13">
        <v>0</v>
      </c>
      <c r="AC13">
        <v>13.343</v>
      </c>
      <c r="AD13">
        <v>-1.669</v>
      </c>
      <c r="AE13">
        <v>0</v>
      </c>
      <c r="AF13">
        <v>-24.379999999999995</v>
      </c>
      <c r="AG13">
        <v>0</v>
      </c>
      <c r="AH13">
        <v>0</v>
      </c>
      <c r="AI13">
        <v>-214</v>
      </c>
      <c r="AJ13">
        <v>0</v>
      </c>
      <c r="AK13">
        <v>0.76470588235294024</v>
      </c>
    </row>
    <row r="14" spans="1:38">
      <c r="A14" s="5">
        <v>0.1</v>
      </c>
      <c r="B14" s="76">
        <v>-17</v>
      </c>
      <c r="C14" s="76">
        <f t="shared" ref="C14:C53" si="0">B14+$Y14</f>
        <v>-16.530696604879306</v>
      </c>
      <c r="D14" s="76">
        <v>16.617647058823529</v>
      </c>
      <c r="E14" s="76">
        <f t="shared" ref="E14:E53" si="1">D14+$Z14</f>
        <v>19.580712080608944</v>
      </c>
      <c r="F14" s="76">
        <f t="shared" ref="F14:F53" si="2">-$F$9</f>
        <v>-16</v>
      </c>
      <c r="G14" s="76">
        <v>17</v>
      </c>
      <c r="H14" s="76">
        <f t="shared" ref="H14:H53" si="3">G14+$Y14</f>
        <v>17.469303395120694</v>
      </c>
      <c r="I14" s="76">
        <v>5.1470588235294095</v>
      </c>
      <c r="J14" s="76">
        <f t="shared" ref="J14:J53" si="4">I14+$Z14</f>
        <v>8.1101238453148223</v>
      </c>
      <c r="K14" s="76">
        <f t="shared" ref="K14:K53" si="5">-$F$9</f>
        <v>-16</v>
      </c>
      <c r="L14" s="76">
        <v>17</v>
      </c>
      <c r="M14" s="76">
        <f t="shared" ref="M14:M53" si="6">L14+$Y14</f>
        <v>17.469303395120694</v>
      </c>
      <c r="N14" s="76">
        <v>-12.02941176470588</v>
      </c>
      <c r="O14" s="76">
        <f t="shared" ref="O14:O53" si="7">N14+$Z14</f>
        <v>-9.0663467429204676</v>
      </c>
      <c r="P14" s="76">
        <f t="shared" ref="P14:P53" si="8">-$F$9</f>
        <v>-16</v>
      </c>
      <c r="Q14" s="76">
        <v>-17</v>
      </c>
      <c r="R14" s="76">
        <f t="shared" ref="R14:R53" si="9">Q14+$Y14</f>
        <v>-16.530696604879306</v>
      </c>
      <c r="S14" s="76">
        <v>-8.2058823529411757</v>
      </c>
      <c r="T14" s="76">
        <f t="shared" ref="T14:T53" si="10">S14+$Z14</f>
        <v>-5.2428173311557629</v>
      </c>
      <c r="U14" s="76">
        <f t="shared" ref="U14:U53" si="11">-$F$9</f>
        <v>-16</v>
      </c>
      <c r="V14" s="24">
        <v>-10</v>
      </c>
      <c r="W14" s="24">
        <f t="shared" ref="W14:W53" si="12">360*A14/4</f>
        <v>9</v>
      </c>
      <c r="X14" s="24">
        <f>X13</f>
        <v>3</v>
      </c>
      <c r="Y14" s="24">
        <f t="shared" ref="Y14:Y53" si="13">X14*SIN(RADIANS(W14))</f>
        <v>0.46930339512069263</v>
      </c>
      <c r="Z14" s="24">
        <f t="shared" ref="Z14:Z53" si="14">X14*COS(RADIANS(W14))</f>
        <v>2.9630650217854133</v>
      </c>
      <c r="AA14" s="5"/>
      <c r="AB14">
        <v>-0.98399999999999999</v>
      </c>
      <c r="AC14">
        <v>13.945</v>
      </c>
      <c r="AD14">
        <v>-3.1970000000000001</v>
      </c>
      <c r="AE14">
        <v>1.6399999999999997</v>
      </c>
      <c r="AF14">
        <v>4.0133333333333345</v>
      </c>
      <c r="AG14">
        <v>10.186666666666666</v>
      </c>
      <c r="AH14">
        <v>15</v>
      </c>
      <c r="AI14">
        <v>36</v>
      </c>
      <c r="AJ14">
        <v>89.014777483556841</v>
      </c>
      <c r="AK14">
        <v>0.38235294117647101</v>
      </c>
    </row>
    <row r="15" spans="1:38">
      <c r="A15" s="5">
        <v>0.2</v>
      </c>
      <c r="B15" s="76">
        <v>-17</v>
      </c>
      <c r="C15" s="76">
        <f t="shared" si="0"/>
        <v>-16.072949016875157</v>
      </c>
      <c r="D15" s="76">
        <v>16.235294117647058</v>
      </c>
      <c r="E15" s="76">
        <f t="shared" si="1"/>
        <v>19.088463666532519</v>
      </c>
      <c r="F15" s="76">
        <f t="shared" si="2"/>
        <v>-16</v>
      </c>
      <c r="G15" s="76">
        <v>17</v>
      </c>
      <c r="H15" s="76">
        <f t="shared" si="3"/>
        <v>17.927050983124843</v>
      </c>
      <c r="I15" s="76">
        <v>4.764705882352942</v>
      </c>
      <c r="J15" s="76">
        <f t="shared" si="4"/>
        <v>7.6178754312384029</v>
      </c>
      <c r="K15" s="76">
        <f t="shared" si="5"/>
        <v>-16</v>
      </c>
      <c r="L15" s="76">
        <v>17</v>
      </c>
      <c r="M15" s="76">
        <f t="shared" si="6"/>
        <v>17.927050983124843</v>
      </c>
      <c r="N15" s="76">
        <v>-12.411764705882353</v>
      </c>
      <c r="O15" s="76">
        <f t="shared" si="7"/>
        <v>-9.5585951569968923</v>
      </c>
      <c r="P15" s="76">
        <f t="shared" si="8"/>
        <v>-16</v>
      </c>
      <c r="Q15" s="76">
        <v>-17</v>
      </c>
      <c r="R15" s="76">
        <f t="shared" si="9"/>
        <v>-16.072949016875157</v>
      </c>
      <c r="S15" s="76">
        <v>-8.5882352941176467</v>
      </c>
      <c r="T15" s="76">
        <f t="shared" si="10"/>
        <v>-5.7350657452321858</v>
      </c>
      <c r="U15" s="76">
        <f t="shared" si="11"/>
        <v>-16</v>
      </c>
      <c r="V15" s="24">
        <v>-10</v>
      </c>
      <c r="W15" s="24">
        <f t="shared" si="12"/>
        <v>18</v>
      </c>
      <c r="X15" s="24">
        <f>X14</f>
        <v>3</v>
      </c>
      <c r="Y15" s="24">
        <f t="shared" si="13"/>
        <v>0.92705098312484213</v>
      </c>
      <c r="Z15" s="24">
        <f t="shared" si="14"/>
        <v>2.8531695488854605</v>
      </c>
      <c r="AA15" s="5"/>
      <c r="AB15">
        <v>-2.0059999999999998</v>
      </c>
      <c r="AC15">
        <v>14.507</v>
      </c>
      <c r="AD15">
        <v>-4.6689999999999996</v>
      </c>
      <c r="AE15">
        <v>1.7033333333333327</v>
      </c>
      <c r="AF15">
        <v>3.7466666666666621</v>
      </c>
      <c r="AG15">
        <v>9.813333333333329</v>
      </c>
      <c r="AH15">
        <v>15</v>
      </c>
      <c r="AI15">
        <v>33</v>
      </c>
      <c r="AJ15">
        <v>85.752455795677761</v>
      </c>
      <c r="AK15">
        <v>0</v>
      </c>
    </row>
    <row r="16" spans="1:38">
      <c r="A16" s="5">
        <v>0.3</v>
      </c>
      <c r="B16" s="76">
        <v>-17</v>
      </c>
      <c r="C16" s="76">
        <f t="shared" si="0"/>
        <v>-15.63802850078136</v>
      </c>
      <c r="D16" s="76">
        <v>15.852941176470589</v>
      </c>
      <c r="E16" s="76">
        <f t="shared" si="1"/>
        <v>18.525960749035693</v>
      </c>
      <c r="F16" s="76">
        <f t="shared" si="2"/>
        <v>-16</v>
      </c>
      <c r="G16" s="76">
        <v>17</v>
      </c>
      <c r="H16" s="76">
        <f t="shared" si="3"/>
        <v>18.36197149921864</v>
      </c>
      <c r="I16" s="76">
        <v>4.382352941176471</v>
      </c>
      <c r="J16" s="76">
        <f t="shared" si="4"/>
        <v>7.0553725137415748</v>
      </c>
      <c r="K16" s="76">
        <f t="shared" si="5"/>
        <v>-16</v>
      </c>
      <c r="L16" s="76">
        <v>17</v>
      </c>
      <c r="M16" s="76">
        <f t="shared" si="6"/>
        <v>18.36197149921864</v>
      </c>
      <c r="N16" s="76">
        <v>-12.794117647058822</v>
      </c>
      <c r="O16" s="76">
        <f t="shared" si="7"/>
        <v>-10.12109807449372</v>
      </c>
      <c r="P16" s="76">
        <f t="shared" si="8"/>
        <v>-16</v>
      </c>
      <c r="Q16" s="76">
        <v>-17</v>
      </c>
      <c r="R16" s="76">
        <f t="shared" si="9"/>
        <v>-15.63802850078136</v>
      </c>
      <c r="S16" s="76">
        <v>-8.9705882352941178</v>
      </c>
      <c r="T16" s="76">
        <f t="shared" si="10"/>
        <v>-6.2975686627290139</v>
      </c>
      <c r="U16" s="76">
        <f t="shared" si="11"/>
        <v>-16</v>
      </c>
      <c r="V16" s="24">
        <v>-10</v>
      </c>
      <c r="W16" s="24">
        <f t="shared" si="12"/>
        <v>27</v>
      </c>
      <c r="X16" s="24">
        <f t="shared" ref="X16:X53" si="15">X15</f>
        <v>3</v>
      </c>
      <c r="Y16" s="24">
        <f t="shared" si="13"/>
        <v>1.3619714992186402</v>
      </c>
      <c r="Z16" s="24">
        <f t="shared" si="14"/>
        <v>2.6730195725651038</v>
      </c>
      <c r="AA16" s="5"/>
      <c r="AB16">
        <v>-3.0609999999999999</v>
      </c>
      <c r="AC16">
        <v>15.03</v>
      </c>
      <c r="AD16">
        <v>-6.0780000000000003</v>
      </c>
      <c r="AE16">
        <v>1.7583333333333333</v>
      </c>
      <c r="AF16">
        <v>3.4866666666666641</v>
      </c>
      <c r="AG16">
        <v>9.3933333333333362</v>
      </c>
      <c r="AH16">
        <v>16</v>
      </c>
      <c r="AI16">
        <v>31</v>
      </c>
      <c r="AJ16">
        <v>82.082343896813896</v>
      </c>
      <c r="AK16">
        <v>0.38235294117647101</v>
      </c>
    </row>
    <row r="17" spans="1:37">
      <c r="A17" s="5">
        <v>0.4</v>
      </c>
      <c r="B17" s="76">
        <v>-17</v>
      </c>
      <c r="C17" s="76">
        <f t="shared" si="0"/>
        <v>-15.23664424312258</v>
      </c>
      <c r="D17" s="76">
        <v>15.470588235294118</v>
      </c>
      <c r="E17" s="76">
        <f t="shared" si="1"/>
        <v>17.897639218418959</v>
      </c>
      <c r="F17" s="76">
        <f t="shared" si="2"/>
        <v>-16</v>
      </c>
      <c r="G17" s="76">
        <v>17</v>
      </c>
      <c r="H17" s="76">
        <f t="shared" si="3"/>
        <v>18.76335575687742</v>
      </c>
      <c r="I17" s="77">
        <v>4</v>
      </c>
      <c r="J17" s="76">
        <f t="shared" si="4"/>
        <v>6.4270509831248424</v>
      </c>
      <c r="K17" s="77">
        <f>-$F$9+SIN((A47-0.4)/(0.5)*PI())*$F$10</f>
        <v>-16.000000000000004</v>
      </c>
      <c r="L17" s="76">
        <v>17</v>
      </c>
      <c r="M17" s="76">
        <f t="shared" si="6"/>
        <v>18.76335575687742</v>
      </c>
      <c r="N17" s="76">
        <v>-13.176470588235293</v>
      </c>
      <c r="O17" s="76">
        <f t="shared" si="7"/>
        <v>-10.74941960511045</v>
      </c>
      <c r="P17" s="76">
        <f t="shared" si="8"/>
        <v>-16</v>
      </c>
      <c r="Q17" s="76">
        <v>-17</v>
      </c>
      <c r="R17" s="76">
        <f t="shared" si="9"/>
        <v>-15.23664424312258</v>
      </c>
      <c r="S17" s="76">
        <v>-9.352941176470587</v>
      </c>
      <c r="T17" s="76">
        <f t="shared" si="10"/>
        <v>-6.9258901933457446</v>
      </c>
      <c r="U17" s="76">
        <f t="shared" si="11"/>
        <v>-16</v>
      </c>
      <c r="V17" s="24">
        <v>-10</v>
      </c>
      <c r="W17" s="24">
        <f t="shared" si="12"/>
        <v>36</v>
      </c>
      <c r="X17" s="24">
        <f t="shared" si="15"/>
        <v>3</v>
      </c>
      <c r="Y17" s="24">
        <f t="shared" si="13"/>
        <v>1.7633557568774194</v>
      </c>
      <c r="Z17" s="24">
        <f t="shared" si="14"/>
        <v>2.4270509831248424</v>
      </c>
      <c r="AA17" s="5" t="s">
        <v>34</v>
      </c>
      <c r="AB17">
        <v>-4.1509999999999998</v>
      </c>
      <c r="AC17">
        <v>15.516</v>
      </c>
      <c r="AD17">
        <v>-7.4290000000000003</v>
      </c>
      <c r="AE17">
        <v>1.8166666666666662</v>
      </c>
      <c r="AF17">
        <v>3.2400000000000038</v>
      </c>
      <c r="AG17">
        <v>9.0066666666666659</v>
      </c>
      <c r="AH17">
        <v>16</v>
      </c>
      <c r="AI17">
        <v>29</v>
      </c>
      <c r="AJ17">
        <v>78.703510720082008</v>
      </c>
      <c r="AK17">
        <v>0.76470588235294024</v>
      </c>
    </row>
    <row r="18" spans="1:37">
      <c r="A18" s="5">
        <v>0.5</v>
      </c>
      <c r="B18" s="76">
        <v>-17</v>
      </c>
      <c r="C18" s="76">
        <f t="shared" si="0"/>
        <v>-14.878679656440358</v>
      </c>
      <c r="D18" s="76">
        <v>15.088235294117647</v>
      </c>
      <c r="E18" s="76">
        <f t="shared" si="1"/>
        <v>17.20955563767729</v>
      </c>
      <c r="F18" s="76">
        <f t="shared" si="2"/>
        <v>-16</v>
      </c>
      <c r="G18" s="76">
        <v>17</v>
      </c>
      <c r="H18" s="76">
        <f t="shared" si="3"/>
        <v>19.121320343559642</v>
      </c>
      <c r="I18" s="77">
        <v>3.7930000000000001</v>
      </c>
      <c r="J18" s="76">
        <f t="shared" si="4"/>
        <v>5.914320343559643</v>
      </c>
      <c r="K18" s="77">
        <f t="shared" ref="K18:K23" si="16">-$F$9+SIN((A48-0.4)/(0.5)*PI())*$F$10</f>
        <v>-13.64885899083011</v>
      </c>
      <c r="L18" s="76">
        <v>17</v>
      </c>
      <c r="M18" s="76">
        <f t="shared" si="6"/>
        <v>19.121320343559642</v>
      </c>
      <c r="N18" s="76">
        <v>-13.558823529411764</v>
      </c>
      <c r="O18" s="76">
        <f t="shared" si="7"/>
        <v>-11.437503185852123</v>
      </c>
      <c r="P18" s="76">
        <f t="shared" si="8"/>
        <v>-16</v>
      </c>
      <c r="Q18" s="76">
        <v>-17</v>
      </c>
      <c r="R18" s="76">
        <f t="shared" si="9"/>
        <v>-14.878679656440358</v>
      </c>
      <c r="S18" s="76">
        <v>-9.735294117647058</v>
      </c>
      <c r="T18" s="76">
        <f t="shared" si="10"/>
        <v>-7.6139737740874152</v>
      </c>
      <c r="U18" s="76">
        <f t="shared" si="11"/>
        <v>-16</v>
      </c>
      <c r="V18" s="24">
        <v>-10</v>
      </c>
      <c r="W18" s="24">
        <f t="shared" si="12"/>
        <v>45</v>
      </c>
      <c r="X18" s="24">
        <f t="shared" si="15"/>
        <v>3</v>
      </c>
      <c r="Y18" s="24">
        <f t="shared" si="13"/>
        <v>2.1213203435596424</v>
      </c>
      <c r="Z18" s="24">
        <f t="shared" si="14"/>
        <v>2.1213203435596428</v>
      </c>
      <c r="AA18" s="5"/>
      <c r="AB18">
        <v>-5.282</v>
      </c>
      <c r="AC18">
        <v>15.968</v>
      </c>
      <c r="AD18">
        <v>-8.7270000000000003</v>
      </c>
      <c r="AE18">
        <v>1.885</v>
      </c>
      <c r="AF18">
        <v>3.0133333333333328</v>
      </c>
      <c r="AG18">
        <v>8.6533333333333324</v>
      </c>
      <c r="AH18">
        <v>17</v>
      </c>
      <c r="AI18">
        <v>27</v>
      </c>
      <c r="AJ18">
        <v>75.615956265482183</v>
      </c>
      <c r="AK18">
        <v>1.1470588235294112</v>
      </c>
    </row>
    <row r="19" spans="1:37">
      <c r="A19" s="5">
        <v>0.6</v>
      </c>
      <c r="B19" s="76">
        <v>-17</v>
      </c>
      <c r="C19" s="76">
        <f t="shared" si="0"/>
        <v>-14.572949016875157</v>
      </c>
      <c r="D19" s="76">
        <v>14.705882352941178</v>
      </c>
      <c r="E19" s="76">
        <f t="shared" si="1"/>
        <v>16.469238109818598</v>
      </c>
      <c r="F19" s="76">
        <f t="shared" si="2"/>
        <v>-16</v>
      </c>
      <c r="G19" s="76">
        <v>17</v>
      </c>
      <c r="H19" s="76">
        <f t="shared" si="3"/>
        <v>19.427050983124843</v>
      </c>
      <c r="I19" s="77">
        <v>7.008</v>
      </c>
      <c r="J19" s="76">
        <f t="shared" si="4"/>
        <v>8.7713557568774192</v>
      </c>
      <c r="K19" s="77">
        <f t="shared" si="16"/>
        <v>-12.195773934819387</v>
      </c>
      <c r="L19" s="76">
        <v>17</v>
      </c>
      <c r="M19" s="76">
        <f t="shared" si="6"/>
        <v>19.427050983124843</v>
      </c>
      <c r="N19" s="76">
        <v>-13.941176470588236</v>
      </c>
      <c r="O19" s="76">
        <f t="shared" si="7"/>
        <v>-12.177820713710815</v>
      </c>
      <c r="P19" s="76">
        <f t="shared" si="8"/>
        <v>-16</v>
      </c>
      <c r="Q19" s="76">
        <v>-17</v>
      </c>
      <c r="R19" s="76">
        <f t="shared" si="9"/>
        <v>-14.572949016875157</v>
      </c>
      <c r="S19" s="76">
        <v>-10.117647058823529</v>
      </c>
      <c r="T19" s="76">
        <f t="shared" si="10"/>
        <v>-8.3542913019461089</v>
      </c>
      <c r="U19" s="76">
        <f t="shared" si="11"/>
        <v>-16</v>
      </c>
      <c r="V19" s="24">
        <v>-10</v>
      </c>
      <c r="W19" s="24">
        <f t="shared" si="12"/>
        <v>54</v>
      </c>
      <c r="X19" s="24">
        <f t="shared" si="15"/>
        <v>3</v>
      </c>
      <c r="Y19" s="24">
        <f t="shared" si="13"/>
        <v>2.4270509831248424</v>
      </c>
      <c r="Z19" s="24">
        <f t="shared" si="14"/>
        <v>1.7633557568774194</v>
      </c>
      <c r="AA19" s="5"/>
      <c r="AB19">
        <v>-6.4480000000000004</v>
      </c>
      <c r="AC19">
        <v>16.384</v>
      </c>
      <c r="AD19">
        <v>-9.9659999999999993</v>
      </c>
      <c r="AE19">
        <v>1.9433333333333336</v>
      </c>
      <c r="AF19">
        <v>2.7733333333333352</v>
      </c>
      <c r="AG19">
        <v>8.2599999999999927</v>
      </c>
      <c r="AH19">
        <v>17</v>
      </c>
      <c r="AI19">
        <v>25</v>
      </c>
      <c r="AJ19">
        <v>72.178867344323848</v>
      </c>
      <c r="AK19">
        <v>1.5294117647058831</v>
      </c>
    </row>
    <row r="20" spans="1:37">
      <c r="A20" s="5">
        <v>0.7</v>
      </c>
      <c r="B20" s="76">
        <v>-17</v>
      </c>
      <c r="C20" s="76">
        <f t="shared" si="0"/>
        <v>-14.326980427434897</v>
      </c>
      <c r="D20" s="76">
        <v>14.323529411764707</v>
      </c>
      <c r="E20" s="76">
        <f t="shared" si="1"/>
        <v>15.685500910983347</v>
      </c>
      <c r="F20" s="76">
        <f t="shared" si="2"/>
        <v>-16</v>
      </c>
      <c r="G20" s="76">
        <v>17</v>
      </c>
      <c r="H20" s="76">
        <f t="shared" si="3"/>
        <v>19.673019572565103</v>
      </c>
      <c r="I20" s="77">
        <v>10.708</v>
      </c>
      <c r="J20" s="76">
        <f t="shared" si="4"/>
        <v>12.06997149921864</v>
      </c>
      <c r="K20" s="77">
        <f t="shared" si="16"/>
        <v>-12.195773934819385</v>
      </c>
      <c r="L20" s="76">
        <v>17</v>
      </c>
      <c r="M20" s="76">
        <f t="shared" si="6"/>
        <v>19.673019572565103</v>
      </c>
      <c r="N20" s="76">
        <v>-14.323529411764707</v>
      </c>
      <c r="O20" s="76">
        <f t="shared" si="7"/>
        <v>-12.961557912546066</v>
      </c>
      <c r="P20" s="76">
        <f t="shared" si="8"/>
        <v>-16</v>
      </c>
      <c r="Q20" s="76">
        <v>-17</v>
      </c>
      <c r="R20" s="76">
        <f t="shared" si="9"/>
        <v>-14.326980427434897</v>
      </c>
      <c r="S20" s="76">
        <v>-10.5</v>
      </c>
      <c r="T20" s="76">
        <f t="shared" si="10"/>
        <v>-9.1380285007813598</v>
      </c>
      <c r="U20" s="76">
        <f t="shared" si="11"/>
        <v>-16</v>
      </c>
      <c r="V20" s="24">
        <v>-10</v>
      </c>
      <c r="W20" s="24">
        <f t="shared" si="12"/>
        <v>62.999999999999993</v>
      </c>
      <c r="X20" s="24">
        <f t="shared" si="15"/>
        <v>3</v>
      </c>
      <c r="Y20" s="24">
        <f t="shared" si="13"/>
        <v>2.6730195725651034</v>
      </c>
      <c r="Z20" s="24">
        <f t="shared" si="14"/>
        <v>1.3619714992186405</v>
      </c>
      <c r="AA20" s="5"/>
      <c r="AB20">
        <v>-7.6529999999999996</v>
      </c>
      <c r="AC20">
        <v>16.768000000000001</v>
      </c>
      <c r="AD20">
        <v>-11.15</v>
      </c>
      <c r="AE20">
        <v>2.0083333333333315</v>
      </c>
      <c r="AF20">
        <v>2.5600000000000018</v>
      </c>
      <c r="AG20">
        <v>7.8933333333333389</v>
      </c>
      <c r="AH20">
        <v>18</v>
      </c>
      <c r="AI20">
        <v>23</v>
      </c>
      <c r="AJ20">
        <v>68.974801400871328</v>
      </c>
      <c r="AK20">
        <v>1.9117647058823533</v>
      </c>
    </row>
    <row r="21" spans="1:37">
      <c r="A21" s="5">
        <v>0.8</v>
      </c>
      <c r="B21" s="76">
        <v>-17</v>
      </c>
      <c r="C21" s="76">
        <f t="shared" si="0"/>
        <v>-14.146830451114539</v>
      </c>
      <c r="D21" s="76">
        <v>13.941176470588236</v>
      </c>
      <c r="E21" s="76">
        <f t="shared" si="1"/>
        <v>14.868227453713079</v>
      </c>
      <c r="F21" s="76">
        <f t="shared" si="2"/>
        <v>-16</v>
      </c>
      <c r="G21" s="76">
        <v>17</v>
      </c>
      <c r="H21" s="76">
        <f t="shared" si="3"/>
        <v>19.853169548885461</v>
      </c>
      <c r="I21" s="77">
        <v>14.317</v>
      </c>
      <c r="J21" s="76">
        <f t="shared" si="4"/>
        <v>15.244050983124843</v>
      </c>
      <c r="K21" s="77">
        <f t="shared" si="16"/>
        <v>-13.648858990830105</v>
      </c>
      <c r="L21" s="76">
        <v>17</v>
      </c>
      <c r="M21" s="76">
        <f t="shared" si="6"/>
        <v>19.853169548885461</v>
      </c>
      <c r="N21" s="76">
        <v>-14.705882352941178</v>
      </c>
      <c r="O21" s="76">
        <f t="shared" si="7"/>
        <v>-13.778831369816334</v>
      </c>
      <c r="P21" s="76">
        <f t="shared" si="8"/>
        <v>-16</v>
      </c>
      <c r="Q21" s="76">
        <v>-17</v>
      </c>
      <c r="R21" s="76">
        <f t="shared" si="9"/>
        <v>-14.146830451114539</v>
      </c>
      <c r="S21" s="76">
        <v>-10.882352941176471</v>
      </c>
      <c r="T21" s="76">
        <f t="shared" si="10"/>
        <v>-9.9553019580516278</v>
      </c>
      <c r="U21" s="76">
        <f t="shared" si="11"/>
        <v>-16</v>
      </c>
      <c r="V21" s="24">
        <v>-8</v>
      </c>
      <c r="W21" s="24">
        <f t="shared" si="12"/>
        <v>72</v>
      </c>
      <c r="X21" s="24">
        <f t="shared" si="15"/>
        <v>3</v>
      </c>
      <c r="Y21" s="24">
        <f t="shared" si="13"/>
        <v>2.8531695488854605</v>
      </c>
      <c r="Z21" s="24">
        <f t="shared" si="14"/>
        <v>0.92705098312484235</v>
      </c>
      <c r="AA21" s="5"/>
      <c r="AB21">
        <v>-8.9019999999999992</v>
      </c>
      <c r="AC21">
        <v>17.120999999999999</v>
      </c>
      <c r="AD21">
        <v>-12.282999999999999</v>
      </c>
      <c r="AE21">
        <v>2.0816666666666657</v>
      </c>
      <c r="AF21">
        <v>2.3533333333333197</v>
      </c>
      <c r="AG21">
        <v>7.5533333333333266</v>
      </c>
      <c r="AH21">
        <v>19</v>
      </c>
      <c r="AI21">
        <v>21</v>
      </c>
      <c r="AJ21">
        <v>66.003758435124226</v>
      </c>
      <c r="AK21">
        <v>2.2941176470588234</v>
      </c>
    </row>
    <row r="22" spans="1:37">
      <c r="A22" s="5">
        <v>0.9</v>
      </c>
      <c r="B22" s="76">
        <v>-17</v>
      </c>
      <c r="C22" s="76">
        <f t="shared" si="0"/>
        <v>-14.036934978214587</v>
      </c>
      <c r="D22" s="76">
        <v>13.558823529411764</v>
      </c>
      <c r="E22" s="76">
        <f t="shared" si="1"/>
        <v>14.028126924532458</v>
      </c>
      <c r="F22" s="76">
        <f t="shared" si="2"/>
        <v>-16</v>
      </c>
      <c r="G22" s="76">
        <v>17</v>
      </c>
      <c r="H22" s="76">
        <f t="shared" si="3"/>
        <v>19.963065021785415</v>
      </c>
      <c r="I22" s="77">
        <v>17.582000000000001</v>
      </c>
      <c r="J22" s="76">
        <f t="shared" si="4"/>
        <v>18.051303395120694</v>
      </c>
      <c r="K22" s="77">
        <f t="shared" si="16"/>
        <v>-15.999999999999996</v>
      </c>
      <c r="L22" s="76">
        <v>17</v>
      </c>
      <c r="M22" s="76">
        <f t="shared" si="6"/>
        <v>19.963065021785415</v>
      </c>
      <c r="N22" s="76">
        <v>-15.088235294117647</v>
      </c>
      <c r="O22" s="76">
        <f t="shared" si="7"/>
        <v>-14.618931898996953</v>
      </c>
      <c r="P22" s="76">
        <f t="shared" si="8"/>
        <v>-16</v>
      </c>
      <c r="Q22" s="76">
        <v>-17</v>
      </c>
      <c r="R22" s="76">
        <f t="shared" si="9"/>
        <v>-14.036934978214587</v>
      </c>
      <c r="S22" s="76">
        <v>-11.264705882352942</v>
      </c>
      <c r="T22" s="76">
        <f t="shared" si="10"/>
        <v>-10.795402487232248</v>
      </c>
      <c r="U22" s="76">
        <f t="shared" si="11"/>
        <v>-16</v>
      </c>
      <c r="V22" s="24">
        <v>-6</v>
      </c>
      <c r="W22" s="24">
        <f t="shared" si="12"/>
        <v>81</v>
      </c>
      <c r="X22" s="24">
        <f t="shared" si="15"/>
        <v>3</v>
      </c>
      <c r="Y22" s="24">
        <f t="shared" si="13"/>
        <v>2.9630650217854133</v>
      </c>
      <c r="Z22" s="24">
        <f t="shared" si="14"/>
        <v>0.46930339512069275</v>
      </c>
      <c r="AA22" s="5"/>
      <c r="AB22">
        <v>-10.186999999999999</v>
      </c>
      <c r="AC22">
        <v>17.443000000000001</v>
      </c>
      <c r="AD22">
        <v>-13.36</v>
      </c>
      <c r="AE22">
        <v>2.1416666666666666</v>
      </c>
      <c r="AF22">
        <v>2.1466666666666847</v>
      </c>
      <c r="AG22">
        <v>7.1799999999999988</v>
      </c>
      <c r="AH22">
        <v>19</v>
      </c>
      <c r="AI22">
        <v>19</v>
      </c>
      <c r="AJ22">
        <v>62.741436747245231</v>
      </c>
      <c r="AK22">
        <v>2.6764705882352935</v>
      </c>
    </row>
    <row r="23" spans="1:37">
      <c r="A23" s="5">
        <v>1</v>
      </c>
      <c r="B23" s="76">
        <v>-17</v>
      </c>
      <c r="C23" s="76">
        <f t="shared" si="0"/>
        <v>-14</v>
      </c>
      <c r="D23" s="76">
        <v>13.176470588235293</v>
      </c>
      <c r="E23" s="76">
        <f t="shared" si="1"/>
        <v>13.176470588235293</v>
      </c>
      <c r="F23" s="76">
        <f t="shared" si="2"/>
        <v>-16</v>
      </c>
      <c r="G23" s="76">
        <v>17</v>
      </c>
      <c r="H23" s="76">
        <f t="shared" si="3"/>
        <v>20</v>
      </c>
      <c r="I23" s="77">
        <v>17</v>
      </c>
      <c r="J23" s="76">
        <f t="shared" si="4"/>
        <v>17</v>
      </c>
      <c r="K23" s="76">
        <f t="shared" si="5"/>
        <v>-16</v>
      </c>
      <c r="L23" s="76">
        <v>17</v>
      </c>
      <c r="M23" s="76">
        <f t="shared" si="6"/>
        <v>20</v>
      </c>
      <c r="N23" s="76">
        <v>-15.470588235294118</v>
      </c>
      <c r="O23" s="76">
        <f t="shared" si="7"/>
        <v>-15.470588235294118</v>
      </c>
      <c r="P23" s="76">
        <f t="shared" si="8"/>
        <v>-16</v>
      </c>
      <c r="Q23" s="76">
        <v>-17</v>
      </c>
      <c r="R23" s="76">
        <f t="shared" si="9"/>
        <v>-14</v>
      </c>
      <c r="S23" s="76">
        <v>-11.647058823529413</v>
      </c>
      <c r="T23" s="76">
        <f t="shared" si="10"/>
        <v>-11.647058823529413</v>
      </c>
      <c r="U23" s="76">
        <f t="shared" si="11"/>
        <v>-16</v>
      </c>
      <c r="V23" s="24">
        <v>-4</v>
      </c>
      <c r="W23" s="24">
        <f t="shared" si="12"/>
        <v>90</v>
      </c>
      <c r="X23" s="24">
        <f t="shared" si="15"/>
        <v>3</v>
      </c>
      <c r="Y23" s="24">
        <f t="shared" si="13"/>
        <v>3</v>
      </c>
      <c r="Z23" s="24">
        <f t="shared" si="14"/>
        <v>1.83772268236293E-16</v>
      </c>
      <c r="AA23" s="5" t="s">
        <v>35</v>
      </c>
      <c r="AB23">
        <v>-11.518000000000001</v>
      </c>
      <c r="AC23">
        <v>17.736999999999998</v>
      </c>
      <c r="AD23">
        <v>-14.385</v>
      </c>
      <c r="AE23">
        <v>2.218333333333335</v>
      </c>
      <c r="AF23">
        <v>1.9599999999999793</v>
      </c>
      <c r="AG23">
        <v>6.8333333333333348</v>
      </c>
      <c r="AH23">
        <v>20</v>
      </c>
      <c r="AI23">
        <v>18</v>
      </c>
      <c r="AJ23">
        <v>59.71213803707186</v>
      </c>
      <c r="AK23">
        <v>3.0588235294117654</v>
      </c>
    </row>
    <row r="24" spans="1:37">
      <c r="A24" s="5">
        <v>1.1000000000000001</v>
      </c>
      <c r="B24" s="76">
        <v>-17</v>
      </c>
      <c r="C24" s="76">
        <f t="shared" si="0"/>
        <v>-14.036934978214587</v>
      </c>
      <c r="D24" s="76">
        <v>12.794117647058822</v>
      </c>
      <c r="E24" s="76">
        <f t="shared" si="1"/>
        <v>12.324814251938129</v>
      </c>
      <c r="F24" s="76">
        <f t="shared" si="2"/>
        <v>-16</v>
      </c>
      <c r="G24" s="76">
        <v>17</v>
      </c>
      <c r="H24" s="76">
        <f t="shared" si="3"/>
        <v>19.963065021785411</v>
      </c>
      <c r="I24" s="76">
        <v>16.617647058823529</v>
      </c>
      <c r="J24" s="76">
        <f t="shared" si="4"/>
        <v>16.148343663702835</v>
      </c>
      <c r="K24" s="76">
        <f t="shared" si="5"/>
        <v>-16</v>
      </c>
      <c r="L24" s="76">
        <v>17</v>
      </c>
      <c r="M24" s="76">
        <f t="shared" si="6"/>
        <v>19.963065021785411</v>
      </c>
      <c r="N24" s="76">
        <v>-15.852941176470589</v>
      </c>
      <c r="O24" s="76">
        <f t="shared" si="7"/>
        <v>-16.322244571591281</v>
      </c>
      <c r="P24" s="76">
        <f t="shared" si="8"/>
        <v>-16</v>
      </c>
      <c r="Q24" s="76">
        <v>-17</v>
      </c>
      <c r="R24" s="76">
        <f t="shared" si="9"/>
        <v>-14.036934978214587</v>
      </c>
      <c r="S24" s="76">
        <v>-12.02941176470588</v>
      </c>
      <c r="T24" s="76">
        <f t="shared" si="10"/>
        <v>-12.498715159826574</v>
      </c>
      <c r="U24" s="76">
        <f t="shared" si="11"/>
        <v>-16</v>
      </c>
      <c r="V24" s="24">
        <v>-2</v>
      </c>
      <c r="W24" s="24">
        <f t="shared" si="12"/>
        <v>99.000000000000014</v>
      </c>
      <c r="X24" s="24">
        <f t="shared" si="15"/>
        <v>3</v>
      </c>
      <c r="Y24" s="24">
        <f t="shared" si="13"/>
        <v>2.9630650217854129</v>
      </c>
      <c r="Z24" s="24">
        <f t="shared" si="14"/>
        <v>-0.46930339512069308</v>
      </c>
      <c r="AA24" s="5"/>
      <c r="AB24">
        <v>-12.887</v>
      </c>
      <c r="AC24">
        <v>18.003</v>
      </c>
      <c r="AD24">
        <v>-15.356</v>
      </c>
      <c r="AE24">
        <v>2.2816666666666658</v>
      </c>
      <c r="AF24">
        <v>1.773333333333345</v>
      </c>
      <c r="AG24">
        <v>6.4733333333333327</v>
      </c>
      <c r="AH24">
        <v>20</v>
      </c>
      <c r="AI24">
        <v>16</v>
      </c>
      <c r="AJ24">
        <v>56.566327838045609</v>
      </c>
      <c r="AK24">
        <v>3.4411764705882355</v>
      </c>
    </row>
    <row r="25" spans="1:37">
      <c r="A25" s="5">
        <v>1.2</v>
      </c>
      <c r="B25" s="76">
        <v>-17</v>
      </c>
      <c r="C25" s="76">
        <f t="shared" si="0"/>
        <v>-14.146830451114539</v>
      </c>
      <c r="D25" s="76">
        <v>12.411764705882353</v>
      </c>
      <c r="E25" s="76">
        <f t="shared" si="1"/>
        <v>11.484713722757512</v>
      </c>
      <c r="F25" s="76">
        <f t="shared" si="2"/>
        <v>-16</v>
      </c>
      <c r="G25" s="76">
        <v>17</v>
      </c>
      <c r="H25" s="76">
        <f t="shared" si="3"/>
        <v>19.853169548885461</v>
      </c>
      <c r="I25" s="76">
        <v>16.235294117647058</v>
      </c>
      <c r="J25" s="76">
        <f t="shared" si="4"/>
        <v>15.308243134522217</v>
      </c>
      <c r="K25" s="76">
        <f t="shared" si="5"/>
        <v>-16</v>
      </c>
      <c r="L25" s="76">
        <v>17</v>
      </c>
      <c r="M25" s="76">
        <f t="shared" si="6"/>
        <v>19.853169548885461</v>
      </c>
      <c r="N25" s="76">
        <v>-16.235294117647058</v>
      </c>
      <c r="O25" s="76">
        <f t="shared" si="7"/>
        <v>-17.162345100771901</v>
      </c>
      <c r="P25" s="76">
        <f t="shared" si="8"/>
        <v>-16</v>
      </c>
      <c r="Q25" s="76">
        <v>-17</v>
      </c>
      <c r="R25" s="76">
        <f t="shared" si="9"/>
        <v>-14.146830451114539</v>
      </c>
      <c r="S25" s="76">
        <v>-12.411764705882353</v>
      </c>
      <c r="T25" s="76">
        <f t="shared" si="10"/>
        <v>-13.338815689007195</v>
      </c>
      <c r="U25" s="76">
        <f t="shared" si="11"/>
        <v>-16</v>
      </c>
      <c r="V25" s="68">
        <v>0</v>
      </c>
      <c r="W25" s="24">
        <f t="shared" si="12"/>
        <v>108</v>
      </c>
      <c r="X25" s="24">
        <f t="shared" si="15"/>
        <v>3</v>
      </c>
      <c r="Y25" s="24">
        <f t="shared" si="13"/>
        <v>2.8531695488854609</v>
      </c>
      <c r="Z25" s="24">
        <f t="shared" si="14"/>
        <v>-0.92705098312484202</v>
      </c>
      <c r="AA25" s="5"/>
      <c r="AB25">
        <v>-14.298999999999999</v>
      </c>
      <c r="AC25">
        <v>18.242000000000001</v>
      </c>
      <c r="AD25">
        <v>-16.274000000000001</v>
      </c>
      <c r="AE25">
        <v>2.3533333333333313</v>
      </c>
      <c r="AF25">
        <v>1.5933333333333382</v>
      </c>
      <c r="AG25">
        <v>6.1200000000000063</v>
      </c>
      <c r="AH25">
        <v>21</v>
      </c>
      <c r="AI25">
        <v>14</v>
      </c>
      <c r="AJ25">
        <v>53.478773383445862</v>
      </c>
      <c r="AK25">
        <v>3.8235294117647056</v>
      </c>
    </row>
    <row r="26" spans="1:37">
      <c r="A26" s="5">
        <v>1.3</v>
      </c>
      <c r="B26" s="76">
        <v>-17</v>
      </c>
      <c r="C26" s="76">
        <f t="shared" si="0"/>
        <v>-14.326980427434897</v>
      </c>
      <c r="D26" s="76">
        <v>12.02941176470588</v>
      </c>
      <c r="E26" s="76">
        <f t="shared" si="1"/>
        <v>10.66744026548724</v>
      </c>
      <c r="F26" s="76">
        <f t="shared" si="2"/>
        <v>-16</v>
      </c>
      <c r="G26" s="76">
        <v>17</v>
      </c>
      <c r="H26" s="76">
        <f t="shared" si="3"/>
        <v>19.673019572565103</v>
      </c>
      <c r="I26" s="76">
        <v>15.852941176470589</v>
      </c>
      <c r="J26" s="76">
        <f t="shared" si="4"/>
        <v>14.490969677251949</v>
      </c>
      <c r="K26" s="76">
        <f t="shared" si="5"/>
        <v>-16</v>
      </c>
      <c r="L26" s="76">
        <v>17</v>
      </c>
      <c r="M26" s="76">
        <f t="shared" si="6"/>
        <v>19.673019572565103</v>
      </c>
      <c r="N26" s="76">
        <v>-16.617647058823529</v>
      </c>
      <c r="O26" s="76">
        <f t="shared" si="7"/>
        <v>-17.979618558042169</v>
      </c>
      <c r="P26" s="76">
        <f t="shared" si="8"/>
        <v>-16</v>
      </c>
      <c r="Q26" s="76">
        <v>-17</v>
      </c>
      <c r="R26" s="76">
        <f t="shared" si="9"/>
        <v>-14.326980427434897</v>
      </c>
      <c r="S26" s="76">
        <v>-12.794117647058822</v>
      </c>
      <c r="T26" s="76">
        <f t="shared" si="10"/>
        <v>-14.156089146277463</v>
      </c>
      <c r="U26" s="76">
        <f t="shared" si="11"/>
        <v>-16</v>
      </c>
      <c r="V26" s="24">
        <v>2</v>
      </c>
      <c r="W26" s="24">
        <f t="shared" si="12"/>
        <v>117</v>
      </c>
      <c r="X26" s="24">
        <f t="shared" si="15"/>
        <v>3</v>
      </c>
      <c r="Y26" s="24">
        <f t="shared" si="13"/>
        <v>2.6730195725651038</v>
      </c>
      <c r="Z26" s="24">
        <f t="shared" si="14"/>
        <v>-1.36197149921864</v>
      </c>
      <c r="AA26" s="5"/>
      <c r="AB26">
        <v>-15.757</v>
      </c>
      <c r="AC26">
        <v>18.457999999999998</v>
      </c>
      <c r="AD26">
        <v>-17.143000000000001</v>
      </c>
      <c r="AE26">
        <v>2.4300000000000002</v>
      </c>
      <c r="AF26">
        <v>1.4399999999999833</v>
      </c>
      <c r="AG26">
        <v>5.7933333333333312</v>
      </c>
      <c r="AH26">
        <v>22</v>
      </c>
      <c r="AI26">
        <v>13</v>
      </c>
      <c r="AJ26">
        <v>50.624241906551624</v>
      </c>
      <c r="AK26">
        <v>3.4411764705882355</v>
      </c>
    </row>
    <row r="27" spans="1:37">
      <c r="A27" s="5">
        <v>1.4</v>
      </c>
      <c r="B27" s="76">
        <v>-17</v>
      </c>
      <c r="C27" s="76">
        <f t="shared" si="0"/>
        <v>-14.572949016875157</v>
      </c>
      <c r="D27" s="76">
        <v>11.647058823529413</v>
      </c>
      <c r="E27" s="76">
        <f t="shared" si="1"/>
        <v>9.8837030666519929</v>
      </c>
      <c r="F27" s="76">
        <f t="shared" si="2"/>
        <v>-16</v>
      </c>
      <c r="G27" s="76">
        <v>17</v>
      </c>
      <c r="H27" s="76">
        <f t="shared" si="3"/>
        <v>19.427050983124843</v>
      </c>
      <c r="I27" s="76">
        <v>15.470588235294118</v>
      </c>
      <c r="J27" s="76">
        <f t="shared" si="4"/>
        <v>13.707232478416699</v>
      </c>
      <c r="K27" s="76">
        <f t="shared" si="5"/>
        <v>-16</v>
      </c>
      <c r="L27" s="76">
        <v>17</v>
      </c>
      <c r="M27" s="76">
        <f t="shared" si="6"/>
        <v>19.427050983124843</v>
      </c>
      <c r="N27" s="77">
        <v>-17</v>
      </c>
      <c r="O27" s="76">
        <f t="shared" si="7"/>
        <v>-18.76335575687742</v>
      </c>
      <c r="P27" s="77">
        <f>-$F$9+SIN((A47-1.4)/(0.5)*PI())*$F$10</f>
        <v>-16.000000000000004</v>
      </c>
      <c r="Q27" s="76">
        <v>-17</v>
      </c>
      <c r="R27" s="76">
        <f t="shared" si="9"/>
        <v>-14.572949016875157</v>
      </c>
      <c r="S27" s="76">
        <v>-13.176470588235293</v>
      </c>
      <c r="T27" s="76">
        <f t="shared" si="10"/>
        <v>-14.939826345112714</v>
      </c>
      <c r="U27" s="76">
        <f t="shared" si="11"/>
        <v>-16</v>
      </c>
      <c r="V27" s="24">
        <v>4</v>
      </c>
      <c r="W27" s="24">
        <f t="shared" si="12"/>
        <v>125.99999999999999</v>
      </c>
      <c r="X27" s="24">
        <f t="shared" si="15"/>
        <v>3</v>
      </c>
      <c r="Y27" s="24">
        <f t="shared" si="13"/>
        <v>2.4270509831248424</v>
      </c>
      <c r="Z27" s="24">
        <f t="shared" si="14"/>
        <v>-1.7633557568774192</v>
      </c>
      <c r="AA27" s="5" t="s">
        <v>32</v>
      </c>
      <c r="AB27">
        <v>-17.254000000000001</v>
      </c>
      <c r="AC27">
        <v>18.649000000000001</v>
      </c>
      <c r="AD27">
        <v>-17.957000000000001</v>
      </c>
      <c r="AE27">
        <v>2.4950000000000023</v>
      </c>
      <c r="AF27">
        <v>1.2733333333333499</v>
      </c>
      <c r="AG27">
        <v>5.4266666666666659</v>
      </c>
      <c r="AH27">
        <v>22</v>
      </c>
      <c r="AI27">
        <v>12</v>
      </c>
      <c r="AJ27">
        <v>47.420175963098998</v>
      </c>
      <c r="AK27">
        <v>3.0588235294117654</v>
      </c>
    </row>
    <row r="28" spans="1:37">
      <c r="A28" s="5">
        <v>1.5</v>
      </c>
      <c r="B28" s="76">
        <v>-17</v>
      </c>
      <c r="C28" s="76">
        <f t="shared" si="0"/>
        <v>-14.878679656440358</v>
      </c>
      <c r="D28" s="76">
        <v>11.264705882352942</v>
      </c>
      <c r="E28" s="76">
        <f t="shared" si="1"/>
        <v>9.1433855387933001</v>
      </c>
      <c r="F28" s="76">
        <f t="shared" si="2"/>
        <v>-16</v>
      </c>
      <c r="G28" s="76">
        <v>17</v>
      </c>
      <c r="H28" s="76">
        <f t="shared" si="3"/>
        <v>19.121320343559642</v>
      </c>
      <c r="I28" s="76">
        <v>15.088235294117647</v>
      </c>
      <c r="J28" s="76">
        <f t="shared" si="4"/>
        <v>12.966914950558005</v>
      </c>
      <c r="K28" s="76">
        <f t="shared" si="5"/>
        <v>-16</v>
      </c>
      <c r="L28" s="76">
        <v>17</v>
      </c>
      <c r="M28" s="76">
        <f t="shared" si="6"/>
        <v>19.121320343559642</v>
      </c>
      <c r="N28" s="77">
        <v>-17.582000000000001</v>
      </c>
      <c r="O28" s="76">
        <f t="shared" si="7"/>
        <v>-19.703320343559643</v>
      </c>
      <c r="P28" s="77">
        <f t="shared" ref="P28:P32" si="17">-$F$9+SIN((A48-1.4)/(0.5)*PI())*$F$10</f>
        <v>-13.64885899083011</v>
      </c>
      <c r="Q28" s="76">
        <v>-17</v>
      </c>
      <c r="R28" s="76">
        <f t="shared" si="9"/>
        <v>-14.878679656440358</v>
      </c>
      <c r="S28" s="76">
        <v>-13.558823529411764</v>
      </c>
      <c r="T28" s="76">
        <f t="shared" si="10"/>
        <v>-15.680143872971406</v>
      </c>
      <c r="U28" s="76">
        <f t="shared" si="11"/>
        <v>-16</v>
      </c>
      <c r="V28" s="24">
        <v>6</v>
      </c>
      <c r="W28" s="24">
        <f t="shared" si="12"/>
        <v>135</v>
      </c>
      <c r="X28" s="24">
        <f t="shared" si="15"/>
        <v>3</v>
      </c>
      <c r="Y28" s="24">
        <f t="shared" si="13"/>
        <v>2.1213203435596428</v>
      </c>
      <c r="Z28" s="24">
        <f t="shared" si="14"/>
        <v>-2.1213203435596424</v>
      </c>
      <c r="AA28" s="5"/>
      <c r="AB28">
        <v>-18.792999999999999</v>
      </c>
      <c r="AC28">
        <v>18.815999999999999</v>
      </c>
      <c r="AD28">
        <v>-18.72</v>
      </c>
      <c r="AE28">
        <v>2.5649999999999959</v>
      </c>
      <c r="AF28">
        <v>1.1133333333333202</v>
      </c>
      <c r="AG28">
        <v>5.0866666666666536</v>
      </c>
      <c r="AH28">
        <v>23</v>
      </c>
      <c r="AI28">
        <v>10</v>
      </c>
      <c r="AJ28">
        <v>44.449132997351896</v>
      </c>
      <c r="AK28">
        <v>2.6764705882352935</v>
      </c>
    </row>
    <row r="29" spans="1:37">
      <c r="A29" s="5">
        <v>1.6</v>
      </c>
      <c r="B29" s="76">
        <v>-17</v>
      </c>
      <c r="C29" s="76">
        <f t="shared" si="0"/>
        <v>-15.23664424312258</v>
      </c>
      <c r="D29" s="76">
        <v>10.882352941176471</v>
      </c>
      <c r="E29" s="76">
        <f t="shared" si="1"/>
        <v>8.4553019580516295</v>
      </c>
      <c r="F29" s="76">
        <f t="shared" si="2"/>
        <v>-16</v>
      </c>
      <c r="G29" s="76">
        <v>17</v>
      </c>
      <c r="H29" s="76">
        <f t="shared" si="3"/>
        <v>18.76335575687742</v>
      </c>
      <c r="I29" s="76">
        <v>14.705882352941178</v>
      </c>
      <c r="J29" s="76">
        <f t="shared" si="4"/>
        <v>12.278831369816336</v>
      </c>
      <c r="K29" s="76">
        <f t="shared" si="5"/>
        <v>-16</v>
      </c>
      <c r="L29" s="76">
        <v>17</v>
      </c>
      <c r="M29" s="76">
        <f t="shared" si="6"/>
        <v>18.76335575687742</v>
      </c>
      <c r="N29" s="77">
        <v>-14.317</v>
      </c>
      <c r="O29" s="76">
        <f t="shared" si="7"/>
        <v>-16.744050983124843</v>
      </c>
      <c r="P29" s="77">
        <f t="shared" si="17"/>
        <v>-12.195773934819384</v>
      </c>
      <c r="Q29" s="76">
        <v>-17</v>
      </c>
      <c r="R29" s="76">
        <f t="shared" si="9"/>
        <v>-15.23664424312258</v>
      </c>
      <c r="S29" s="76">
        <v>-13.941176470588236</v>
      </c>
      <c r="T29" s="76">
        <f t="shared" si="10"/>
        <v>-16.368227453713079</v>
      </c>
      <c r="U29" s="76">
        <f t="shared" si="11"/>
        <v>-16</v>
      </c>
      <c r="V29" s="24">
        <v>8</v>
      </c>
      <c r="W29" s="24">
        <f t="shared" si="12"/>
        <v>144</v>
      </c>
      <c r="X29" s="24">
        <f t="shared" si="15"/>
        <v>3</v>
      </c>
      <c r="Y29" s="24">
        <f t="shared" si="13"/>
        <v>1.7633557568774196</v>
      </c>
      <c r="Z29" s="24">
        <f t="shared" si="14"/>
        <v>-2.4270509831248419</v>
      </c>
      <c r="AA29" s="5"/>
      <c r="AB29">
        <v>-20.378</v>
      </c>
      <c r="AC29">
        <v>18.969000000000001</v>
      </c>
      <c r="AD29">
        <v>-19.433</v>
      </c>
      <c r="AE29">
        <v>2.6416666666666675</v>
      </c>
      <c r="AF29">
        <v>1.0200000000000149</v>
      </c>
      <c r="AG29">
        <v>4.7533333333333392</v>
      </c>
      <c r="AH29">
        <v>24</v>
      </c>
      <c r="AI29">
        <v>9</v>
      </c>
      <c r="AJ29">
        <v>41.536345776031489</v>
      </c>
      <c r="AK29">
        <v>2.2941176470588234</v>
      </c>
    </row>
    <row r="30" spans="1:37">
      <c r="A30" s="5">
        <v>1.7</v>
      </c>
      <c r="B30" s="76">
        <v>-17</v>
      </c>
      <c r="C30" s="76">
        <f t="shared" si="0"/>
        <v>-15.63802850078136</v>
      </c>
      <c r="D30" s="76">
        <v>10.5</v>
      </c>
      <c r="E30" s="76">
        <f t="shared" si="1"/>
        <v>7.8269804274348971</v>
      </c>
      <c r="F30" s="76">
        <f t="shared" si="2"/>
        <v>-16</v>
      </c>
      <c r="G30" s="76">
        <v>17</v>
      </c>
      <c r="H30" s="76">
        <f t="shared" si="3"/>
        <v>18.36197149921864</v>
      </c>
      <c r="I30" s="76">
        <v>14.323529411764707</v>
      </c>
      <c r="J30" s="76">
        <f t="shared" si="4"/>
        <v>11.650509839199604</v>
      </c>
      <c r="K30" s="76">
        <f t="shared" si="5"/>
        <v>-16</v>
      </c>
      <c r="L30" s="76">
        <v>17</v>
      </c>
      <c r="M30" s="76">
        <f t="shared" si="6"/>
        <v>18.36197149921864</v>
      </c>
      <c r="N30" s="77">
        <v>-10.708</v>
      </c>
      <c r="O30" s="76">
        <f t="shared" si="7"/>
        <v>-13.381019572565103</v>
      </c>
      <c r="P30" s="77">
        <f t="shared" si="17"/>
        <v>-12.195773934819387</v>
      </c>
      <c r="Q30" s="76">
        <v>-17</v>
      </c>
      <c r="R30" s="76">
        <f t="shared" si="9"/>
        <v>-15.63802850078136</v>
      </c>
      <c r="S30" s="76">
        <v>-14.323529411764707</v>
      </c>
      <c r="T30" s="76">
        <f t="shared" si="10"/>
        <v>-16.996548984329809</v>
      </c>
      <c r="U30" s="76">
        <f t="shared" si="11"/>
        <v>-16</v>
      </c>
      <c r="V30" s="24">
        <v>10</v>
      </c>
      <c r="W30" s="24">
        <f t="shared" si="12"/>
        <v>153</v>
      </c>
      <c r="X30" s="24">
        <f t="shared" si="15"/>
        <v>3</v>
      </c>
      <c r="Y30" s="24">
        <f t="shared" si="13"/>
        <v>1.3619714992186407</v>
      </c>
      <c r="Z30" s="24">
        <f t="shared" si="14"/>
        <v>-2.6730195725651034</v>
      </c>
      <c r="AA30" s="5"/>
      <c r="AB30">
        <v>-22</v>
      </c>
      <c r="AC30">
        <v>19.099</v>
      </c>
      <c r="AD30">
        <v>-20.093</v>
      </c>
      <c r="AE30">
        <v>2.7033333333333327</v>
      </c>
      <c r="AF30">
        <v>0.86666666666665992</v>
      </c>
      <c r="AG30">
        <v>4.4000000000000004</v>
      </c>
      <c r="AH30">
        <v>24</v>
      </c>
      <c r="AI30">
        <v>8</v>
      </c>
      <c r="AJ30">
        <v>38.448791321431628</v>
      </c>
      <c r="AK30">
        <v>1.9117647058823533</v>
      </c>
    </row>
    <row r="31" spans="1:37">
      <c r="A31" s="5">
        <v>1.8</v>
      </c>
      <c r="B31" s="76">
        <v>-17</v>
      </c>
      <c r="C31" s="76">
        <f t="shared" si="0"/>
        <v>-16.072949016875157</v>
      </c>
      <c r="D31" s="76">
        <v>10.117647058823529</v>
      </c>
      <c r="E31" s="76">
        <f t="shared" si="1"/>
        <v>7.2644775099380681</v>
      </c>
      <c r="F31" s="76">
        <f t="shared" si="2"/>
        <v>-16</v>
      </c>
      <c r="G31" s="76">
        <v>17</v>
      </c>
      <c r="H31" s="76">
        <f t="shared" si="3"/>
        <v>17.927050983124843</v>
      </c>
      <c r="I31" s="76">
        <v>13.941176470588236</v>
      </c>
      <c r="J31" s="76">
        <f t="shared" si="4"/>
        <v>11.088006921702775</v>
      </c>
      <c r="K31" s="76">
        <f t="shared" si="5"/>
        <v>-16</v>
      </c>
      <c r="L31" s="76">
        <v>17</v>
      </c>
      <c r="M31" s="76">
        <f t="shared" si="6"/>
        <v>17.927050983124843</v>
      </c>
      <c r="N31" s="77">
        <v>-7.008</v>
      </c>
      <c r="O31" s="76">
        <f t="shared" si="7"/>
        <v>-9.86116954888546</v>
      </c>
      <c r="P31" s="77">
        <f t="shared" si="17"/>
        <v>-13.648858990830107</v>
      </c>
      <c r="Q31" s="76">
        <v>-17</v>
      </c>
      <c r="R31" s="76">
        <f t="shared" si="9"/>
        <v>-16.072949016875157</v>
      </c>
      <c r="S31" s="76">
        <v>-14.705882352941178</v>
      </c>
      <c r="T31" s="76">
        <f t="shared" si="10"/>
        <v>-17.559051901826638</v>
      </c>
      <c r="U31" s="76">
        <f t="shared" si="11"/>
        <v>-16</v>
      </c>
      <c r="V31" s="24">
        <v>10</v>
      </c>
      <c r="W31" s="24">
        <f t="shared" si="12"/>
        <v>162</v>
      </c>
      <c r="X31" s="24">
        <f t="shared" si="15"/>
        <v>3</v>
      </c>
      <c r="Y31" s="24">
        <f t="shared" si="13"/>
        <v>0.92705098312484258</v>
      </c>
      <c r="Z31" s="24">
        <f t="shared" si="14"/>
        <v>-2.8531695488854605</v>
      </c>
      <c r="AA31" s="5"/>
      <c r="AB31">
        <v>-23.661999999999999</v>
      </c>
      <c r="AC31">
        <v>19.212</v>
      </c>
      <c r="AD31">
        <v>-20.702000000000002</v>
      </c>
      <c r="AE31">
        <v>2.7699999999999978</v>
      </c>
      <c r="AF31">
        <v>0.75333333333333019</v>
      </c>
      <c r="AG31">
        <v>4.0600000000000112</v>
      </c>
      <c r="AH31">
        <v>25</v>
      </c>
      <c r="AI31">
        <v>7</v>
      </c>
      <c r="AJ31">
        <v>35.477748355684732</v>
      </c>
      <c r="AK31">
        <v>1.5294117647058831</v>
      </c>
    </row>
    <row r="32" spans="1:37">
      <c r="A32" s="5">
        <v>1.9</v>
      </c>
      <c r="B32" s="76">
        <v>-17</v>
      </c>
      <c r="C32" s="76">
        <f t="shared" si="0"/>
        <v>-16.530696604879306</v>
      </c>
      <c r="D32" s="76">
        <v>9.735294117647058</v>
      </c>
      <c r="E32" s="76">
        <f t="shared" si="1"/>
        <v>6.7722290958616451</v>
      </c>
      <c r="F32" s="76">
        <f t="shared" si="2"/>
        <v>-16</v>
      </c>
      <c r="G32" s="76">
        <v>17</v>
      </c>
      <c r="H32" s="76">
        <f t="shared" si="3"/>
        <v>17.469303395120694</v>
      </c>
      <c r="I32" s="76">
        <v>13.558823529411764</v>
      </c>
      <c r="J32" s="76">
        <f t="shared" si="4"/>
        <v>10.595758507626352</v>
      </c>
      <c r="K32" s="76">
        <f t="shared" si="5"/>
        <v>-16</v>
      </c>
      <c r="L32" s="76">
        <v>17</v>
      </c>
      <c r="M32" s="76">
        <f t="shared" si="6"/>
        <v>17.469303395120694</v>
      </c>
      <c r="N32" s="77">
        <v>-3.7930000000000001</v>
      </c>
      <c r="O32" s="76">
        <f t="shared" si="7"/>
        <v>-6.756065021785413</v>
      </c>
      <c r="P32" s="77">
        <f t="shared" si="17"/>
        <v>-15.999999999999998</v>
      </c>
      <c r="Q32" s="76">
        <v>-17</v>
      </c>
      <c r="R32" s="76">
        <f t="shared" si="9"/>
        <v>-16.530696604879306</v>
      </c>
      <c r="S32" s="76">
        <v>-15.088235294117647</v>
      </c>
      <c r="T32" s="76">
        <f t="shared" si="10"/>
        <v>-18.05130031590306</v>
      </c>
      <c r="U32" s="76">
        <f t="shared" si="11"/>
        <v>-16</v>
      </c>
      <c r="V32" s="24">
        <v>10</v>
      </c>
      <c r="W32" s="24">
        <f t="shared" si="12"/>
        <v>171</v>
      </c>
      <c r="X32" s="24">
        <f t="shared" si="15"/>
        <v>3</v>
      </c>
      <c r="Y32" s="24">
        <f t="shared" si="13"/>
        <v>0.46930339512069297</v>
      </c>
      <c r="Z32" s="24">
        <f t="shared" si="14"/>
        <v>-2.9630650217854129</v>
      </c>
      <c r="AA32" s="5"/>
      <c r="AB32">
        <v>-25.367000000000001</v>
      </c>
      <c r="AC32">
        <v>19.309999999999999</v>
      </c>
      <c r="AD32">
        <v>-21.260999999999999</v>
      </c>
      <c r="AE32">
        <v>2.8416666666666694</v>
      </c>
      <c r="AF32">
        <v>0.65333333333332644</v>
      </c>
      <c r="AG32">
        <v>3.7266666666666493</v>
      </c>
      <c r="AH32">
        <v>25</v>
      </c>
      <c r="AI32">
        <v>6</v>
      </c>
      <c r="AJ32">
        <v>32.564961134363905</v>
      </c>
      <c r="AK32">
        <v>1.1470588235294112</v>
      </c>
    </row>
    <row r="33" spans="1:39">
      <c r="A33" s="5">
        <v>2</v>
      </c>
      <c r="B33" s="76">
        <v>-17</v>
      </c>
      <c r="C33" s="76">
        <f t="shared" si="0"/>
        <v>-17</v>
      </c>
      <c r="D33" s="76">
        <v>9.352941176470587</v>
      </c>
      <c r="E33" s="76">
        <f t="shared" si="1"/>
        <v>6.352941176470587</v>
      </c>
      <c r="F33" s="76">
        <f t="shared" si="2"/>
        <v>-16</v>
      </c>
      <c r="G33" s="76">
        <v>17</v>
      </c>
      <c r="H33" s="76">
        <f t="shared" si="3"/>
        <v>17</v>
      </c>
      <c r="I33" s="76">
        <v>13.176470588235293</v>
      </c>
      <c r="J33" s="76">
        <f t="shared" si="4"/>
        <v>10.176470588235293</v>
      </c>
      <c r="K33" s="76">
        <f t="shared" si="5"/>
        <v>-16</v>
      </c>
      <c r="L33" s="76">
        <v>17</v>
      </c>
      <c r="M33" s="76">
        <f t="shared" si="6"/>
        <v>17</v>
      </c>
      <c r="N33" s="77">
        <v>-4</v>
      </c>
      <c r="O33" s="76">
        <f t="shared" si="7"/>
        <v>-7</v>
      </c>
      <c r="P33" s="76">
        <f t="shared" si="8"/>
        <v>-16</v>
      </c>
      <c r="Q33" s="76">
        <v>-17</v>
      </c>
      <c r="R33" s="76">
        <f t="shared" si="9"/>
        <v>-17</v>
      </c>
      <c r="S33" s="76">
        <v>-15.470588235294118</v>
      </c>
      <c r="T33" s="76">
        <f t="shared" si="10"/>
        <v>-18.470588235294116</v>
      </c>
      <c r="U33" s="76">
        <f t="shared" si="11"/>
        <v>-16</v>
      </c>
      <c r="V33" s="24">
        <v>10</v>
      </c>
      <c r="W33" s="24">
        <f t="shared" si="12"/>
        <v>180</v>
      </c>
      <c r="X33" s="24">
        <f t="shared" si="15"/>
        <v>3</v>
      </c>
      <c r="Y33" s="24">
        <f t="shared" si="13"/>
        <v>3.67544536472586E-16</v>
      </c>
      <c r="Z33" s="24">
        <f t="shared" si="14"/>
        <v>-3</v>
      </c>
      <c r="AA33" s="5" t="s">
        <v>33</v>
      </c>
      <c r="AB33">
        <v>-27.105</v>
      </c>
      <c r="AC33">
        <v>19.393000000000001</v>
      </c>
      <c r="AD33">
        <v>-21.768000000000001</v>
      </c>
      <c r="AE33">
        <v>2.8966666666666656</v>
      </c>
      <c r="AF33">
        <v>0.55333333333334633</v>
      </c>
      <c r="AG33">
        <v>3.3800000000000092</v>
      </c>
      <c r="AH33">
        <v>26</v>
      </c>
      <c r="AI33">
        <v>5</v>
      </c>
      <c r="AJ33">
        <v>29.535662424190736</v>
      </c>
      <c r="AK33">
        <v>0.76470588235294024</v>
      </c>
      <c r="AM33">
        <v>5</v>
      </c>
    </row>
    <row r="34" spans="1:39">
      <c r="A34" s="5">
        <v>2.1</v>
      </c>
      <c r="B34" s="76">
        <v>-17</v>
      </c>
      <c r="C34" s="76">
        <f t="shared" si="0"/>
        <v>-17.469303395120694</v>
      </c>
      <c r="D34" s="76">
        <v>8.9705882352941178</v>
      </c>
      <c r="E34" s="76">
        <f t="shared" si="1"/>
        <v>6.0075232135087049</v>
      </c>
      <c r="F34" s="76">
        <f t="shared" si="2"/>
        <v>-16</v>
      </c>
      <c r="G34" s="76">
        <v>17</v>
      </c>
      <c r="H34" s="76">
        <f t="shared" si="3"/>
        <v>16.530696604879306</v>
      </c>
      <c r="I34" s="76">
        <v>12.794117647058822</v>
      </c>
      <c r="J34" s="76">
        <f t="shared" si="4"/>
        <v>9.8310526252734096</v>
      </c>
      <c r="K34" s="76">
        <f t="shared" si="5"/>
        <v>-16</v>
      </c>
      <c r="L34" s="76">
        <v>17</v>
      </c>
      <c r="M34" s="76">
        <f t="shared" si="6"/>
        <v>16.530696604879306</v>
      </c>
      <c r="N34" s="76">
        <v>-4.382352941176471</v>
      </c>
      <c r="O34" s="76">
        <f t="shared" si="7"/>
        <v>-7.3454179629618839</v>
      </c>
      <c r="P34" s="76">
        <f t="shared" si="8"/>
        <v>-16</v>
      </c>
      <c r="Q34" s="76">
        <v>-17</v>
      </c>
      <c r="R34" s="76">
        <f t="shared" si="9"/>
        <v>-17.469303395120694</v>
      </c>
      <c r="S34" s="76">
        <v>-15.852941176470589</v>
      </c>
      <c r="T34" s="76">
        <f t="shared" si="10"/>
        <v>-18.816006198256002</v>
      </c>
      <c r="U34" s="76">
        <f t="shared" si="11"/>
        <v>-16</v>
      </c>
      <c r="V34" s="24">
        <v>10</v>
      </c>
      <c r="W34" s="24">
        <f t="shared" si="12"/>
        <v>189</v>
      </c>
      <c r="X34" s="24">
        <f t="shared" si="15"/>
        <v>3</v>
      </c>
      <c r="Y34" s="24">
        <f t="shared" si="13"/>
        <v>-0.46930339512069219</v>
      </c>
      <c r="Z34" s="24">
        <f t="shared" si="14"/>
        <v>-2.9630650217854133</v>
      </c>
      <c r="AA34" s="5"/>
      <c r="AB34">
        <v>-28.876999999999999</v>
      </c>
      <c r="AC34">
        <v>19.462</v>
      </c>
      <c r="AD34">
        <v>-22.224</v>
      </c>
      <c r="AE34">
        <v>2.9533333333333305</v>
      </c>
      <c r="AF34">
        <v>0.45999999999999369</v>
      </c>
      <c r="AG34">
        <v>3.0399999999999965</v>
      </c>
      <c r="AH34">
        <v>26</v>
      </c>
      <c r="AI34">
        <v>5</v>
      </c>
      <c r="AJ34">
        <v>26.564619458443637</v>
      </c>
      <c r="AK34">
        <v>0.38235294117647101</v>
      </c>
    </row>
    <row r="35" spans="1:39">
      <c r="A35" s="5">
        <v>2.2000000000000002</v>
      </c>
      <c r="B35" s="76">
        <v>-17</v>
      </c>
      <c r="C35" s="76">
        <f t="shared" si="0"/>
        <v>-17.927050983124843</v>
      </c>
      <c r="D35" s="76">
        <v>8.5882352941176467</v>
      </c>
      <c r="E35" s="76">
        <f t="shared" si="1"/>
        <v>5.7350657452321858</v>
      </c>
      <c r="F35" s="76">
        <f t="shared" si="2"/>
        <v>-16</v>
      </c>
      <c r="G35" s="76">
        <v>17</v>
      </c>
      <c r="H35" s="76">
        <f t="shared" si="3"/>
        <v>16.072949016875157</v>
      </c>
      <c r="I35" s="76">
        <v>12.411764705882353</v>
      </c>
      <c r="J35" s="76">
        <f t="shared" si="4"/>
        <v>9.5585951569968923</v>
      </c>
      <c r="K35" s="76">
        <f t="shared" si="5"/>
        <v>-16</v>
      </c>
      <c r="L35" s="76">
        <v>17</v>
      </c>
      <c r="M35" s="76">
        <f t="shared" si="6"/>
        <v>16.072949016875157</v>
      </c>
      <c r="N35" s="76">
        <v>-4.764705882352942</v>
      </c>
      <c r="O35" s="76">
        <f t="shared" si="7"/>
        <v>-7.6178754312384029</v>
      </c>
      <c r="P35" s="76">
        <f t="shared" si="8"/>
        <v>-16</v>
      </c>
      <c r="Q35" s="76">
        <v>-17</v>
      </c>
      <c r="R35" s="76">
        <f t="shared" si="9"/>
        <v>-17.927050983124843</v>
      </c>
      <c r="S35" s="76">
        <v>-16.235294117647058</v>
      </c>
      <c r="T35" s="76">
        <f t="shared" si="10"/>
        <v>-19.088463666532519</v>
      </c>
      <c r="U35" s="76">
        <f t="shared" si="11"/>
        <v>-16</v>
      </c>
      <c r="V35" s="24">
        <v>10</v>
      </c>
      <c r="W35" s="24">
        <f t="shared" si="12"/>
        <v>198.00000000000003</v>
      </c>
      <c r="X35" s="24">
        <f t="shared" si="15"/>
        <v>3</v>
      </c>
      <c r="Y35" s="24">
        <f t="shared" si="13"/>
        <v>-0.92705098312484324</v>
      </c>
      <c r="Z35" s="24">
        <f t="shared" si="14"/>
        <v>-2.8531695488854605</v>
      </c>
      <c r="AA35" s="5"/>
      <c r="AB35">
        <v>-30.686</v>
      </c>
      <c r="AC35">
        <v>19.521000000000001</v>
      </c>
      <c r="AD35">
        <v>-22.63</v>
      </c>
      <c r="AE35">
        <v>3.0150000000000015</v>
      </c>
      <c r="AF35">
        <v>0.39333333333334031</v>
      </c>
      <c r="AG35">
        <v>2.7066666666666581</v>
      </c>
      <c r="AH35">
        <v>27</v>
      </c>
      <c r="AI35">
        <v>4</v>
      </c>
      <c r="AJ35">
        <v>23.651832237123017</v>
      </c>
      <c r="AK35">
        <v>0</v>
      </c>
    </row>
    <row r="36" spans="1:39">
      <c r="A36" s="5">
        <v>2.2999999999999998</v>
      </c>
      <c r="B36" s="76">
        <v>-17</v>
      </c>
      <c r="C36" s="76">
        <f t="shared" si="0"/>
        <v>-18.36197149921864</v>
      </c>
      <c r="D36" s="76">
        <v>8.2058823529411757</v>
      </c>
      <c r="E36" s="76">
        <f t="shared" si="1"/>
        <v>5.532862780376071</v>
      </c>
      <c r="F36" s="76">
        <f t="shared" si="2"/>
        <v>-16</v>
      </c>
      <c r="G36" s="76">
        <v>17</v>
      </c>
      <c r="H36" s="76">
        <f t="shared" si="3"/>
        <v>15.638028500781362</v>
      </c>
      <c r="I36" s="76">
        <v>12.02941176470588</v>
      </c>
      <c r="J36" s="76">
        <f t="shared" si="4"/>
        <v>9.3563921921407758</v>
      </c>
      <c r="K36" s="76">
        <f t="shared" si="5"/>
        <v>-16</v>
      </c>
      <c r="L36" s="76">
        <v>17</v>
      </c>
      <c r="M36" s="76">
        <f t="shared" si="6"/>
        <v>15.638028500781362</v>
      </c>
      <c r="N36" s="76">
        <v>-5.1470588235294095</v>
      </c>
      <c r="O36" s="76">
        <f t="shared" si="7"/>
        <v>-7.8200783960945142</v>
      </c>
      <c r="P36" s="76">
        <f t="shared" si="8"/>
        <v>-16</v>
      </c>
      <c r="Q36" s="76">
        <v>-17</v>
      </c>
      <c r="R36" s="76">
        <f t="shared" si="9"/>
        <v>-18.36197149921864</v>
      </c>
      <c r="S36" s="76">
        <v>-16.617647058823529</v>
      </c>
      <c r="T36" s="76">
        <f t="shared" si="10"/>
        <v>-19.290666631388632</v>
      </c>
      <c r="U36" s="76">
        <f t="shared" si="11"/>
        <v>-16</v>
      </c>
      <c r="V36" s="24">
        <v>10</v>
      </c>
      <c r="W36" s="24">
        <f t="shared" si="12"/>
        <v>206.99999999999997</v>
      </c>
      <c r="X36" s="24">
        <f t="shared" si="15"/>
        <v>3</v>
      </c>
      <c r="Y36" s="24">
        <f t="shared" si="13"/>
        <v>-1.3619714992186387</v>
      </c>
      <c r="Z36" s="24">
        <f t="shared" si="14"/>
        <v>-2.6730195725651043</v>
      </c>
      <c r="AA36" s="5"/>
      <c r="AB36">
        <v>-32.520000000000003</v>
      </c>
      <c r="AC36">
        <v>19.568000000000001</v>
      </c>
      <c r="AD36">
        <v>-22.984999999999999</v>
      </c>
      <c r="AE36">
        <v>3.0566666666666715</v>
      </c>
      <c r="AF36">
        <v>0.31333333333333724</v>
      </c>
      <c r="AG36">
        <v>2.3666666666666694</v>
      </c>
      <c r="AH36">
        <v>27</v>
      </c>
      <c r="AI36">
        <v>3</v>
      </c>
      <c r="AJ36">
        <v>20.680789271376124</v>
      </c>
      <c r="AK36">
        <v>0.38235294117647101</v>
      </c>
    </row>
    <row r="37" spans="1:39">
      <c r="A37" s="5">
        <v>2.4</v>
      </c>
      <c r="B37" s="76">
        <v>-17</v>
      </c>
      <c r="C37" s="76">
        <f t="shared" si="0"/>
        <v>-18.76335575687742</v>
      </c>
      <c r="D37" s="76">
        <v>7.8235294117647065</v>
      </c>
      <c r="E37" s="76">
        <f t="shared" si="1"/>
        <v>5.3964784286398633</v>
      </c>
      <c r="F37" s="76">
        <f t="shared" si="2"/>
        <v>-16</v>
      </c>
      <c r="G37" s="76">
        <v>17</v>
      </c>
      <c r="H37" s="76">
        <f t="shared" si="3"/>
        <v>15.23664424312258</v>
      </c>
      <c r="I37" s="76">
        <v>11.647058823529413</v>
      </c>
      <c r="J37" s="76">
        <f t="shared" si="4"/>
        <v>9.2200078404045698</v>
      </c>
      <c r="K37" s="76">
        <f t="shared" si="5"/>
        <v>-16</v>
      </c>
      <c r="L37" s="76">
        <v>17</v>
      </c>
      <c r="M37" s="76">
        <f t="shared" si="6"/>
        <v>15.23664424312258</v>
      </c>
      <c r="N37" s="76">
        <v>-5.5294117647058822</v>
      </c>
      <c r="O37" s="76">
        <f t="shared" si="7"/>
        <v>-7.9564627478307255</v>
      </c>
      <c r="P37" s="76">
        <f t="shared" si="8"/>
        <v>-16</v>
      </c>
      <c r="Q37" s="76">
        <v>-17</v>
      </c>
      <c r="R37" s="76">
        <f t="shared" si="9"/>
        <v>-18.76335575687742</v>
      </c>
      <c r="S37" s="77">
        <v>-17</v>
      </c>
      <c r="T37" s="76">
        <f t="shared" si="10"/>
        <v>-19.427050983124843</v>
      </c>
      <c r="U37" s="77">
        <f>-$F$9+SIN((A47-2.4)/(0.5)*PI())*$F$10</f>
        <v>-16</v>
      </c>
      <c r="V37" s="24">
        <v>10</v>
      </c>
      <c r="W37" s="24">
        <f t="shared" si="12"/>
        <v>216</v>
      </c>
      <c r="X37" s="24">
        <f t="shared" si="15"/>
        <v>3</v>
      </c>
      <c r="Y37" s="24">
        <f t="shared" si="13"/>
        <v>-1.7633557568774192</v>
      </c>
      <c r="Z37" s="24">
        <f t="shared" si="14"/>
        <v>-2.4270509831248428</v>
      </c>
      <c r="AA37" s="5" t="s">
        <v>36</v>
      </c>
      <c r="AB37">
        <v>-34.380000000000003</v>
      </c>
      <c r="AC37">
        <v>19.606999999999999</v>
      </c>
      <c r="AD37">
        <v>-23.289000000000001</v>
      </c>
      <c r="AE37">
        <v>3.0999999999999988</v>
      </c>
      <c r="AF37">
        <v>0.25999999999998613</v>
      </c>
      <c r="AG37">
        <v>2.0266666666666802</v>
      </c>
      <c r="AH37">
        <v>28</v>
      </c>
      <c r="AI37">
        <v>3</v>
      </c>
      <c r="AJ37">
        <v>17.709746305629231</v>
      </c>
      <c r="AK37">
        <v>0.76470588235294024</v>
      </c>
    </row>
    <row r="38" spans="1:39">
      <c r="A38" s="5">
        <v>2.5</v>
      </c>
      <c r="B38" s="76">
        <v>-17</v>
      </c>
      <c r="C38" s="76">
        <f t="shared" si="0"/>
        <v>-19.121320343559642</v>
      </c>
      <c r="D38" s="76">
        <v>7.4411764705882355</v>
      </c>
      <c r="E38" s="76">
        <f t="shared" si="1"/>
        <v>5.3198561270285927</v>
      </c>
      <c r="F38" s="76">
        <f t="shared" si="2"/>
        <v>-16</v>
      </c>
      <c r="G38" s="76">
        <v>17</v>
      </c>
      <c r="H38" s="76">
        <f t="shared" si="3"/>
        <v>14.878679656440358</v>
      </c>
      <c r="I38" s="76">
        <v>11.264705882352942</v>
      </c>
      <c r="J38" s="76">
        <f t="shared" si="4"/>
        <v>9.1433855387933001</v>
      </c>
      <c r="K38" s="76">
        <f t="shared" si="5"/>
        <v>-16</v>
      </c>
      <c r="L38" s="76">
        <v>17</v>
      </c>
      <c r="M38" s="76">
        <f t="shared" si="6"/>
        <v>14.878679656440358</v>
      </c>
      <c r="N38" s="76">
        <v>-5.911764705882355</v>
      </c>
      <c r="O38" s="76">
        <f t="shared" si="7"/>
        <v>-8.033085049441997</v>
      </c>
      <c r="P38" s="76">
        <f t="shared" si="8"/>
        <v>-16</v>
      </c>
      <c r="Q38" s="76">
        <v>-17</v>
      </c>
      <c r="R38" s="76">
        <f t="shared" si="9"/>
        <v>-19.121320343559642</v>
      </c>
      <c r="S38" s="77">
        <v>-17.582000000000001</v>
      </c>
      <c r="T38" s="76">
        <f t="shared" si="10"/>
        <v>-19.703320343559643</v>
      </c>
      <c r="U38" s="77">
        <f t="shared" ref="U38:U42" si="18">-$F$9+SIN((A48-2.4)/(0.5)*PI())*$F$10</f>
        <v>-13.648858990830107</v>
      </c>
      <c r="V38" s="24">
        <v>10</v>
      </c>
      <c r="W38" s="24">
        <f t="shared" si="12"/>
        <v>225</v>
      </c>
      <c r="X38" s="24">
        <f t="shared" si="15"/>
        <v>3</v>
      </c>
      <c r="Y38" s="24">
        <f t="shared" si="13"/>
        <v>-2.1213203435596424</v>
      </c>
      <c r="Z38" s="24">
        <f t="shared" si="14"/>
        <v>-2.1213203435596428</v>
      </c>
      <c r="AA38" s="5"/>
      <c r="AB38">
        <v>-36.268000000000001</v>
      </c>
      <c r="AC38">
        <v>19.638000000000002</v>
      </c>
      <c r="AD38">
        <v>-23.544</v>
      </c>
      <c r="AE38">
        <v>3.1466666666666629</v>
      </c>
      <c r="AF38">
        <v>0.20666666666668237</v>
      </c>
      <c r="AG38">
        <v>1.6999999999999931</v>
      </c>
      <c r="AH38">
        <v>28</v>
      </c>
      <c r="AI38">
        <v>2</v>
      </c>
      <c r="AJ38">
        <v>14.855214828734885</v>
      </c>
      <c r="AK38">
        <v>1.1470588235294112</v>
      </c>
    </row>
    <row r="39" spans="1:39">
      <c r="A39" s="5">
        <v>2.6</v>
      </c>
      <c r="B39" s="76">
        <v>-17</v>
      </c>
      <c r="C39" s="76">
        <f t="shared" si="0"/>
        <v>-19.427050983124843</v>
      </c>
      <c r="D39" s="76">
        <v>7.0588235294117627</v>
      </c>
      <c r="E39" s="76">
        <f t="shared" si="1"/>
        <v>5.2954677725343426</v>
      </c>
      <c r="F39" s="76">
        <f t="shared" si="2"/>
        <v>-16</v>
      </c>
      <c r="G39" s="76">
        <v>17</v>
      </c>
      <c r="H39" s="76">
        <f t="shared" si="3"/>
        <v>14.572949016875159</v>
      </c>
      <c r="I39" s="76">
        <v>10.882352941176471</v>
      </c>
      <c r="J39" s="76">
        <f t="shared" si="4"/>
        <v>9.1189971842990509</v>
      </c>
      <c r="K39" s="76">
        <f t="shared" si="5"/>
        <v>-16</v>
      </c>
      <c r="L39" s="76">
        <v>17</v>
      </c>
      <c r="M39" s="76">
        <f t="shared" si="6"/>
        <v>14.572949016875159</v>
      </c>
      <c r="N39" s="76">
        <v>-6.2941176470588243</v>
      </c>
      <c r="O39" s="76">
        <f t="shared" si="7"/>
        <v>-8.0574734039362443</v>
      </c>
      <c r="P39" s="76">
        <f t="shared" si="8"/>
        <v>-16</v>
      </c>
      <c r="Q39" s="76">
        <v>-17</v>
      </c>
      <c r="R39" s="76">
        <f t="shared" si="9"/>
        <v>-19.427050983124843</v>
      </c>
      <c r="S39" s="77">
        <v>-14.317</v>
      </c>
      <c r="T39" s="76">
        <f t="shared" si="10"/>
        <v>-16.08035575687742</v>
      </c>
      <c r="U39" s="77">
        <f t="shared" si="18"/>
        <v>-12.195773934819385</v>
      </c>
      <c r="V39" s="24">
        <v>10</v>
      </c>
      <c r="W39" s="24">
        <f t="shared" si="12"/>
        <v>234</v>
      </c>
      <c r="X39" s="24">
        <f t="shared" si="15"/>
        <v>3</v>
      </c>
      <c r="Y39" s="24">
        <f t="shared" si="13"/>
        <v>-2.4270509831248419</v>
      </c>
      <c r="Z39" s="24">
        <f t="shared" si="14"/>
        <v>-1.7633557568774196</v>
      </c>
      <c r="AA39" s="5"/>
      <c r="AB39">
        <v>-38.170999999999999</v>
      </c>
      <c r="AC39">
        <v>19.661000000000001</v>
      </c>
      <c r="AD39">
        <v>-23.747</v>
      </c>
      <c r="AE39">
        <v>3.1716666666666642</v>
      </c>
      <c r="AF39">
        <v>0.15333333333333124</v>
      </c>
      <c r="AG39">
        <v>1.3533333333333291</v>
      </c>
      <c r="AH39">
        <v>28</v>
      </c>
      <c r="AI39">
        <v>2</v>
      </c>
      <c r="AJ39">
        <v>11.825916118561508</v>
      </c>
      <c r="AK39">
        <v>1.5294117647058831</v>
      </c>
    </row>
    <row r="40" spans="1:39">
      <c r="A40" s="5">
        <v>2.7</v>
      </c>
      <c r="B40" s="76">
        <v>-17</v>
      </c>
      <c r="C40" s="76">
        <f t="shared" si="0"/>
        <v>-19.673019572565103</v>
      </c>
      <c r="D40" s="76">
        <v>6.6764705882352935</v>
      </c>
      <c r="E40" s="76">
        <f t="shared" si="1"/>
        <v>5.314499089016655</v>
      </c>
      <c r="F40" s="76">
        <f t="shared" si="2"/>
        <v>-16</v>
      </c>
      <c r="G40" s="76">
        <v>17</v>
      </c>
      <c r="H40" s="76">
        <f t="shared" si="3"/>
        <v>14.326980427434895</v>
      </c>
      <c r="I40" s="76">
        <v>10.5</v>
      </c>
      <c r="J40" s="76">
        <f t="shared" si="4"/>
        <v>9.1380285007813615</v>
      </c>
      <c r="K40" s="76">
        <f t="shared" si="5"/>
        <v>-16</v>
      </c>
      <c r="L40" s="76">
        <v>17</v>
      </c>
      <c r="M40" s="76">
        <f t="shared" si="6"/>
        <v>14.326980427434895</v>
      </c>
      <c r="N40" s="76">
        <v>-6.6764705882352935</v>
      </c>
      <c r="O40" s="76">
        <f t="shared" si="7"/>
        <v>-8.038442087453932</v>
      </c>
      <c r="P40" s="76">
        <f t="shared" si="8"/>
        <v>-16</v>
      </c>
      <c r="Q40" s="76">
        <v>-17</v>
      </c>
      <c r="R40" s="76">
        <f t="shared" si="9"/>
        <v>-19.673019572565103</v>
      </c>
      <c r="S40" s="77">
        <v>-10.708</v>
      </c>
      <c r="T40" s="76">
        <f t="shared" si="10"/>
        <v>-12.069971499218639</v>
      </c>
      <c r="U40" s="77">
        <f t="shared" si="18"/>
        <v>-12.195773934819387</v>
      </c>
      <c r="V40" s="24">
        <v>10</v>
      </c>
      <c r="W40" s="24">
        <f t="shared" si="12"/>
        <v>243.00000000000003</v>
      </c>
      <c r="X40" s="24">
        <f t="shared" si="15"/>
        <v>3</v>
      </c>
      <c r="Y40" s="24">
        <f t="shared" si="13"/>
        <v>-2.6730195725651047</v>
      </c>
      <c r="Z40" s="24">
        <f t="shared" si="14"/>
        <v>-1.3619714992186385</v>
      </c>
      <c r="AA40" s="5"/>
      <c r="AB40">
        <v>-40.093000000000004</v>
      </c>
      <c r="AC40">
        <v>19.678000000000001</v>
      </c>
      <c r="AD40">
        <v>-23.9</v>
      </c>
      <c r="AE40">
        <v>3.2033333333333398</v>
      </c>
      <c r="AF40">
        <v>0.11333333333332972</v>
      </c>
      <c r="AG40">
        <v>1.0199999999999911</v>
      </c>
      <c r="AH40">
        <v>28</v>
      </c>
      <c r="AI40">
        <v>1</v>
      </c>
      <c r="AJ40">
        <v>8.91312889724089</v>
      </c>
      <c r="AK40">
        <v>1.9117647058823533</v>
      </c>
    </row>
    <row r="41" spans="1:39">
      <c r="A41" s="5">
        <v>2.8</v>
      </c>
      <c r="B41" s="76">
        <v>-17</v>
      </c>
      <c r="C41" s="76">
        <f t="shared" si="0"/>
        <v>-19.853169548885461</v>
      </c>
      <c r="D41" s="76">
        <v>6.2941176470588243</v>
      </c>
      <c r="E41" s="76">
        <f t="shared" si="1"/>
        <v>5.3670666639339819</v>
      </c>
      <c r="F41" s="76">
        <f t="shared" si="2"/>
        <v>-16</v>
      </c>
      <c r="G41" s="76">
        <v>17</v>
      </c>
      <c r="H41" s="76">
        <f t="shared" si="3"/>
        <v>14.146830451114539</v>
      </c>
      <c r="I41" s="76">
        <v>10.117647058823529</v>
      </c>
      <c r="J41" s="76">
        <f t="shared" si="4"/>
        <v>9.1905960756986858</v>
      </c>
      <c r="K41" s="76">
        <f t="shared" si="5"/>
        <v>-16</v>
      </c>
      <c r="L41" s="76">
        <v>17</v>
      </c>
      <c r="M41" s="76">
        <f t="shared" si="6"/>
        <v>14.146830451114539</v>
      </c>
      <c r="N41" s="76">
        <v>-7.0588235294117627</v>
      </c>
      <c r="O41" s="76">
        <f t="shared" si="7"/>
        <v>-7.9858745125366051</v>
      </c>
      <c r="P41" s="76">
        <f t="shared" si="8"/>
        <v>-16</v>
      </c>
      <c r="Q41" s="76">
        <v>-17</v>
      </c>
      <c r="R41" s="76">
        <f t="shared" si="9"/>
        <v>-19.853169548885461</v>
      </c>
      <c r="S41" s="77">
        <v>-7.008</v>
      </c>
      <c r="T41" s="76">
        <f t="shared" si="10"/>
        <v>-7.9350509831248424</v>
      </c>
      <c r="U41" s="77">
        <f t="shared" si="18"/>
        <v>-13.648858990830107</v>
      </c>
      <c r="V41" s="24">
        <v>8</v>
      </c>
      <c r="W41" s="24">
        <f t="shared" si="12"/>
        <v>251.99999999999997</v>
      </c>
      <c r="X41" s="24">
        <f t="shared" si="15"/>
        <v>3</v>
      </c>
      <c r="Y41" s="24">
        <f t="shared" si="13"/>
        <v>-2.8531695488854605</v>
      </c>
      <c r="Z41" s="24">
        <f t="shared" si="14"/>
        <v>-0.92705098312484269</v>
      </c>
      <c r="AA41" s="5"/>
      <c r="AB41">
        <v>-42.021999999999998</v>
      </c>
      <c r="AC41">
        <v>19.689</v>
      </c>
      <c r="AD41">
        <v>-24.003</v>
      </c>
      <c r="AE41">
        <v>3.214999999999991</v>
      </c>
      <c r="AF41">
        <v>7.3333333333328213E-2</v>
      </c>
      <c r="AG41">
        <v>0.68666666666667675</v>
      </c>
      <c r="AH41">
        <v>29</v>
      </c>
      <c r="AI41">
        <v>1</v>
      </c>
      <c r="AJ41">
        <v>6.0003416759204775</v>
      </c>
      <c r="AK41">
        <v>2.2941176470588234</v>
      </c>
    </row>
    <row r="42" spans="1:39">
      <c r="A42" s="5">
        <v>2.9</v>
      </c>
      <c r="B42" s="76">
        <v>-17</v>
      </c>
      <c r="C42" s="76">
        <f t="shared" si="0"/>
        <v>-19.963065021785411</v>
      </c>
      <c r="D42" s="76">
        <v>5.911764705882355</v>
      </c>
      <c r="E42" s="76">
        <f t="shared" si="1"/>
        <v>5.4424613107616615</v>
      </c>
      <c r="F42" s="76">
        <f t="shared" si="2"/>
        <v>-16</v>
      </c>
      <c r="G42" s="76">
        <v>17</v>
      </c>
      <c r="H42" s="76">
        <f t="shared" si="3"/>
        <v>14.036934978214587</v>
      </c>
      <c r="I42" s="76">
        <v>9.735294117647058</v>
      </c>
      <c r="J42" s="76">
        <f t="shared" si="4"/>
        <v>9.2659907225263645</v>
      </c>
      <c r="K42" s="76">
        <f t="shared" si="5"/>
        <v>-16</v>
      </c>
      <c r="L42" s="76">
        <v>17</v>
      </c>
      <c r="M42" s="76">
        <f t="shared" si="6"/>
        <v>14.036934978214587</v>
      </c>
      <c r="N42" s="76">
        <v>-7.4411764705882355</v>
      </c>
      <c r="O42" s="76">
        <f t="shared" si="7"/>
        <v>-7.910479865708929</v>
      </c>
      <c r="P42" s="76">
        <f t="shared" si="8"/>
        <v>-16</v>
      </c>
      <c r="Q42" s="76">
        <v>-17</v>
      </c>
      <c r="R42" s="76">
        <f t="shared" si="9"/>
        <v>-19.963065021785411</v>
      </c>
      <c r="S42" s="77">
        <v>-3.7930000000000001</v>
      </c>
      <c r="T42" s="76">
        <f t="shared" si="10"/>
        <v>-4.2623033951206928</v>
      </c>
      <c r="U42" s="77">
        <f t="shared" si="18"/>
        <v>-15.999999999999998</v>
      </c>
      <c r="V42" s="21">
        <v>6</v>
      </c>
      <c r="W42" s="24">
        <f t="shared" si="12"/>
        <v>261</v>
      </c>
      <c r="X42" s="24">
        <f t="shared" si="15"/>
        <v>3</v>
      </c>
      <c r="Y42" s="24">
        <f t="shared" si="13"/>
        <v>-2.9630650217854129</v>
      </c>
      <c r="Z42" s="24">
        <f t="shared" si="14"/>
        <v>-0.46930339512069308</v>
      </c>
      <c r="AA42" s="5"/>
      <c r="AB42">
        <v>-43.957999999999998</v>
      </c>
      <c r="AC42">
        <v>19.693999999999999</v>
      </c>
      <c r="AD42">
        <v>-24.055</v>
      </c>
      <c r="AE42">
        <v>3.2266666666666661</v>
      </c>
      <c r="AF42">
        <v>3.3333333333326699E-2</v>
      </c>
      <c r="AG42">
        <v>0.34666666666666396</v>
      </c>
      <c r="AH42">
        <v>29</v>
      </c>
      <c r="AI42">
        <v>1</v>
      </c>
      <c r="AJ42">
        <v>3.0292987101733773</v>
      </c>
      <c r="AK42">
        <v>2.6764705882352935</v>
      </c>
    </row>
    <row r="43" spans="1:39">
      <c r="A43" s="5">
        <v>3</v>
      </c>
      <c r="B43" s="76">
        <v>-17</v>
      </c>
      <c r="C43" s="76">
        <f t="shared" si="0"/>
        <v>-20</v>
      </c>
      <c r="D43" s="76">
        <v>5.5294117647058822</v>
      </c>
      <c r="E43" s="76">
        <f t="shared" si="1"/>
        <v>5.5294117647058814</v>
      </c>
      <c r="F43" s="76">
        <f t="shared" si="2"/>
        <v>-16</v>
      </c>
      <c r="G43" s="76">
        <v>17</v>
      </c>
      <c r="H43" s="76">
        <f t="shared" si="3"/>
        <v>14</v>
      </c>
      <c r="I43" s="76">
        <v>9.352941176470587</v>
      </c>
      <c r="J43" s="76">
        <f t="shared" si="4"/>
        <v>9.352941176470587</v>
      </c>
      <c r="K43" s="76">
        <f t="shared" si="5"/>
        <v>-16</v>
      </c>
      <c r="L43" s="76">
        <v>17</v>
      </c>
      <c r="M43" s="76">
        <f t="shared" si="6"/>
        <v>14</v>
      </c>
      <c r="N43" s="76">
        <v>-7.8235294117647065</v>
      </c>
      <c r="O43" s="76">
        <f t="shared" si="7"/>
        <v>-7.8235294117647074</v>
      </c>
      <c r="P43" s="76">
        <f t="shared" si="8"/>
        <v>-16</v>
      </c>
      <c r="Q43" s="76">
        <v>-17</v>
      </c>
      <c r="R43" s="76">
        <f t="shared" si="9"/>
        <v>-20</v>
      </c>
      <c r="S43" s="77">
        <v>-4</v>
      </c>
      <c r="T43" s="76">
        <f t="shared" si="10"/>
        <v>-4.0000000000000009</v>
      </c>
      <c r="U43" s="76">
        <f t="shared" si="11"/>
        <v>-16</v>
      </c>
      <c r="V43" s="21">
        <v>4</v>
      </c>
      <c r="W43" s="24">
        <f t="shared" si="12"/>
        <v>270</v>
      </c>
      <c r="X43" s="24">
        <f t="shared" si="15"/>
        <v>3</v>
      </c>
      <c r="Y43" s="24">
        <f t="shared" si="13"/>
        <v>-3</v>
      </c>
      <c r="Z43" s="24">
        <f t="shared" si="14"/>
        <v>-5.51316804708879E-16</v>
      </c>
      <c r="AA43" s="5" t="s">
        <v>37</v>
      </c>
      <c r="AB43">
        <v>-45.901000000000003</v>
      </c>
      <c r="AC43">
        <v>19.693999999999999</v>
      </c>
      <c r="AD43">
        <v>-24.056999999999999</v>
      </c>
      <c r="AE43">
        <v>3.2383333333333413</v>
      </c>
      <c r="AF43">
        <v>0</v>
      </c>
      <c r="AG43">
        <v>1.3333333333325943E-2</v>
      </c>
      <c r="AH43">
        <v>29</v>
      </c>
      <c r="AI43">
        <v>0</v>
      </c>
      <c r="AJ43">
        <v>0.11651148885275851</v>
      </c>
      <c r="AK43">
        <v>3.0588235294117654</v>
      </c>
    </row>
    <row r="44" spans="1:39">
      <c r="A44" s="5">
        <v>3.1</v>
      </c>
      <c r="B44" s="76">
        <v>-17</v>
      </c>
      <c r="C44" s="76">
        <f t="shared" si="0"/>
        <v>-19.963065021785415</v>
      </c>
      <c r="D44" s="76">
        <v>5.1470588235294095</v>
      </c>
      <c r="E44" s="76">
        <f t="shared" si="1"/>
        <v>5.6163622186501012</v>
      </c>
      <c r="F44" s="76">
        <f t="shared" si="2"/>
        <v>-16</v>
      </c>
      <c r="G44" s="76">
        <v>17</v>
      </c>
      <c r="H44" s="76">
        <f t="shared" si="3"/>
        <v>14.036934978214587</v>
      </c>
      <c r="I44" s="76">
        <v>8.9705882352941178</v>
      </c>
      <c r="J44" s="76">
        <f t="shared" si="4"/>
        <v>9.4398916304148095</v>
      </c>
      <c r="K44" s="76">
        <f t="shared" si="5"/>
        <v>-16</v>
      </c>
      <c r="L44" s="76">
        <v>17</v>
      </c>
      <c r="M44" s="76">
        <f t="shared" si="6"/>
        <v>14.036934978214587</v>
      </c>
      <c r="N44" s="76">
        <v>-8.2058823529411757</v>
      </c>
      <c r="O44" s="76">
        <f t="shared" si="7"/>
        <v>-7.736578957820484</v>
      </c>
      <c r="P44" s="76">
        <f t="shared" si="8"/>
        <v>-16</v>
      </c>
      <c r="Q44" s="76">
        <v>-17</v>
      </c>
      <c r="R44" s="76">
        <f t="shared" si="9"/>
        <v>-19.963065021785415</v>
      </c>
      <c r="S44" s="76">
        <v>-4.382352941176471</v>
      </c>
      <c r="T44" s="76">
        <f t="shared" si="10"/>
        <v>-3.9130495460557788</v>
      </c>
      <c r="U44" s="76">
        <f t="shared" si="11"/>
        <v>-16</v>
      </c>
      <c r="V44" s="24">
        <v>2</v>
      </c>
      <c r="W44" s="24">
        <f t="shared" si="12"/>
        <v>279</v>
      </c>
      <c r="X44" s="24">
        <f t="shared" si="15"/>
        <v>3</v>
      </c>
      <c r="Y44" s="24">
        <f t="shared" si="13"/>
        <v>-2.9630650217854133</v>
      </c>
      <c r="Z44" s="24">
        <f t="shared" si="14"/>
        <v>0.46930339512069202</v>
      </c>
      <c r="AA44" s="5"/>
      <c r="AB44">
        <v>-47.837000000000003</v>
      </c>
      <c r="AC44">
        <v>19.689</v>
      </c>
      <c r="AD44">
        <v>-24.007999999999999</v>
      </c>
      <c r="AE44">
        <v>3.2266666666666661</v>
      </c>
      <c r="AF44">
        <v>-3.3333333333326699E-2</v>
      </c>
      <c r="AG44">
        <v>0.32666666666666322</v>
      </c>
      <c r="AH44">
        <v>29</v>
      </c>
      <c r="AI44">
        <v>-1</v>
      </c>
      <c r="AJ44">
        <v>2.8545314768941359</v>
      </c>
      <c r="AK44">
        <v>3.4411764705882355</v>
      </c>
    </row>
    <row r="45" spans="1:39">
      <c r="A45" s="5">
        <v>3.2</v>
      </c>
      <c r="B45" s="76">
        <v>-17</v>
      </c>
      <c r="C45" s="76">
        <f t="shared" si="0"/>
        <v>-19.853169548885461</v>
      </c>
      <c r="D45" s="76">
        <v>4.764705882352942</v>
      </c>
      <c r="E45" s="76">
        <f t="shared" si="1"/>
        <v>5.6917568654777835</v>
      </c>
      <c r="F45" s="76">
        <f t="shared" si="2"/>
        <v>-16</v>
      </c>
      <c r="G45" s="76">
        <v>17</v>
      </c>
      <c r="H45" s="76">
        <f t="shared" si="3"/>
        <v>14.146830451114539</v>
      </c>
      <c r="I45" s="76">
        <v>8.5882352941176467</v>
      </c>
      <c r="J45" s="76">
        <f t="shared" si="4"/>
        <v>9.5152862772424882</v>
      </c>
      <c r="K45" s="76">
        <f t="shared" si="5"/>
        <v>-16</v>
      </c>
      <c r="L45" s="76">
        <v>17</v>
      </c>
      <c r="M45" s="76">
        <f t="shared" si="6"/>
        <v>14.146830451114539</v>
      </c>
      <c r="N45" s="76">
        <v>-8.5882352941176467</v>
      </c>
      <c r="O45" s="76">
        <f t="shared" si="7"/>
        <v>-7.6611843109928053</v>
      </c>
      <c r="P45" s="76">
        <f t="shared" si="8"/>
        <v>-16</v>
      </c>
      <c r="Q45" s="76">
        <v>-17</v>
      </c>
      <c r="R45" s="76">
        <f t="shared" si="9"/>
        <v>-19.853169548885461</v>
      </c>
      <c r="S45" s="76">
        <v>-4.764705882352942</v>
      </c>
      <c r="T45" s="76">
        <f t="shared" si="10"/>
        <v>-3.8376548992281005</v>
      </c>
      <c r="U45" s="76">
        <f t="shared" si="11"/>
        <v>-16</v>
      </c>
      <c r="V45" s="68">
        <v>0</v>
      </c>
      <c r="W45" s="24">
        <f t="shared" si="12"/>
        <v>288</v>
      </c>
      <c r="X45" s="24">
        <f t="shared" si="15"/>
        <v>3</v>
      </c>
      <c r="Y45" s="24">
        <f t="shared" si="13"/>
        <v>-2.8531695488854609</v>
      </c>
      <c r="Z45" s="24">
        <f t="shared" si="14"/>
        <v>0.92705098312484169</v>
      </c>
      <c r="AA45" s="5"/>
      <c r="AB45">
        <v>-49.765999999999998</v>
      </c>
      <c r="AC45">
        <v>19.678999999999998</v>
      </c>
      <c r="AD45">
        <v>-23.908999999999999</v>
      </c>
      <c r="AE45">
        <v>3.214999999999991</v>
      </c>
      <c r="AF45">
        <v>-6.6666666666677074E-2</v>
      </c>
      <c r="AG45">
        <v>0.66000000000000125</v>
      </c>
      <c r="AH45">
        <v>29</v>
      </c>
      <c r="AI45">
        <v>-1</v>
      </c>
      <c r="AJ45">
        <v>5.7673186982147548</v>
      </c>
      <c r="AK45">
        <v>3.8235294117647056</v>
      </c>
    </row>
    <row r="46" spans="1:39">
      <c r="A46" s="5">
        <v>3.3</v>
      </c>
      <c r="B46" s="76">
        <v>-17</v>
      </c>
      <c r="C46" s="76">
        <f t="shared" si="0"/>
        <v>-19.673019572565103</v>
      </c>
      <c r="D46" s="76">
        <v>4.382352941176471</v>
      </c>
      <c r="E46" s="76">
        <f t="shared" si="1"/>
        <v>5.7443244403951113</v>
      </c>
      <c r="F46" s="76">
        <f t="shared" si="2"/>
        <v>-16</v>
      </c>
      <c r="G46" s="76">
        <v>17</v>
      </c>
      <c r="H46" s="76">
        <f t="shared" si="3"/>
        <v>14.326980427434897</v>
      </c>
      <c r="I46" s="76">
        <v>8.2058823529411757</v>
      </c>
      <c r="J46" s="76">
        <f t="shared" si="4"/>
        <v>9.567853852159816</v>
      </c>
      <c r="K46" s="76">
        <f t="shared" si="5"/>
        <v>-16</v>
      </c>
      <c r="L46" s="76">
        <v>17</v>
      </c>
      <c r="M46" s="76">
        <f t="shared" si="6"/>
        <v>14.326980427434897</v>
      </c>
      <c r="N46" s="76">
        <v>-8.9705882352941178</v>
      </c>
      <c r="O46" s="76">
        <f t="shared" si="7"/>
        <v>-7.6086167360754775</v>
      </c>
      <c r="P46" s="76">
        <f t="shared" si="8"/>
        <v>-16</v>
      </c>
      <c r="Q46" s="76">
        <v>-17</v>
      </c>
      <c r="R46" s="76">
        <f t="shared" si="9"/>
        <v>-19.673019572565103</v>
      </c>
      <c r="S46" s="76">
        <v>-5.1470588235294095</v>
      </c>
      <c r="T46" s="76">
        <f t="shared" si="10"/>
        <v>-3.7850873243107697</v>
      </c>
      <c r="U46" s="76">
        <f t="shared" si="11"/>
        <v>-16</v>
      </c>
      <c r="V46" s="24">
        <v>-2</v>
      </c>
      <c r="W46" s="24">
        <f t="shared" si="12"/>
        <v>297</v>
      </c>
      <c r="X46" s="24">
        <f t="shared" si="15"/>
        <v>3</v>
      </c>
      <c r="Y46" s="24">
        <f t="shared" si="13"/>
        <v>-2.6730195725651038</v>
      </c>
      <c r="Z46" s="24">
        <f t="shared" si="14"/>
        <v>1.3619714992186398</v>
      </c>
      <c r="AA46" s="5"/>
      <c r="AB46">
        <v>-51.69</v>
      </c>
      <c r="AC46">
        <v>19.661999999999999</v>
      </c>
      <c r="AD46">
        <v>-23.76</v>
      </c>
      <c r="AE46">
        <v>3.2066666666666652</v>
      </c>
      <c r="AF46">
        <v>-0.11333333333332972</v>
      </c>
      <c r="AG46">
        <v>0.99333333333331553</v>
      </c>
      <c r="AH46">
        <v>29</v>
      </c>
      <c r="AI46">
        <v>-1</v>
      </c>
      <c r="AJ46">
        <v>8.6801059195351655</v>
      </c>
      <c r="AK46">
        <v>3.4411764705882355</v>
      </c>
    </row>
    <row r="47" spans="1:39">
      <c r="A47" s="5">
        <v>3.4</v>
      </c>
      <c r="B47" s="76">
        <v>-17</v>
      </c>
      <c r="C47" s="76">
        <f t="shared" si="0"/>
        <v>-19.427050983124843</v>
      </c>
      <c r="D47" s="77">
        <v>4</v>
      </c>
      <c r="E47" s="76">
        <f t="shared" si="1"/>
        <v>5.7633557568774183</v>
      </c>
      <c r="F47" s="77">
        <f>-$F$9+SIN((A47-0.4)/(0.5)*PI())*$F$10</f>
        <v>-16.000000000000004</v>
      </c>
      <c r="G47" s="76">
        <v>17</v>
      </c>
      <c r="H47" s="76">
        <f t="shared" si="3"/>
        <v>14.572949016875157</v>
      </c>
      <c r="I47" s="76">
        <v>7.8235294117647065</v>
      </c>
      <c r="J47" s="76">
        <f t="shared" si="4"/>
        <v>9.5868851686421248</v>
      </c>
      <c r="K47" s="76">
        <f t="shared" si="5"/>
        <v>-16</v>
      </c>
      <c r="L47" s="76">
        <v>17</v>
      </c>
      <c r="M47" s="76">
        <f t="shared" si="6"/>
        <v>14.572949016875157</v>
      </c>
      <c r="N47" s="76">
        <v>-9.352941176470587</v>
      </c>
      <c r="O47" s="76">
        <f t="shared" si="7"/>
        <v>-7.5895854195931687</v>
      </c>
      <c r="P47" s="76">
        <f t="shared" si="8"/>
        <v>-16</v>
      </c>
      <c r="Q47" s="76">
        <v>-17</v>
      </c>
      <c r="R47" s="76">
        <f t="shared" si="9"/>
        <v>-19.427050983124843</v>
      </c>
      <c r="S47" s="76">
        <v>-5.5294117647058822</v>
      </c>
      <c r="T47" s="76">
        <f t="shared" si="10"/>
        <v>-3.7660560078284635</v>
      </c>
      <c r="U47" s="76">
        <f t="shared" si="11"/>
        <v>-16</v>
      </c>
      <c r="V47" s="24">
        <v>-4</v>
      </c>
      <c r="W47" s="24">
        <f t="shared" si="12"/>
        <v>306</v>
      </c>
      <c r="X47" s="24">
        <f t="shared" si="15"/>
        <v>3</v>
      </c>
      <c r="Y47" s="24">
        <f t="shared" si="13"/>
        <v>-2.4270509831248428</v>
      </c>
      <c r="Z47" s="24">
        <f t="shared" si="14"/>
        <v>1.7633557568774187</v>
      </c>
      <c r="AA47" s="5" t="s">
        <v>40</v>
      </c>
      <c r="AB47">
        <v>-53.593000000000004</v>
      </c>
      <c r="AC47">
        <v>19.64</v>
      </c>
      <c r="AD47">
        <v>-23.56</v>
      </c>
      <c r="AE47">
        <v>3.1716666666666757</v>
      </c>
      <c r="AF47">
        <v>-0.14666666666665643</v>
      </c>
      <c r="AG47">
        <v>1.3333333333333521</v>
      </c>
      <c r="AH47">
        <v>28</v>
      </c>
      <c r="AI47">
        <v>-2</v>
      </c>
      <c r="AJ47">
        <v>11.651148885282476</v>
      </c>
      <c r="AK47">
        <v>3.0588235294117654</v>
      </c>
    </row>
    <row r="48" spans="1:39">
      <c r="A48" s="5">
        <v>3.5</v>
      </c>
      <c r="B48" s="76">
        <v>-17</v>
      </c>
      <c r="C48" s="76">
        <f t="shared" si="0"/>
        <v>-19.121320343559642</v>
      </c>
      <c r="D48" s="77">
        <v>3.7930000000000001</v>
      </c>
      <c r="E48" s="76">
        <f t="shared" si="1"/>
        <v>5.9143203435596421</v>
      </c>
      <c r="F48" s="77">
        <f>-$F$9+SIN((A48-3.4)/(0.5)*PI())*$F$10</f>
        <v>-13.648858990830107</v>
      </c>
      <c r="G48" s="76">
        <v>17</v>
      </c>
      <c r="H48" s="76">
        <f t="shared" si="3"/>
        <v>14.878679656440358</v>
      </c>
      <c r="I48" s="76">
        <v>7.4411764705882355</v>
      </c>
      <c r="J48" s="76">
        <f t="shared" si="4"/>
        <v>9.5624968141478774</v>
      </c>
      <c r="K48" s="76">
        <f t="shared" si="5"/>
        <v>-16</v>
      </c>
      <c r="L48" s="76">
        <v>17</v>
      </c>
      <c r="M48" s="76">
        <f t="shared" si="6"/>
        <v>14.878679656440358</v>
      </c>
      <c r="N48" s="76">
        <v>-9.735294117647058</v>
      </c>
      <c r="O48" s="76">
        <f t="shared" si="7"/>
        <v>-7.613973774087416</v>
      </c>
      <c r="P48" s="76">
        <f t="shared" si="8"/>
        <v>-16</v>
      </c>
      <c r="Q48" s="76">
        <v>-17</v>
      </c>
      <c r="R48" s="76">
        <f t="shared" si="9"/>
        <v>-19.121320343559642</v>
      </c>
      <c r="S48" s="76">
        <v>-5.911764705882355</v>
      </c>
      <c r="T48" s="76">
        <f t="shared" si="10"/>
        <v>-3.7904443623227131</v>
      </c>
      <c r="U48" s="76">
        <f t="shared" si="11"/>
        <v>-16</v>
      </c>
      <c r="V48" s="24">
        <v>-6</v>
      </c>
      <c r="W48" s="24">
        <f t="shared" si="12"/>
        <v>315</v>
      </c>
      <c r="X48" s="24">
        <f t="shared" si="15"/>
        <v>3</v>
      </c>
      <c r="Y48" s="24">
        <f t="shared" si="13"/>
        <v>-2.1213203435596428</v>
      </c>
      <c r="Z48" s="24">
        <f t="shared" si="14"/>
        <v>2.1213203435596419</v>
      </c>
      <c r="AA48" s="5"/>
      <c r="AB48">
        <v>-53.593000000000004</v>
      </c>
      <c r="AC48">
        <v>25.82</v>
      </c>
      <c r="AD48">
        <v>-23.56</v>
      </c>
      <c r="AE48">
        <v>0</v>
      </c>
      <c r="AF48">
        <v>41.199999999999989</v>
      </c>
      <c r="AG48">
        <v>0</v>
      </c>
      <c r="AH48">
        <v>0</v>
      </c>
      <c r="AI48">
        <v>361</v>
      </c>
      <c r="AJ48">
        <v>0</v>
      </c>
      <c r="AK48">
        <v>2.6764705882352935</v>
      </c>
    </row>
    <row r="49" spans="1:37">
      <c r="A49" s="5">
        <v>3.6</v>
      </c>
      <c r="B49" s="76">
        <v>-17</v>
      </c>
      <c r="C49" s="76">
        <f t="shared" si="0"/>
        <v>-18.76335575687742</v>
      </c>
      <c r="D49" s="77">
        <v>7.008</v>
      </c>
      <c r="E49" s="76">
        <f t="shared" si="1"/>
        <v>9.4350509831248424</v>
      </c>
      <c r="F49" s="77">
        <f>-$F$9+SIN((A49-3.4)/(0.5)*PI())*$F$10</f>
        <v>-12.195773934819385</v>
      </c>
      <c r="G49" s="76">
        <v>17</v>
      </c>
      <c r="H49" s="76">
        <f t="shared" si="3"/>
        <v>15.23664424312258</v>
      </c>
      <c r="I49" s="76">
        <v>7.0588235294117627</v>
      </c>
      <c r="J49" s="76">
        <f t="shared" si="4"/>
        <v>9.4858745125366042</v>
      </c>
      <c r="K49" s="76">
        <f t="shared" si="5"/>
        <v>-16</v>
      </c>
      <c r="L49" s="76">
        <v>17</v>
      </c>
      <c r="M49" s="76">
        <f t="shared" si="6"/>
        <v>15.23664424312258</v>
      </c>
      <c r="N49" s="76">
        <v>-10.117647058823529</v>
      </c>
      <c r="O49" s="76">
        <f t="shared" si="7"/>
        <v>-7.6905960756986875</v>
      </c>
      <c r="P49" s="76">
        <f t="shared" si="8"/>
        <v>-16</v>
      </c>
      <c r="Q49" s="76">
        <v>-17</v>
      </c>
      <c r="R49" s="76">
        <f t="shared" si="9"/>
        <v>-18.76335575687742</v>
      </c>
      <c r="S49" s="76">
        <v>-6.2941176470588243</v>
      </c>
      <c r="T49" s="76">
        <f t="shared" si="10"/>
        <v>-3.8670666639339824</v>
      </c>
      <c r="U49" s="76">
        <f t="shared" si="11"/>
        <v>-16</v>
      </c>
      <c r="V49" s="24">
        <v>-8</v>
      </c>
      <c r="W49" s="24">
        <f t="shared" si="12"/>
        <v>324</v>
      </c>
      <c r="X49" s="24">
        <f t="shared" si="15"/>
        <v>3</v>
      </c>
      <c r="Y49" s="24">
        <f t="shared" si="13"/>
        <v>-1.7633557568774201</v>
      </c>
      <c r="Z49" s="24">
        <f t="shared" si="14"/>
        <v>2.4270509831248419</v>
      </c>
      <c r="AA49" s="5"/>
      <c r="AB49">
        <v>-40.194749999999999</v>
      </c>
      <c r="AC49">
        <v>32</v>
      </c>
      <c r="AD49">
        <v>-18.087249999999997</v>
      </c>
      <c r="AE49">
        <v>22.330416666666672</v>
      </c>
      <c r="AF49">
        <v>41.199999999999989</v>
      </c>
      <c r="AG49">
        <v>36.485000000000007</v>
      </c>
      <c r="AH49">
        <v>196</v>
      </c>
      <c r="AI49">
        <v>361</v>
      </c>
      <c r="AJ49">
        <v>318.81912530964388</v>
      </c>
      <c r="AK49">
        <v>2.2941176470588234</v>
      </c>
    </row>
    <row r="50" spans="1:37">
      <c r="A50" s="5">
        <v>3.7</v>
      </c>
      <c r="B50" s="76">
        <v>-17</v>
      </c>
      <c r="C50" s="76">
        <f t="shared" si="0"/>
        <v>-18.36197149921864</v>
      </c>
      <c r="D50" s="77">
        <v>10.708</v>
      </c>
      <c r="E50" s="76">
        <f t="shared" si="1"/>
        <v>13.381019572565103</v>
      </c>
      <c r="F50" s="77">
        <f>-$F$9+SIN((A50-3.4)/(0.5)*PI())*$F$10</f>
        <v>-12.195773934819387</v>
      </c>
      <c r="G50" s="76">
        <v>17</v>
      </c>
      <c r="H50" s="76">
        <f t="shared" si="3"/>
        <v>15.63802850078136</v>
      </c>
      <c r="I50" s="76">
        <v>6.6764705882352935</v>
      </c>
      <c r="J50" s="76">
        <f t="shared" si="4"/>
        <v>9.3494901608003964</v>
      </c>
      <c r="K50" s="76">
        <f t="shared" si="5"/>
        <v>-16</v>
      </c>
      <c r="L50" s="76">
        <v>17</v>
      </c>
      <c r="M50" s="76">
        <f t="shared" si="6"/>
        <v>15.63802850078136</v>
      </c>
      <c r="N50" s="76">
        <v>-10.5</v>
      </c>
      <c r="O50" s="76">
        <f t="shared" si="7"/>
        <v>-7.8269804274348971</v>
      </c>
      <c r="P50" s="76">
        <f t="shared" si="8"/>
        <v>-16</v>
      </c>
      <c r="Q50" s="76">
        <v>-17</v>
      </c>
      <c r="R50" s="76">
        <f t="shared" si="9"/>
        <v>-18.36197149921864</v>
      </c>
      <c r="S50" s="76">
        <v>-6.6764705882352935</v>
      </c>
      <c r="T50" s="76">
        <f t="shared" si="10"/>
        <v>-4.0034510156701906</v>
      </c>
      <c r="U50" s="76">
        <f t="shared" si="11"/>
        <v>-16</v>
      </c>
      <c r="V50" s="24">
        <v>-10</v>
      </c>
      <c r="W50" s="24">
        <f t="shared" si="12"/>
        <v>333</v>
      </c>
      <c r="X50" s="24">
        <f t="shared" si="15"/>
        <v>3</v>
      </c>
      <c r="Y50" s="24">
        <f t="shared" si="13"/>
        <v>-1.3619714992186409</v>
      </c>
      <c r="Z50" s="24">
        <f t="shared" si="14"/>
        <v>2.6730195725651034</v>
      </c>
      <c r="AA50" s="5"/>
      <c r="AB50">
        <v>-26.796499999999998</v>
      </c>
      <c r="AC50">
        <v>27</v>
      </c>
      <c r="AD50">
        <v>-12.614499999999998</v>
      </c>
      <c r="AE50">
        <v>22.330416666666665</v>
      </c>
      <c r="AF50">
        <v>-33.333333333333329</v>
      </c>
      <c r="AG50">
        <v>36.484999999999992</v>
      </c>
      <c r="AH50">
        <v>196</v>
      </c>
      <c r="AI50">
        <v>-292</v>
      </c>
      <c r="AJ50">
        <v>318.81912530964377</v>
      </c>
      <c r="AK50">
        <v>1.9117647058823533</v>
      </c>
    </row>
    <row r="51" spans="1:37">
      <c r="A51" s="5">
        <v>3.8</v>
      </c>
      <c r="B51" s="76">
        <v>-17</v>
      </c>
      <c r="C51" s="76">
        <f t="shared" si="0"/>
        <v>-17.927050983124843</v>
      </c>
      <c r="D51" s="77">
        <v>14.317</v>
      </c>
      <c r="E51" s="76">
        <f t="shared" si="1"/>
        <v>17.170169548885461</v>
      </c>
      <c r="F51" s="77">
        <f>-$F$9+SIN((A51-3.4)/(0.5)*PI())*$F$10</f>
        <v>-13.648858990830107</v>
      </c>
      <c r="G51" s="76">
        <v>17</v>
      </c>
      <c r="H51" s="76">
        <f t="shared" si="3"/>
        <v>16.072949016875157</v>
      </c>
      <c r="I51" s="76">
        <v>6.2941176470588243</v>
      </c>
      <c r="J51" s="76">
        <f t="shared" si="4"/>
        <v>9.1472871959442852</v>
      </c>
      <c r="K51" s="76">
        <f t="shared" si="5"/>
        <v>-16</v>
      </c>
      <c r="L51" s="76">
        <v>17</v>
      </c>
      <c r="M51" s="76">
        <f t="shared" si="6"/>
        <v>16.072949016875157</v>
      </c>
      <c r="N51" s="76">
        <v>-10.882352941176471</v>
      </c>
      <c r="O51" s="76">
        <f t="shared" si="7"/>
        <v>-8.0291833922910101</v>
      </c>
      <c r="P51" s="76">
        <f t="shared" si="8"/>
        <v>-16</v>
      </c>
      <c r="Q51" s="76">
        <v>-17</v>
      </c>
      <c r="R51" s="76">
        <f t="shared" si="9"/>
        <v>-17.927050983124843</v>
      </c>
      <c r="S51" s="76">
        <v>-7.0588235294117627</v>
      </c>
      <c r="T51" s="76">
        <f t="shared" si="10"/>
        <v>-4.2056539805263018</v>
      </c>
      <c r="U51" s="76">
        <f t="shared" si="11"/>
        <v>-16</v>
      </c>
      <c r="V51" s="24">
        <v>-10</v>
      </c>
      <c r="W51" s="24">
        <f t="shared" si="12"/>
        <v>342</v>
      </c>
      <c r="X51" s="24">
        <f t="shared" si="15"/>
        <v>3</v>
      </c>
      <c r="Y51" s="24">
        <f t="shared" si="13"/>
        <v>-0.9270509831248428</v>
      </c>
      <c r="Z51" s="24">
        <f t="shared" si="14"/>
        <v>2.8531695488854605</v>
      </c>
      <c r="AA51" s="5"/>
      <c r="AB51">
        <v>-13.398249999999997</v>
      </c>
      <c r="AC51">
        <v>22</v>
      </c>
      <c r="AD51">
        <v>-7.1417499999999983</v>
      </c>
      <c r="AE51">
        <v>22.330416666666665</v>
      </c>
      <c r="AF51">
        <v>-33.333333333333329</v>
      </c>
      <c r="AG51">
        <v>36.484999999999992</v>
      </c>
      <c r="AH51">
        <v>196</v>
      </c>
      <c r="AI51">
        <v>-292</v>
      </c>
      <c r="AJ51">
        <v>318.81912530964377</v>
      </c>
      <c r="AK51">
        <v>1.5294117647058831</v>
      </c>
    </row>
    <row r="52" spans="1:37">
      <c r="A52" s="5">
        <v>3.9</v>
      </c>
      <c r="B52" s="76">
        <v>-17</v>
      </c>
      <c r="C52" s="76">
        <f t="shared" si="0"/>
        <v>-17.469303395120694</v>
      </c>
      <c r="D52" s="77">
        <v>17.582000000000001</v>
      </c>
      <c r="E52" s="76">
        <f t="shared" si="1"/>
        <v>20.545065021785412</v>
      </c>
      <c r="F52" s="77">
        <f>-$F$9+SIN((A52-3.4)/(0.5)*PI())*$F$10</f>
        <v>-16</v>
      </c>
      <c r="G52" s="76">
        <v>17</v>
      </c>
      <c r="H52" s="76">
        <f t="shared" si="3"/>
        <v>16.530696604879306</v>
      </c>
      <c r="I52" s="76">
        <v>5.911764705882355</v>
      </c>
      <c r="J52" s="76">
        <f t="shared" si="4"/>
        <v>8.8748297276677679</v>
      </c>
      <c r="K52" s="76">
        <f t="shared" si="5"/>
        <v>-16</v>
      </c>
      <c r="L52" s="76">
        <v>17</v>
      </c>
      <c r="M52" s="76">
        <f t="shared" si="6"/>
        <v>16.530696604879306</v>
      </c>
      <c r="N52" s="76">
        <v>-11.264705882352942</v>
      </c>
      <c r="O52" s="76">
        <f t="shared" si="7"/>
        <v>-8.3016408605675291</v>
      </c>
      <c r="P52" s="76">
        <f t="shared" si="8"/>
        <v>-16</v>
      </c>
      <c r="Q52" s="76">
        <v>-17</v>
      </c>
      <c r="R52" s="76">
        <f t="shared" si="9"/>
        <v>-17.469303395120694</v>
      </c>
      <c r="S52" s="76">
        <v>-7.4411764705882355</v>
      </c>
      <c r="T52" s="76">
        <f t="shared" si="10"/>
        <v>-4.4781114488028226</v>
      </c>
      <c r="U52" s="76">
        <f t="shared" si="11"/>
        <v>-16</v>
      </c>
      <c r="V52" s="24">
        <v>-10</v>
      </c>
      <c r="W52" s="24">
        <f t="shared" si="12"/>
        <v>351</v>
      </c>
      <c r="X52" s="24">
        <f t="shared" si="15"/>
        <v>3</v>
      </c>
      <c r="Y52" s="24">
        <f t="shared" si="13"/>
        <v>-0.46930339512069336</v>
      </c>
      <c r="Z52" s="24">
        <f t="shared" si="14"/>
        <v>2.9630650217854129</v>
      </c>
      <c r="AA52" s="5"/>
      <c r="AB52">
        <v>0</v>
      </c>
      <c r="AC52">
        <v>17</v>
      </c>
      <c r="AD52">
        <v>-1.669</v>
      </c>
      <c r="AE52">
        <v>22.330416666666657</v>
      </c>
      <c r="AF52">
        <v>-33.333333333333329</v>
      </c>
      <c r="AG52">
        <v>36.484999999999978</v>
      </c>
      <c r="AH52">
        <v>196</v>
      </c>
      <c r="AI52">
        <v>-292</v>
      </c>
      <c r="AJ52">
        <v>318.81912530964365</v>
      </c>
      <c r="AK52">
        <v>1.1470588235294112</v>
      </c>
    </row>
    <row r="53" spans="1:37">
      <c r="A53" s="5">
        <v>4</v>
      </c>
      <c r="B53" s="76">
        <v>-17</v>
      </c>
      <c r="C53" s="76">
        <f>B53+$Y53</f>
        <v>-17</v>
      </c>
      <c r="D53" s="76">
        <v>17</v>
      </c>
      <c r="E53" s="76">
        <f>D53+$Z53</f>
        <v>20</v>
      </c>
      <c r="F53" s="76">
        <f t="shared" si="2"/>
        <v>-16</v>
      </c>
      <c r="G53" s="76">
        <v>17</v>
      </c>
      <c r="H53" s="76">
        <f>G53+$Y53</f>
        <v>17</v>
      </c>
      <c r="I53" s="76">
        <v>5.5294117647058822</v>
      </c>
      <c r="J53" s="76">
        <f>I53+$Z53</f>
        <v>8.5294117647058822</v>
      </c>
      <c r="K53" s="76">
        <f t="shared" si="5"/>
        <v>-16</v>
      </c>
      <c r="L53" s="76">
        <v>17</v>
      </c>
      <c r="M53" s="76">
        <f>L53+$Y53</f>
        <v>17</v>
      </c>
      <c r="N53" s="76">
        <v>-11.647058823529413</v>
      </c>
      <c r="O53" s="76">
        <f>N53+$Z53</f>
        <v>-8.647058823529413</v>
      </c>
      <c r="P53" s="76">
        <f t="shared" si="8"/>
        <v>-16</v>
      </c>
      <c r="Q53" s="76">
        <v>-17</v>
      </c>
      <c r="R53" s="76">
        <f>Q53+$Y53</f>
        <v>-17</v>
      </c>
      <c r="S53" s="76">
        <v>-7.8235294117647065</v>
      </c>
      <c r="T53" s="76">
        <f>S53+$Z53</f>
        <v>-4.8235294117647065</v>
      </c>
      <c r="U53" s="76">
        <f t="shared" si="11"/>
        <v>-16</v>
      </c>
      <c r="V53" s="24">
        <v>-10</v>
      </c>
      <c r="W53" s="24">
        <f t="shared" si="12"/>
        <v>360</v>
      </c>
      <c r="X53" s="24">
        <f t="shared" si="15"/>
        <v>3</v>
      </c>
      <c r="Y53" s="24">
        <f t="shared" si="13"/>
        <v>-7.3508907294517201E-16</v>
      </c>
      <c r="Z53" s="24">
        <f t="shared" si="14"/>
        <v>3</v>
      </c>
      <c r="AA53" s="5" t="s">
        <v>132</v>
      </c>
      <c r="AB53">
        <v>0</v>
      </c>
      <c r="AC53">
        <v>13.343</v>
      </c>
      <c r="AD53">
        <v>-1.669</v>
      </c>
      <c r="AE53">
        <v>0</v>
      </c>
      <c r="AF53">
        <v>-24.379999999999995</v>
      </c>
      <c r="AG53">
        <v>0</v>
      </c>
    </row>
    <row r="57" spans="1:37">
      <c r="A57" s="5">
        <v>0</v>
      </c>
      <c r="G57" s="76">
        <v>17</v>
      </c>
      <c r="H57" s="76"/>
      <c r="I57" s="76">
        <v>9.352941176470587</v>
      </c>
      <c r="J57" s="76"/>
      <c r="K57" s="76">
        <v>-12</v>
      </c>
    </row>
    <row r="58" spans="1:37">
      <c r="A58" s="5">
        <v>0.1</v>
      </c>
      <c r="G58" s="76">
        <v>17</v>
      </c>
      <c r="H58" s="76"/>
      <c r="I58" s="76">
        <v>8.9705882352941178</v>
      </c>
      <c r="J58" s="76"/>
      <c r="K58" s="76">
        <v>-12</v>
      </c>
    </row>
    <row r="59" spans="1:37">
      <c r="A59" s="5">
        <v>0.2</v>
      </c>
      <c r="G59" s="76">
        <v>17</v>
      </c>
      <c r="H59" s="76"/>
      <c r="I59" s="76">
        <v>8.5882352941176467</v>
      </c>
      <c r="J59" s="76"/>
      <c r="K59" s="76">
        <v>-12</v>
      </c>
    </row>
    <row r="60" spans="1:37">
      <c r="A60" s="5">
        <v>0.3</v>
      </c>
      <c r="G60" s="76">
        <v>17</v>
      </c>
      <c r="H60" s="76"/>
      <c r="I60" s="76">
        <v>8.2058823529411757</v>
      </c>
      <c r="J60" s="76"/>
      <c r="K60" s="76">
        <v>-12</v>
      </c>
    </row>
    <row r="61" spans="1:37">
      <c r="A61" s="5">
        <v>0.4</v>
      </c>
      <c r="G61" s="76">
        <v>17</v>
      </c>
      <c r="H61" s="76"/>
      <c r="I61" s="76">
        <v>7.8235294117647065</v>
      </c>
      <c r="J61" s="76"/>
      <c r="K61" s="76">
        <v>-12</v>
      </c>
    </row>
    <row r="62" spans="1:37">
      <c r="A62" s="5">
        <v>0.5</v>
      </c>
      <c r="G62" s="76">
        <v>17</v>
      </c>
      <c r="H62" s="76"/>
      <c r="I62" s="76">
        <v>7.4411764705882355</v>
      </c>
      <c r="J62" s="76"/>
      <c r="K62" s="76">
        <v>-12</v>
      </c>
    </row>
    <row r="63" spans="1:37">
      <c r="A63" s="5">
        <v>0.6</v>
      </c>
      <c r="G63" s="76">
        <v>17</v>
      </c>
      <c r="H63" s="76"/>
      <c r="I63" s="76">
        <v>7.0588235294117627</v>
      </c>
      <c r="J63" s="76"/>
      <c r="K63" s="76">
        <v>-12</v>
      </c>
    </row>
    <row r="64" spans="1:37">
      <c r="A64" s="5">
        <v>0.7</v>
      </c>
      <c r="G64" s="76">
        <v>17</v>
      </c>
      <c r="H64" s="76"/>
      <c r="I64" s="76">
        <v>6.6764705882352935</v>
      </c>
      <c r="J64" s="76"/>
      <c r="K64" s="76">
        <v>-12</v>
      </c>
    </row>
    <row r="65" spans="1:11">
      <c r="A65" s="5">
        <v>0.8</v>
      </c>
      <c r="G65" s="76">
        <v>17</v>
      </c>
      <c r="H65" s="76"/>
      <c r="I65" s="76">
        <v>6.2941176470588243</v>
      </c>
      <c r="J65" s="76"/>
      <c r="K65" s="76">
        <v>-12</v>
      </c>
    </row>
    <row r="66" spans="1:11">
      <c r="A66" s="5">
        <v>0.9</v>
      </c>
      <c r="G66" s="76">
        <v>17</v>
      </c>
      <c r="H66" s="76"/>
      <c r="I66" s="76">
        <v>5.911764705882355</v>
      </c>
      <c r="J66" s="76"/>
      <c r="K66" s="76">
        <v>-12</v>
      </c>
    </row>
    <row r="67" spans="1:11">
      <c r="A67" s="5">
        <v>1</v>
      </c>
      <c r="G67" s="76">
        <v>17</v>
      </c>
      <c r="H67" s="76"/>
      <c r="I67" s="76">
        <v>5.5294117647058822</v>
      </c>
      <c r="J67" s="76"/>
      <c r="K67" s="76">
        <v>-12</v>
      </c>
    </row>
    <row r="68" spans="1:11">
      <c r="A68" s="5">
        <v>1.1000000000000001</v>
      </c>
      <c r="G68" s="76">
        <v>17</v>
      </c>
      <c r="H68" s="76"/>
      <c r="I68" s="76">
        <v>5.1470588235294095</v>
      </c>
      <c r="J68" s="76"/>
      <c r="K68" s="76">
        <v>-12</v>
      </c>
    </row>
    <row r="69" spans="1:11">
      <c r="A69" s="5">
        <v>1.2</v>
      </c>
      <c r="G69" s="76">
        <v>17</v>
      </c>
      <c r="H69" s="76"/>
      <c r="I69" s="76">
        <v>4.764705882352942</v>
      </c>
      <c r="J69" s="76"/>
      <c r="K69" s="76">
        <v>-12</v>
      </c>
    </row>
    <row r="70" spans="1:11">
      <c r="A70" s="5">
        <v>1.3</v>
      </c>
      <c r="G70" s="76">
        <v>17</v>
      </c>
      <c r="H70" s="76"/>
      <c r="I70" s="76">
        <v>4.382352941176471</v>
      </c>
      <c r="J70" s="76"/>
      <c r="K70" s="76">
        <v>-12</v>
      </c>
    </row>
    <row r="71" spans="1:11">
      <c r="A71" s="5">
        <v>1.4</v>
      </c>
      <c r="G71" s="76">
        <v>17</v>
      </c>
      <c r="H71" s="76"/>
      <c r="I71" s="76">
        <v>4</v>
      </c>
      <c r="J71" s="76"/>
      <c r="K71" s="76">
        <v>-12</v>
      </c>
    </row>
    <row r="72" spans="1:11">
      <c r="A72" s="5">
        <v>1.5</v>
      </c>
      <c r="G72" s="76">
        <v>18.369</v>
      </c>
      <c r="H72" s="76"/>
      <c r="I72" s="76">
        <v>3.7930000000000001</v>
      </c>
      <c r="J72" s="76"/>
      <c r="K72" s="76">
        <v>-10.976000000000001</v>
      </c>
    </row>
    <row r="73" spans="1:11">
      <c r="A73" s="5">
        <v>1.6</v>
      </c>
      <c r="G73" s="76">
        <v>21.184000000000001</v>
      </c>
      <c r="H73" s="76"/>
      <c r="I73" s="76">
        <v>7.008</v>
      </c>
      <c r="J73" s="76"/>
      <c r="K73" s="76">
        <v>-9.3130000000000006</v>
      </c>
    </row>
    <row r="74" spans="1:11">
      <c r="A74" s="5">
        <v>1.7</v>
      </c>
      <c r="G74" s="76">
        <v>20.914999999999999</v>
      </c>
      <c r="H74" s="76"/>
      <c r="I74" s="76">
        <v>10.708</v>
      </c>
      <c r="J74" s="76"/>
      <c r="K74" s="76">
        <v>-9.89</v>
      </c>
    </row>
    <row r="75" spans="1:11">
      <c r="A75" s="5">
        <v>1.8</v>
      </c>
      <c r="G75" s="76">
        <v>19.702000000000002</v>
      </c>
      <c r="H75" s="76"/>
      <c r="I75" s="76">
        <v>14.317</v>
      </c>
      <c r="J75" s="76"/>
      <c r="K75" s="76">
        <v>-10.494999999999999</v>
      </c>
    </row>
    <row r="76" spans="1:11">
      <c r="A76" s="5">
        <v>1.9</v>
      </c>
      <c r="G76" s="76">
        <v>17.582000000000001</v>
      </c>
      <c r="H76" s="76"/>
      <c r="I76" s="76">
        <v>17.582000000000001</v>
      </c>
      <c r="J76" s="76"/>
      <c r="K76" s="76">
        <v>-11.122</v>
      </c>
    </row>
    <row r="77" spans="1:11">
      <c r="A77" s="5">
        <v>2</v>
      </c>
      <c r="G77" s="76">
        <v>17</v>
      </c>
      <c r="H77" s="76"/>
      <c r="I77" s="76">
        <v>17</v>
      </c>
      <c r="J77" s="76"/>
      <c r="K77" s="76">
        <v>-12</v>
      </c>
    </row>
    <row r="78" spans="1:11">
      <c r="A78" s="5">
        <v>2.1</v>
      </c>
      <c r="G78" s="76">
        <v>17</v>
      </c>
      <c r="H78" s="76"/>
      <c r="I78" s="76">
        <v>16.617647058823529</v>
      </c>
      <c r="J78" s="76"/>
      <c r="K78" s="76">
        <v>-12</v>
      </c>
    </row>
    <row r="79" spans="1:11">
      <c r="A79" s="5">
        <v>2.2000000000000002</v>
      </c>
      <c r="G79" s="76">
        <v>17</v>
      </c>
      <c r="H79" s="76"/>
      <c r="I79" s="76">
        <v>16.235294117647058</v>
      </c>
      <c r="J79" s="76"/>
      <c r="K79" s="76">
        <v>-12</v>
      </c>
    </row>
    <row r="80" spans="1:11">
      <c r="A80" s="5">
        <v>2.2999999999999998</v>
      </c>
      <c r="G80" s="76">
        <v>17</v>
      </c>
      <c r="H80" s="76"/>
      <c r="I80" s="76">
        <v>15.852941176470589</v>
      </c>
      <c r="J80" s="76"/>
      <c r="K80" s="76">
        <v>-12</v>
      </c>
    </row>
    <row r="81" spans="1:11">
      <c r="A81" s="5">
        <v>2.4</v>
      </c>
      <c r="G81" s="76">
        <v>17</v>
      </c>
      <c r="H81" s="76"/>
      <c r="I81" s="76">
        <v>15.470588235294118</v>
      </c>
      <c r="J81" s="76"/>
      <c r="K81" s="76">
        <v>-12</v>
      </c>
    </row>
    <row r="82" spans="1:11">
      <c r="A82" s="5">
        <v>2.5</v>
      </c>
      <c r="G82" s="76">
        <v>17</v>
      </c>
      <c r="H82" s="76"/>
      <c r="I82" s="76">
        <v>15.088235294117647</v>
      </c>
      <c r="J82" s="76"/>
      <c r="K82" s="76">
        <v>-12</v>
      </c>
    </row>
    <row r="83" spans="1:11">
      <c r="A83" s="5">
        <v>2.6</v>
      </c>
      <c r="G83" s="76">
        <v>17</v>
      </c>
      <c r="H83" s="76"/>
      <c r="I83" s="76">
        <v>14.705882352941178</v>
      </c>
      <c r="J83" s="76"/>
      <c r="K83" s="76">
        <v>-12</v>
      </c>
    </row>
    <row r="84" spans="1:11">
      <c r="A84" s="5">
        <v>2.7</v>
      </c>
      <c r="G84" s="76">
        <v>17</v>
      </c>
      <c r="H84" s="76"/>
      <c r="I84" s="76">
        <v>14.323529411764707</v>
      </c>
      <c r="J84" s="76"/>
      <c r="K84" s="76">
        <v>-12</v>
      </c>
    </row>
    <row r="85" spans="1:11">
      <c r="A85" s="5">
        <v>2.8</v>
      </c>
      <c r="G85" s="76">
        <v>17</v>
      </c>
      <c r="H85" s="76"/>
      <c r="I85" s="76">
        <v>13.941176470588236</v>
      </c>
      <c r="J85" s="76"/>
      <c r="K85" s="76">
        <v>-12</v>
      </c>
    </row>
    <row r="86" spans="1:11">
      <c r="A86" s="5">
        <v>2.9</v>
      </c>
      <c r="G86" s="76">
        <v>17</v>
      </c>
      <c r="H86" s="76"/>
      <c r="I86" s="76">
        <v>13.558823529411764</v>
      </c>
      <c r="J86" s="76"/>
      <c r="K86" s="76">
        <v>-12</v>
      </c>
    </row>
    <row r="87" spans="1:11">
      <c r="A87" s="5">
        <v>3</v>
      </c>
      <c r="G87" s="76">
        <v>17</v>
      </c>
      <c r="H87" s="76"/>
      <c r="I87" s="76">
        <v>13.176470588235293</v>
      </c>
      <c r="J87" s="76"/>
      <c r="K87" s="76">
        <v>-12</v>
      </c>
    </row>
    <row r="88" spans="1:11">
      <c r="A88" s="5">
        <v>3.1</v>
      </c>
      <c r="G88" s="76">
        <v>17</v>
      </c>
      <c r="H88" s="76"/>
      <c r="I88" s="76">
        <v>12.794117647058822</v>
      </c>
      <c r="J88" s="76"/>
      <c r="K88" s="76">
        <v>-12</v>
      </c>
    </row>
    <row r="89" spans="1:11">
      <c r="A89" s="5">
        <v>3.2</v>
      </c>
      <c r="G89" s="76">
        <v>17</v>
      </c>
      <c r="H89" s="76"/>
      <c r="I89" s="76">
        <v>12.411764705882353</v>
      </c>
      <c r="J89" s="76"/>
      <c r="K89" s="76">
        <v>-12</v>
      </c>
    </row>
    <row r="90" spans="1:11">
      <c r="A90" s="5">
        <v>3.3</v>
      </c>
      <c r="G90" s="76">
        <v>17</v>
      </c>
      <c r="H90" s="76"/>
      <c r="I90" s="76">
        <v>12.02941176470588</v>
      </c>
      <c r="J90" s="76"/>
      <c r="K90" s="76">
        <v>-12</v>
      </c>
    </row>
    <row r="91" spans="1:11">
      <c r="A91" s="5">
        <v>3.4</v>
      </c>
      <c r="G91" s="76">
        <v>17</v>
      </c>
      <c r="H91" s="76"/>
      <c r="I91" s="76">
        <v>11.647058823529413</v>
      </c>
      <c r="J91" s="76"/>
      <c r="K91" s="76">
        <v>-12</v>
      </c>
    </row>
    <row r="92" spans="1:11">
      <c r="A92" s="5">
        <v>3.5</v>
      </c>
      <c r="G92" s="76">
        <v>17</v>
      </c>
      <c r="H92" s="76"/>
      <c r="I92" s="76">
        <v>11.264705882352942</v>
      </c>
      <c r="J92" s="76"/>
      <c r="K92" s="76">
        <v>-12</v>
      </c>
    </row>
    <row r="93" spans="1:11">
      <c r="A93" s="5">
        <v>3.6</v>
      </c>
      <c r="G93" s="76">
        <v>17</v>
      </c>
      <c r="H93" s="76"/>
      <c r="I93" s="76">
        <v>10.882352941176471</v>
      </c>
      <c r="J93" s="76"/>
      <c r="K93" s="76">
        <v>-12</v>
      </c>
    </row>
    <row r="94" spans="1:11">
      <c r="A94" s="5">
        <v>3.7</v>
      </c>
      <c r="G94" s="76">
        <v>17</v>
      </c>
      <c r="H94" s="76"/>
      <c r="I94" s="76">
        <v>10.5</v>
      </c>
      <c r="J94" s="76"/>
      <c r="K94" s="76">
        <v>-12</v>
      </c>
    </row>
    <row r="95" spans="1:11">
      <c r="A95" s="5">
        <v>3.8</v>
      </c>
      <c r="G95" s="76">
        <v>17</v>
      </c>
      <c r="H95" s="76"/>
      <c r="I95" s="76">
        <v>10.117647058823529</v>
      </c>
      <c r="J95" s="76"/>
      <c r="K95" s="76">
        <v>-12</v>
      </c>
    </row>
    <row r="96" spans="1:11">
      <c r="A96" s="5">
        <v>3.9</v>
      </c>
      <c r="G96" s="76">
        <v>17</v>
      </c>
      <c r="H96" s="76"/>
      <c r="I96" s="76">
        <v>9.735294117647058</v>
      </c>
      <c r="J96" s="76"/>
      <c r="K96" s="76">
        <v>-12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Gait 1 rev 3</vt:lpstr>
      <vt:lpstr>Gait 2 rev 0</vt:lpstr>
      <vt:lpstr>Gait 2 rev 1</vt:lpstr>
      <vt:lpstr>Gait 2 rev 2</vt:lpstr>
      <vt:lpstr>Gait 2 rev 3</vt:lpstr>
      <vt:lpstr>Home to Gait1</vt:lpstr>
      <vt:lpstr>Home to Gait 2</vt:lpstr>
      <vt:lpstr>Gait 3 rev 0</vt:lpstr>
      <vt:lpstr>gaits.csv</vt:lpstr>
      <vt:lpstr>Rotate clockwise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Warren MacEvoy</cp:lastModifiedBy>
  <dcterms:created xsi:type="dcterms:W3CDTF">2013-07-24T17:49:54Z</dcterms:created>
  <dcterms:modified xsi:type="dcterms:W3CDTF">2013-10-08T21:41:17Z</dcterms:modified>
</cp:coreProperties>
</file>