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mao/Documents/aramco/python scripts/"/>
    </mc:Choice>
  </mc:AlternateContent>
  <xr:revisionPtr revIDLastSave="0" documentId="13_ncr:1_{2BE69B13-98C2-174C-8AA6-DB1B591B0BCE}" xr6:coauthVersionLast="47" xr6:coauthVersionMax="47" xr10:uidLastSave="{00000000-0000-0000-0000-000000000000}"/>
  <bookViews>
    <workbookView xWindow="47900" yWindow="3500" windowWidth="45840" windowHeight="24920" tabRatio="779" activeTab="6" xr2:uid="{00000000-000D-0000-FFFF-FFFF00000000}"/>
  </bookViews>
  <sheets>
    <sheet name="glossary" sheetId="7" r:id="rId1"/>
    <sheet name="out_countries" sheetId="11" r:id="rId2"/>
    <sheet name="out_regas" sheetId="3" r:id="rId3"/>
    <sheet name="out_lng_to_regas" sheetId="1" r:id="rId4"/>
    <sheet name="out_lng" sheetId="13" r:id="rId5"/>
    <sheet name="out_fields" sheetId="2" r:id="rId6"/>
    <sheet name="out_searoutes" sheetId="6" r:id="rId7"/>
    <sheet name="pipeline_pathways_metadata" sheetId="5" r:id="rId8"/>
    <sheet name="tmp_terminals" sheetId="4" r:id="rId9"/>
    <sheet name="in_LCA" sheetId="10" r:id="rId10"/>
  </sheets>
  <definedNames>
    <definedName name="_xlnm._FilterDatabase" localSheetId="9" hidden="1">in_LCA!$A$2:$K$12</definedName>
    <definedName name="_xlnm._FilterDatabase" localSheetId="3" hidden="1">out_lng_to_regas!$A$1:$R$3637</definedName>
    <definedName name="_xlnm._FilterDatabase" localSheetId="7" hidden="1">pipeline_pathways_metadata!$A$1:$N$15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6" l="1"/>
  <c r="L5" i="6"/>
  <c r="L6" i="6"/>
  <c r="L7" i="6"/>
  <c r="L3" i="6"/>
  <c r="K4" i="6"/>
  <c r="K5" i="6"/>
  <c r="K6" i="6"/>
  <c r="K7" i="6"/>
  <c r="K3" i="6"/>
  <c r="J4" i="6"/>
  <c r="J5" i="6"/>
  <c r="J6" i="6"/>
  <c r="J7" i="6"/>
  <c r="J3" i="6"/>
  <c r="I4" i="6"/>
  <c r="I5" i="6"/>
  <c r="I6" i="6"/>
  <c r="I7" i="6"/>
  <c r="I3" i="6"/>
  <c r="B3" i="6"/>
  <c r="R3" i="1"/>
  <c r="R4" i="1"/>
  <c r="R5" i="1"/>
  <c r="R6" i="1"/>
  <c r="R2" i="1"/>
  <c r="L4" i="11"/>
  <c r="N4" i="11" s="1"/>
  <c r="L2" i="11"/>
  <c r="N2" i="11" s="1"/>
  <c r="J4" i="11"/>
  <c r="J2" i="11"/>
  <c r="G3" i="1" l="1"/>
  <c r="H3" i="1"/>
  <c r="G4" i="1"/>
  <c r="H4" i="1"/>
  <c r="G5" i="1"/>
  <c r="H5" i="1"/>
  <c r="G6" i="1"/>
  <c r="H6" i="1"/>
  <c r="H2" i="1"/>
  <c r="G2" i="1"/>
  <c r="F3" i="1"/>
  <c r="F4" i="1"/>
  <c r="F5" i="1"/>
  <c r="F6" i="1"/>
  <c r="F2" i="1"/>
  <c r="E3" i="3"/>
  <c r="F3" i="3"/>
  <c r="E4" i="3"/>
  <c r="F4" i="3"/>
  <c r="F2" i="3"/>
  <c r="E2" i="3"/>
  <c r="C3" i="3"/>
  <c r="C5" i="1" s="1"/>
  <c r="D3" i="3"/>
  <c r="D5" i="1" s="1"/>
  <c r="C4" i="3"/>
  <c r="C6" i="1" s="1"/>
  <c r="D4" i="3"/>
  <c r="D6" i="1" s="1"/>
  <c r="D2" i="3"/>
  <c r="C2" i="3"/>
  <c r="C2" i="1" s="1"/>
  <c r="B3" i="3"/>
  <c r="B5" i="1" s="1"/>
  <c r="B4" i="3"/>
  <c r="B6" i="1" s="1"/>
  <c r="B2" i="3"/>
  <c r="B4" i="1" s="1"/>
  <c r="R5" i="13"/>
  <c r="O4" i="1" s="1"/>
  <c r="M5" i="13"/>
  <c r="O5" i="13" s="1"/>
  <c r="K4" i="1" s="1"/>
  <c r="G5" i="13"/>
  <c r="G4" i="13"/>
  <c r="G3" i="13"/>
  <c r="G2" i="13"/>
  <c r="F3" i="13"/>
  <c r="F4" i="13"/>
  <c r="F5" i="13"/>
  <c r="F2" i="13"/>
  <c r="J4" i="2"/>
  <c r="K4" i="2"/>
  <c r="L4" i="2"/>
  <c r="M4" i="2"/>
  <c r="J5" i="2"/>
  <c r="K5" i="2"/>
  <c r="L5" i="2"/>
  <c r="M5" i="2"/>
  <c r="J6" i="2"/>
  <c r="K6" i="2"/>
  <c r="L6" i="2"/>
  <c r="M6" i="2"/>
  <c r="J7" i="2"/>
  <c r="K7" i="2"/>
  <c r="L7" i="2"/>
  <c r="M7" i="2"/>
  <c r="L2" i="2"/>
  <c r="K2" i="2"/>
  <c r="E3" i="13"/>
  <c r="R3" i="13" s="1"/>
  <c r="O3" i="1" s="1"/>
  <c r="E4" i="13"/>
  <c r="S4" i="13" s="1"/>
  <c r="E5" i="13"/>
  <c r="S5" i="13" s="1"/>
  <c r="P4" i="1" s="1"/>
  <c r="E2" i="13"/>
  <c r="S2" i="13" s="1"/>
  <c r="P2" i="1" s="1"/>
  <c r="U3" i="2"/>
  <c r="U4" i="2"/>
  <c r="U5" i="2"/>
  <c r="U6" i="2"/>
  <c r="U7" i="2"/>
  <c r="U2" i="2"/>
  <c r="B7" i="6"/>
  <c r="F7" i="6" s="1"/>
  <c r="E7" i="6"/>
  <c r="G7" i="6"/>
  <c r="M7" i="6"/>
  <c r="H7" i="4"/>
  <c r="G4" i="3"/>
  <c r="M4" i="3" s="1"/>
  <c r="I3" i="11"/>
  <c r="I5" i="11"/>
  <c r="E4" i="11"/>
  <c r="E5" i="11"/>
  <c r="E2" i="11"/>
  <c r="D17" i="10"/>
  <c r="K3" i="2" s="1"/>
  <c r="E17" i="10"/>
  <c r="L3" i="2" s="1"/>
  <c r="F17" i="10"/>
  <c r="M3" i="2" s="1"/>
  <c r="C17" i="10"/>
  <c r="J3" i="2" s="1"/>
  <c r="D16" i="10"/>
  <c r="E16" i="10"/>
  <c r="F16" i="10"/>
  <c r="M2" i="2" s="1"/>
  <c r="K5" i="13" s="1"/>
  <c r="C16" i="10"/>
  <c r="J2" i="2" s="1"/>
  <c r="C3" i="5"/>
  <c r="C4" i="5"/>
  <c r="C5" i="5"/>
  <c r="C6" i="5"/>
  <c r="C7" i="5"/>
  <c r="C2" i="5"/>
  <c r="B4" i="6"/>
  <c r="F4" i="6" s="1"/>
  <c r="B5" i="6"/>
  <c r="F5" i="6" s="1"/>
  <c r="B6" i="6"/>
  <c r="F3" i="6"/>
  <c r="B2" i="5"/>
  <c r="D2" i="5" s="1"/>
  <c r="K2" i="5" s="1"/>
  <c r="B4" i="5"/>
  <c r="D4" i="5" s="1"/>
  <c r="J4" i="5" s="1"/>
  <c r="B5" i="5"/>
  <c r="B6" i="5"/>
  <c r="D6" i="5" s="1"/>
  <c r="K6" i="5" s="1"/>
  <c r="B7" i="5"/>
  <c r="D7" i="5" s="1"/>
  <c r="K7" i="5" s="1"/>
  <c r="B3" i="5"/>
  <c r="D3" i="5" s="1"/>
  <c r="J3" i="5" s="1"/>
  <c r="G2" i="3"/>
  <c r="G3" i="3"/>
  <c r="M3" i="3" s="1"/>
  <c r="G12" i="10"/>
  <c r="G7" i="10"/>
  <c r="G11" i="10"/>
  <c r="G6" i="10"/>
  <c r="G10" i="10"/>
  <c r="G5" i="10"/>
  <c r="G9" i="10"/>
  <c r="G4" i="10"/>
  <c r="G8" i="10"/>
  <c r="G3" i="10"/>
  <c r="E4" i="6"/>
  <c r="E5" i="6"/>
  <c r="E6" i="6"/>
  <c r="E3" i="6"/>
  <c r="G4" i="6"/>
  <c r="G5" i="6"/>
  <c r="G6" i="6"/>
  <c r="G3" i="6"/>
  <c r="H8" i="4"/>
  <c r="M6" i="6"/>
  <c r="P5" i="1" l="1"/>
  <c r="P6" i="1"/>
  <c r="Q3" i="13"/>
  <c r="N3" i="1" s="1"/>
  <c r="S3" i="13"/>
  <c r="P3" i="1" s="1"/>
  <c r="J3" i="3" s="1"/>
  <c r="M2" i="13"/>
  <c r="O2" i="13" s="1"/>
  <c r="K2" i="1" s="1"/>
  <c r="R2" i="13"/>
  <c r="O2" i="1" s="1"/>
  <c r="H4" i="13"/>
  <c r="M3" i="13"/>
  <c r="O3" i="13" s="1"/>
  <c r="K3" i="1" s="1"/>
  <c r="I4" i="13"/>
  <c r="J3" i="13"/>
  <c r="M4" i="13"/>
  <c r="O4" i="13" s="1"/>
  <c r="R4" i="13"/>
  <c r="Q2" i="13"/>
  <c r="N2" i="1" s="1"/>
  <c r="Q5" i="13"/>
  <c r="N4" i="1" s="1"/>
  <c r="Q4" i="13"/>
  <c r="D3" i="1"/>
  <c r="C4" i="1"/>
  <c r="J4" i="3"/>
  <c r="D7" i="6"/>
  <c r="M2" i="3"/>
  <c r="C3" i="1"/>
  <c r="D2" i="1"/>
  <c r="D4" i="1"/>
  <c r="B3" i="1"/>
  <c r="B2" i="1"/>
  <c r="H3" i="13"/>
  <c r="H2" i="13"/>
  <c r="H5" i="13"/>
  <c r="J2" i="13"/>
  <c r="K4" i="13"/>
  <c r="K3" i="13"/>
  <c r="K2" i="13"/>
  <c r="J5" i="13"/>
  <c r="J4" i="13"/>
  <c r="I5" i="13"/>
  <c r="I2" i="13"/>
  <c r="I3" i="13"/>
  <c r="J2" i="5"/>
  <c r="J7" i="5"/>
  <c r="K4" i="5"/>
  <c r="J6" i="5"/>
  <c r="K3" i="5"/>
  <c r="K4" i="11"/>
  <c r="E2" i="5"/>
  <c r="F3" i="5"/>
  <c r="G3" i="5"/>
  <c r="F7" i="5"/>
  <c r="G7" i="5"/>
  <c r="F4" i="5"/>
  <c r="G4" i="5"/>
  <c r="F6" i="5"/>
  <c r="G6" i="5"/>
  <c r="G2" i="5"/>
  <c r="F2" i="5"/>
  <c r="H2" i="5"/>
  <c r="E5" i="5"/>
  <c r="E7" i="5"/>
  <c r="E4" i="5"/>
  <c r="D5" i="5"/>
  <c r="E6" i="5"/>
  <c r="E3" i="5"/>
  <c r="D6" i="6"/>
  <c r="D4" i="6"/>
  <c r="D5" i="6"/>
  <c r="F6" i="6"/>
  <c r="D3" i="6"/>
  <c r="L2" i="3" l="1"/>
  <c r="N6" i="1"/>
  <c r="N5" i="1"/>
  <c r="H3" i="3" s="1"/>
  <c r="K5" i="1"/>
  <c r="L4" i="3" s="1"/>
  <c r="O4" i="3" s="1"/>
  <c r="K6" i="1"/>
  <c r="J2" i="3"/>
  <c r="O6" i="1"/>
  <c r="O5" i="1"/>
  <c r="L2" i="13"/>
  <c r="J2" i="1" s="1"/>
  <c r="L4" i="13"/>
  <c r="L3" i="13"/>
  <c r="J3" i="1" s="1"/>
  <c r="M3" i="1" s="1"/>
  <c r="L5" i="13"/>
  <c r="J4" i="1" s="1"/>
  <c r="M4" i="1" s="1"/>
  <c r="M6" i="5"/>
  <c r="L6" i="5"/>
  <c r="J5" i="5"/>
  <c r="K5" i="5"/>
  <c r="M5" i="5"/>
  <c r="L5" i="5"/>
  <c r="L4" i="5"/>
  <c r="M4" i="5"/>
  <c r="I2" i="5"/>
  <c r="N2" i="5" s="1"/>
  <c r="M2" i="5"/>
  <c r="L2" i="5"/>
  <c r="M7" i="5"/>
  <c r="L7" i="5"/>
  <c r="O2" i="3"/>
  <c r="L3" i="5"/>
  <c r="M3" i="5"/>
  <c r="H3" i="5"/>
  <c r="I3" i="5"/>
  <c r="N3" i="5" s="1"/>
  <c r="H4" i="5"/>
  <c r="I4" i="5"/>
  <c r="N4" i="5" s="1"/>
  <c r="H6" i="5"/>
  <c r="I6" i="5"/>
  <c r="N6" i="5" s="1"/>
  <c r="H7" i="5"/>
  <c r="I7" i="5"/>
  <c r="N7" i="5" s="1"/>
  <c r="G5" i="5"/>
  <c r="F5" i="5"/>
  <c r="I5" i="5"/>
  <c r="H5" i="5"/>
  <c r="J5" i="1" l="1"/>
  <c r="M5" i="1" s="1"/>
  <c r="J6" i="1"/>
  <c r="M6" i="1" s="1"/>
  <c r="H2" i="3"/>
  <c r="L3" i="3"/>
  <c r="O3" i="3" s="1"/>
  <c r="H4" i="3"/>
  <c r="M2" i="1"/>
  <c r="K3" i="3"/>
  <c r="K2" i="3"/>
  <c r="K4" i="3"/>
  <c r="I4" i="3"/>
  <c r="I3" i="3"/>
  <c r="I2" i="3"/>
  <c r="K5" i="11"/>
  <c r="K3" i="11"/>
  <c r="K2" i="11"/>
  <c r="N5" i="5"/>
  <c r="J5" i="11" l="1"/>
  <c r="J3" i="11"/>
  <c r="L5" i="11"/>
  <c r="N5" i="11" s="1"/>
  <c r="L3" i="11"/>
  <c r="N3" i="11" s="1"/>
  <c r="N7" i="2"/>
  <c r="M5" i="6"/>
  <c r="O5" i="2"/>
  <c r="N6" i="2"/>
  <c r="N3" i="2"/>
  <c r="N4" i="2"/>
  <c r="N5" i="2"/>
  <c r="N2" i="2"/>
  <c r="P5" i="13" l="1"/>
  <c r="P3" i="13"/>
  <c r="P2" i="13"/>
  <c r="P4" i="13"/>
  <c r="I4" i="11"/>
  <c r="I2" i="11"/>
  <c r="M4" i="6"/>
  <c r="M3" i="6"/>
  <c r="H6" i="4"/>
  <c r="H3" i="4" l="1"/>
  <c r="H4" i="4"/>
  <c r="H5" i="4"/>
  <c r="H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Monfort, Jean-Christophe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Monfort, Jean-Christophe:</t>
        </r>
        <r>
          <rPr>
            <sz val="9"/>
            <color indexed="81"/>
            <rFont val="Tahoma"/>
            <family val="2"/>
          </rPr>
          <t xml:space="preserve">
https://www.bp.com/content/dam/bp/business-sites/en/global/corporate/pdfs/energy-economics/statistical-review/bp-stats-review-2021-full-report.pdf</t>
        </r>
      </text>
    </comment>
    <comment ref="D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Monfort, Jean-Christophe:</t>
        </r>
        <r>
          <rPr>
            <sz val="9"/>
            <color indexed="81"/>
            <rFont val="Tahoma"/>
            <family val="2"/>
          </rPr>
          <t xml:space="preserve">
https://www.bp.com/content/dam/bp/business-sites/en/global/corporate/pdfs/energy-economics/statistical-review/bp-stats-review-2021-full-report.pdf</t>
        </r>
      </text>
    </comment>
    <comment ref="F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Monfort, Jean-Christophe:</t>
        </r>
        <r>
          <rPr>
            <sz val="9"/>
            <color indexed="81"/>
            <rFont val="Tahoma"/>
            <family val="2"/>
          </rPr>
          <t xml:space="preserve">
Kpler LNG platform</t>
        </r>
      </text>
    </comment>
  </commentList>
</comments>
</file>

<file path=xl/sharedStrings.xml><?xml version="1.0" encoding="utf-8"?>
<sst xmlns="http://schemas.openxmlformats.org/spreadsheetml/2006/main" count="377" uniqueCount="234">
  <si>
    <t>Destination ID</t>
  </si>
  <si>
    <t>Source ID</t>
  </si>
  <si>
    <t>Source Name</t>
  </si>
  <si>
    <t>Source Country</t>
  </si>
  <si>
    <t>Source Country ISO</t>
  </si>
  <si>
    <t>Mode of Transport</t>
  </si>
  <si>
    <t>Pathway Segments</t>
  </si>
  <si>
    <t>shipping</t>
  </si>
  <si>
    <t>United States</t>
  </si>
  <si>
    <t>USA</t>
  </si>
  <si>
    <t>China</t>
  </si>
  <si>
    <t>CHN</t>
  </si>
  <si>
    <t>Malaysia</t>
  </si>
  <si>
    <t>MYS</t>
  </si>
  <si>
    <t>Bintulu</t>
  </si>
  <si>
    <t>Netherlands</t>
  </si>
  <si>
    <t>NLD</t>
  </si>
  <si>
    <t>Shanghai</t>
  </si>
  <si>
    <t>Pipeline</t>
  </si>
  <si>
    <t>Liquefaction</t>
  </si>
  <si>
    <t>Shipping</t>
  </si>
  <si>
    <t>Regasification</t>
  </si>
  <si>
    <t>Destination Name</t>
  </si>
  <si>
    <t>Destination Country</t>
  </si>
  <si>
    <t>Destination Country ISO</t>
  </si>
  <si>
    <t>Permian</t>
  </si>
  <si>
    <t>Appalachian</t>
  </si>
  <si>
    <t>Rotterdam</t>
  </si>
  <si>
    <t>Northeast US</t>
  </si>
  <si>
    <t>Southeast US</t>
  </si>
  <si>
    <t>Midwest US</t>
  </si>
  <si>
    <t>NA</t>
  </si>
  <si>
    <t>archie_id</t>
  </si>
  <si>
    <t>tmp_terminal</t>
  </si>
  <si>
    <t>Country</t>
  </si>
  <si>
    <t>Country ISO Code</t>
  </si>
  <si>
    <t># Total Trades</t>
  </si>
  <si>
    <t>lat</t>
  </si>
  <si>
    <t>lon</t>
  </si>
  <si>
    <t>Coven Point</t>
  </si>
  <si>
    <t>Total Exported Volume (kt)</t>
  </si>
  <si>
    <t>Total Imported Volume (kt)</t>
  </si>
  <si>
    <t>tmp_Total Traded Volume (kt/d)</t>
  </si>
  <si>
    <t>Sabine Pass</t>
  </si>
  <si>
    <t>Rotterman</t>
  </si>
  <si>
    <t>MYA</t>
  </si>
  <si>
    <t>g_t_1</t>
  </si>
  <si>
    <t>g_t_2</t>
  </si>
  <si>
    <t>g_t_3</t>
  </si>
  <si>
    <t>g_t_4</t>
  </si>
  <si>
    <t>g_t_5</t>
  </si>
  <si>
    <t>: LCA results from the various LCA model provided by the Archie Initiative scientists</t>
  </si>
  <si>
    <t>: Research data (e.g. coordinates of assets, fields to mcon assignment, mode of transport)</t>
  </si>
  <si>
    <t>: Volume data &amp; asset properties from data providers (e.g. WM, Kpler, Rystad,…)</t>
  </si>
  <si>
    <t>Archie ID syntax:</t>
  </si>
  <si>
    <t>[energy mode]_[asset type]_Integer</t>
  </si>
  <si>
    <t>Energy mode:</t>
  </si>
  <si>
    <t>o: oil</t>
  </si>
  <si>
    <t>p: power</t>
  </si>
  <si>
    <t>g: gas</t>
  </si>
  <si>
    <t>asset type</t>
  </si>
  <si>
    <t>t: terminal</t>
  </si>
  <si>
    <t>f: field</t>
  </si>
  <si>
    <t>m: mcon</t>
  </si>
  <si>
    <t>r: refinery</t>
  </si>
  <si>
    <t>c: country</t>
  </si>
  <si>
    <t>Pathway syntax:</t>
  </si>
  <si>
    <t>[mode of transport]_FROM_[start node id]_TO_[end node id]</t>
  </si>
  <si>
    <t>examples:</t>
  </si>
  <si>
    <t>p: pipelines</t>
  </si>
  <si>
    <t>s: searoutes</t>
  </si>
  <si>
    <t>p_FROM_m_15_TO_t_209</t>
  </si>
  <si>
    <t>pipeline connecting mcon #15 to export terminal #209</t>
  </si>
  <si>
    <t>s_FROM_t_209_TO_t_212</t>
  </si>
  <si>
    <t>searoutes between export terminal #209 and import terminal #212</t>
  </si>
  <si>
    <t>p_FROM_t_212_TO_r_173</t>
  </si>
  <si>
    <t>pipeline connecting import terminal #212 to refinery #173</t>
  </si>
  <si>
    <t>p_FROM_m_15_TO_r_82</t>
  </si>
  <si>
    <t>pipeline connecting mcon #15 to refinery #82</t>
  </si>
  <si>
    <t>g_s_1</t>
  </si>
  <si>
    <t>g_s_2</t>
  </si>
  <si>
    <t>g_s_3</t>
  </si>
  <si>
    <t>origin</t>
  </si>
  <si>
    <t>destination</t>
  </si>
  <si>
    <t>route</t>
  </si>
  <si>
    <t>archie_origin_terminal_id</t>
  </si>
  <si>
    <t>archie_destination_terminal_id</t>
  </si>
  <si>
    <t>origin_iso_code</t>
  </si>
  <si>
    <t>destination_iso_code</t>
  </si>
  <si>
    <t>s_FROM_g_t_2_TO_g_t_3</t>
  </si>
  <si>
    <t>s_FROM_g_t_5_TO_g_t_4</t>
  </si>
  <si>
    <t>same_country</t>
  </si>
  <si>
    <t>end_node_lon</t>
  </si>
  <si>
    <t>end_node_lat</t>
  </si>
  <si>
    <t>end_node_country_iso</t>
  </si>
  <si>
    <t>end_node_name</t>
  </si>
  <si>
    <t>start_node_lon</t>
  </si>
  <si>
    <t>start_node_lat</t>
  </si>
  <si>
    <t>start_node_country_iso</t>
  </si>
  <si>
    <t>start_node_name</t>
  </si>
  <si>
    <t>end_nod_id</t>
  </si>
  <si>
    <t>start_node_id</t>
  </si>
  <si>
    <t>pathway_id</t>
  </si>
  <si>
    <t>p_FROM_g_s_2_TO_g_t_2</t>
  </si>
  <si>
    <t>p_FROM_g_s_3_TO_g_t_5</t>
  </si>
  <si>
    <t>Description</t>
  </si>
  <si>
    <t>Data to copy and save on a different csv file and be an input to get_searoutes.py</t>
  </si>
  <si>
    <t>Field</t>
  </si>
  <si>
    <t>Field ID</t>
  </si>
  <si>
    <t>Country ISO code</t>
  </si>
  <si>
    <t>Longitude</t>
  </si>
  <si>
    <t>Latitude</t>
  </si>
  <si>
    <t>Basin</t>
  </si>
  <si>
    <t>Basin ID</t>
  </si>
  <si>
    <t>Production</t>
  </si>
  <si>
    <t>Gathering &amp; Boosting</t>
  </si>
  <si>
    <t>Processing</t>
  </si>
  <si>
    <t>Transmission &amp; Storage</t>
  </si>
  <si>
    <t>CO2 Reservoir Content (%)</t>
  </si>
  <si>
    <t>Offshore?</t>
  </si>
  <si>
    <t>Production basin</t>
  </si>
  <si>
    <t>Appalachian - Shale</t>
  </si>
  <si>
    <t>Permian - Shale</t>
  </si>
  <si>
    <t>g_b_1</t>
  </si>
  <si>
    <t>g_b_3</t>
  </si>
  <si>
    <t>g_b_2</t>
  </si>
  <si>
    <t>SK316</t>
  </si>
  <si>
    <t>Kebabangan Cluster</t>
  </si>
  <si>
    <t>H2S (ppm)</t>
  </si>
  <si>
    <t>g_s_4</t>
  </si>
  <si>
    <t>g_s_5</t>
  </si>
  <si>
    <t>g_b_4</t>
  </si>
  <si>
    <t>Sarawak - Luconia-East Natuna</t>
  </si>
  <si>
    <t>MLNG Fields</t>
  </si>
  <si>
    <t>Sabah - Baram Delta</t>
  </si>
  <si>
    <t>p_FROM_g_s_4_TO_g_t_5</t>
  </si>
  <si>
    <t>p_FROM_g_s_5_TO_g_t_5</t>
  </si>
  <si>
    <t>Methane Intensity (-)</t>
  </si>
  <si>
    <t>g_t_6</t>
  </si>
  <si>
    <t>Corpus Christi</t>
  </si>
  <si>
    <t>Eagle Ford Shale</t>
  </si>
  <si>
    <t>g_s_6</t>
  </si>
  <si>
    <t>s_FROM_g_t_1_TO_g_t_3</t>
  </si>
  <si>
    <t>g_b_5</t>
  </si>
  <si>
    <t>Country Name</t>
  </si>
  <si>
    <t>ISO Code</t>
  </si>
  <si>
    <t>: Calculated data in the Excel Model (e.g. volume weighted average) or lookup value (e.g. VLOOKUP())</t>
  </si>
  <si>
    <t>kg CO2e/MCF delivered</t>
  </si>
  <si>
    <t>Destination</t>
  </si>
  <si>
    <t>g_s_7</t>
  </si>
  <si>
    <t>Chayandinskoye and Kovyktinskoye</t>
  </si>
  <si>
    <t>s_FROM_g_t_6_TO_g_t_3</t>
  </si>
  <si>
    <t>tmp_start_node_type</t>
  </si>
  <si>
    <t>tmp_end_node_type</t>
  </si>
  <si>
    <t>PROCESSED LCA RESULTS FOR INGESTION TO ARCHIE BACKEND</t>
  </si>
  <si>
    <t>Field Name</t>
  </si>
  <si>
    <t>Volume?</t>
  </si>
  <si>
    <t>country/Gas Consumption bcmy</t>
  </si>
  <si>
    <t>country/Domestic Gas Production bcmy</t>
  </si>
  <si>
    <t>Domestic/CI kgCO2e mcf</t>
  </si>
  <si>
    <t>Imported/CI kgCO2e mcf</t>
  </si>
  <si>
    <t>LNG/CI kgCO2e mcf</t>
  </si>
  <si>
    <t>country/LNG Imports bcmy</t>
  </si>
  <si>
    <t>country/Imported Gas Pipelines bcmy</t>
  </si>
  <si>
    <t>country/Total Gas Exports bcmy</t>
  </si>
  <si>
    <t>country/Domestic Gas Consumption bcmy</t>
  </si>
  <si>
    <t>country/LSR CI kgCO2e mcf</t>
  </si>
  <si>
    <t>country/Upstream CI dest kgCO2e mcf</t>
  </si>
  <si>
    <t>country/Upstream CI source kgCO2e mcf</t>
  </si>
  <si>
    <t>LNG Imports mmcfd</t>
  </si>
  <si>
    <t>g_t_7</t>
  </si>
  <si>
    <t>s_FROM_g_t_5_TO_g_t_7</t>
  </si>
  <si>
    <t>Exporting LNG Terminal ID</t>
  </si>
  <si>
    <t>Gulf Coast</t>
  </si>
  <si>
    <t>Source to LNG Pahtway</t>
  </si>
  <si>
    <t>Type</t>
  </si>
  <si>
    <t>LNG</t>
  </si>
  <si>
    <t>Regas</t>
  </si>
  <si>
    <t>Pengerang LNG</t>
  </si>
  <si>
    <t>: Infrastructure data describing the [energy mode] assets and supply chain. Step 1</t>
  </si>
  <si>
    <t>d: destination (gas) - regas for LNG</t>
  </si>
  <si>
    <t>s: source (gas) - can be a field, a basin, a gas processing plant, an average country gas production</t>
  </si>
  <si>
    <t>vwa_Methane Intensity (-)</t>
  </si>
  <si>
    <t>vwa_CO2 Reservoir Content (%)</t>
  </si>
  <si>
    <t>vwa_H2S (ppm)</t>
  </si>
  <si>
    <t>vwa_Gas to Oil Ratio (scf bbl)</t>
  </si>
  <si>
    <t>tmp_toLNG_CI (kg CO2e MCF delivered)</t>
  </si>
  <si>
    <t>tmp_total_CI (kg CO2e MCF delivered)</t>
  </si>
  <si>
    <t>vwa_ci_Production (kg CO2e MCF delivered)</t>
  </si>
  <si>
    <t>vwa_ci_Gathering &amp; Boosting (kg CO2e MCF delivered)</t>
  </si>
  <si>
    <t>vwa_ci_Processing (kg CO2e MCF delivered)</t>
  </si>
  <si>
    <t>vwa_ci_Transmission &amp; Storage (kg CO2e MCF delivered)</t>
  </si>
  <si>
    <t>vwa_ci_Pipeline (kg CO2e MCF delivered)</t>
  </si>
  <si>
    <t>gas production volume (mmcfd)</t>
  </si>
  <si>
    <t>in_ci_Production (kg CO2e MCF delivered)</t>
  </si>
  <si>
    <t>in_ci_Gathering &amp; Boosting (kg CO2e MCF delivered)</t>
  </si>
  <si>
    <t>in_ci_Processing (kg CO2e MCF delivered)</t>
  </si>
  <si>
    <t>in_ci_Transmission &amp; Storage (kg CO2e MCF delivered)</t>
  </si>
  <si>
    <t>Gas to Oil Ratio (scf bbl)</t>
  </si>
  <si>
    <t>in_ci_Pipeline (kg CO2e MCF delivered)</t>
  </si>
  <si>
    <t>sum gas intake volume (mmcfd)</t>
  </si>
  <si>
    <t>in_ci_Shipping</t>
  </si>
  <si>
    <t>Headers syntax</t>
  </si>
  <si>
    <t>"tmp_" , "in_ci_", "vwa_ci_",</t>
  </si>
  <si>
    <t>Suffix have been added to some headers to facilitate the backend data processing to generate the geojson files</t>
  </si>
  <si>
    <r>
      <rPr>
        <b/>
        <sz val="11"/>
        <color theme="1"/>
        <rFont val="Calibri"/>
        <family val="2"/>
        <scheme val="minor"/>
      </rPr>
      <t>in_ci</t>
    </r>
    <r>
      <rPr>
        <sz val="11"/>
        <color theme="1"/>
        <rFont val="Calibri"/>
        <family val="2"/>
        <scheme val="minor"/>
      </rPr>
      <t>: Input CI value, indicates that this column reads the LCA results provided by the scientists</t>
    </r>
  </si>
  <si>
    <r>
      <rPr>
        <b/>
        <sz val="11"/>
        <color theme="1"/>
        <rFont val="Calibri"/>
        <family val="2"/>
        <scheme val="minor"/>
      </rPr>
      <t>vwa_ci</t>
    </r>
    <r>
      <rPr>
        <sz val="11"/>
        <color theme="1"/>
        <rFont val="Calibri"/>
        <family val="2"/>
        <scheme val="minor"/>
      </rPr>
      <t>: Volume Weighted Average CI value, calculated CI value based on the in_ci value of the different elements and their corresponding volume</t>
    </r>
  </si>
  <si>
    <r>
      <rPr>
        <b/>
        <sz val="11"/>
        <color theme="1"/>
        <rFont val="Calibri"/>
        <family val="2"/>
        <scheme val="minor"/>
      </rPr>
      <t>tmp_</t>
    </r>
    <r>
      <rPr>
        <sz val="11"/>
        <color theme="1"/>
        <rFont val="Calibri"/>
        <family val="2"/>
        <scheme val="minor"/>
      </rPr>
      <t>: Calculated temporary value to help the Excel mode, those terms will be dropped from the geojson as they are either duplicates or can be easily calculated in the backend</t>
    </r>
  </si>
  <si>
    <t>tmp_LNG CI (kgCO2e MCF)</t>
  </si>
  <si>
    <t>tmp_Upstream CI (kgCO2e MCF)</t>
  </si>
  <si>
    <t>tmp_Total CI (kgCO2e MCF)</t>
  </si>
  <si>
    <t>Gas Volume (mmcfd)</t>
  </si>
  <si>
    <t>in_ci_Liquification (kg CO2e MCF delivered)</t>
  </si>
  <si>
    <t>vwa_ci_Shipping kgCO2e mcf</t>
  </si>
  <si>
    <t>vwa_ci_LNG kgCO2e mcf</t>
  </si>
  <si>
    <t>in_ci_Regasification kgCO2e mcf</t>
  </si>
  <si>
    <t>tmp_Total LSR CI kgCO2e mcf</t>
  </si>
  <si>
    <t>vwa_ci_Upstream CI kgCO2e mcf</t>
  </si>
  <si>
    <t>vwa_CO2 perc</t>
  </si>
  <si>
    <t>vwa_Methane Intensity</t>
  </si>
  <si>
    <t>vwa_H2S ppm</t>
  </si>
  <si>
    <t>Field Upstream CI</t>
  </si>
  <si>
    <t>Field to LNG plant midstream CI</t>
  </si>
  <si>
    <t>Liquification CI</t>
  </si>
  <si>
    <t>LNG Shipping CI</t>
  </si>
  <si>
    <t>Regasification CI</t>
  </si>
  <si>
    <t>country/Total LNG Import CI kgCO2e mcf</t>
  </si>
  <si>
    <t>volume_bcm</t>
  </si>
  <si>
    <t>p_FROM_g_s_1_TO_g_t_1</t>
  </si>
  <si>
    <t>p_FROM_g_s_6_TO_g_t_6</t>
  </si>
  <si>
    <t>From_LAT</t>
  </si>
  <si>
    <t>From_LON</t>
  </si>
  <si>
    <t>To_LAT</t>
  </si>
  <si>
    <t>To_LON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</si>
</sst>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0_);_(* \(#,##0.000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8">
    <xf numFmtId="0" fontId="0" fillId="0" borderId="0" xfId="0"/>
    <xf numFmtId="11" fontId="0" fillId="0" borderId="0" xfId="0" applyNumberFormat="1"/>
    <xf numFmtId="0" fontId="0" fillId="34" borderId="0" xfId="0" applyFill="1"/>
    <xf numFmtId="0" fontId="18" fillId="0" borderId="10" xfId="0" applyFont="1" applyBorder="1"/>
    <xf numFmtId="0" fontId="18" fillId="36" borderId="10" xfId="0" applyFont="1" applyFill="1" applyBorder="1"/>
    <xf numFmtId="0" fontId="18" fillId="34" borderId="10" xfId="0" applyFont="1" applyFill="1" applyBorder="1"/>
    <xf numFmtId="0" fontId="18" fillId="37" borderId="10" xfId="0" applyFont="1" applyFill="1" applyBorder="1"/>
    <xf numFmtId="0" fontId="14" fillId="0" borderId="10" xfId="0" applyFont="1" applyBorder="1"/>
    <xf numFmtId="0" fontId="0" fillId="37" borderId="0" xfId="0" applyFill="1"/>
    <xf numFmtId="0" fontId="0" fillId="35" borderId="0" xfId="0" applyFill="1"/>
    <xf numFmtId="0" fontId="0" fillId="36" borderId="0" xfId="0" applyFill="1"/>
    <xf numFmtId="0" fontId="18" fillId="0" borderId="0" xfId="0" applyFont="1"/>
    <xf numFmtId="0" fontId="0" fillId="0" borderId="10" xfId="0" applyBorder="1"/>
    <xf numFmtId="43" fontId="1" fillId="0" borderId="10" xfId="1" applyFont="1" applyFill="1" applyBorder="1"/>
    <xf numFmtId="0" fontId="0" fillId="37" borderId="10" xfId="0" applyFill="1" applyBorder="1"/>
    <xf numFmtId="0" fontId="0" fillId="34" borderId="10" xfId="0" applyFill="1" applyBorder="1"/>
    <xf numFmtId="0" fontId="0" fillId="36" borderId="10" xfId="0" applyFill="1" applyBorder="1"/>
    <xf numFmtId="0" fontId="0" fillId="38" borderId="10" xfId="0" applyFill="1" applyBorder="1"/>
    <xf numFmtId="0" fontId="16" fillId="0" borderId="0" xfId="0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39" borderId="0" xfId="0" applyFill="1"/>
    <xf numFmtId="0" fontId="0" fillId="35" borderId="10" xfId="0" applyFill="1" applyBorder="1"/>
    <xf numFmtId="0" fontId="19" fillId="0" borderId="10" xfId="0" applyFont="1" applyBorder="1"/>
    <xf numFmtId="0" fontId="20" fillId="0" borderId="10" xfId="0" applyFont="1" applyBorder="1"/>
    <xf numFmtId="0" fontId="0" fillId="0" borderId="10" xfId="0" applyBorder="1" applyAlignment="1">
      <alignment horizontal="right"/>
    </xf>
    <xf numFmtId="164" fontId="14" fillId="0" borderId="10" xfId="1" applyNumberFormat="1" applyFont="1" applyBorder="1"/>
    <xf numFmtId="0" fontId="16" fillId="35" borderId="10" xfId="0" applyFont="1" applyFill="1" applyBorder="1" applyAlignment="1">
      <alignment horizontal="center"/>
    </xf>
    <xf numFmtId="0" fontId="0" fillId="39" borderId="10" xfId="0" applyFill="1" applyBorder="1"/>
    <xf numFmtId="0" fontId="16" fillId="0" borderId="12" xfId="0" applyFont="1" applyBorder="1"/>
    <xf numFmtId="0" fontId="16" fillId="0" borderId="13" xfId="0" applyFont="1" applyBorder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15" xfId="0" applyBorder="1"/>
    <xf numFmtId="2" fontId="0" fillId="33" borderId="0" xfId="0" applyNumberFormat="1" applyFill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17" xfId="0" applyBorder="1"/>
    <xf numFmtId="0" fontId="0" fillId="0" borderId="18" xfId="0" applyBorder="1"/>
    <xf numFmtId="2" fontId="0" fillId="33" borderId="18" xfId="0" applyNumberFormat="1" applyFill="1" applyBorder="1"/>
    <xf numFmtId="2" fontId="0" fillId="0" borderId="18" xfId="0" applyNumberFormat="1" applyBorder="1"/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39" borderId="10" xfId="0" applyFill="1" applyBorder="1" applyAlignment="1">
      <alignment horizontal="center"/>
    </xf>
    <xf numFmtId="0" fontId="18" fillId="39" borderId="10" xfId="0" applyFont="1" applyFill="1" applyBorder="1"/>
    <xf numFmtId="0" fontId="0" fillId="40" borderId="10" xfId="0" applyFill="1" applyBorder="1"/>
    <xf numFmtId="0" fontId="16" fillId="0" borderId="10" xfId="0" applyFont="1" applyBorder="1" applyAlignment="1">
      <alignment horizontal="center"/>
    </xf>
    <xf numFmtId="2" fontId="0" fillId="0" borderId="10" xfId="0" applyNumberFormat="1" applyBorder="1"/>
    <xf numFmtId="2" fontId="14" fillId="0" borderId="10" xfId="0" applyNumberFormat="1" applyFont="1" applyBorder="1"/>
    <xf numFmtId="0" fontId="16" fillId="39" borderId="11" xfId="0" applyFont="1" applyFill="1" applyBorder="1" applyAlignment="1">
      <alignment horizontal="center"/>
    </xf>
    <xf numFmtId="2" fontId="0" fillId="39" borderId="0" xfId="0" applyNumberFormat="1" applyFill="1"/>
    <xf numFmtId="0" fontId="0" fillId="41" borderId="10" xfId="0" applyFill="1" applyBorder="1"/>
    <xf numFmtId="0" fontId="21" fillId="0" borderId="10" xfId="0" applyFont="1" applyBorder="1"/>
    <xf numFmtId="0" fontId="25" fillId="0" borderId="10" xfId="0" applyFont="1" applyBorder="1"/>
    <xf numFmtId="0" fontId="26" fillId="0" borderId="10" xfId="0" applyFont="1" applyBorder="1"/>
    <xf numFmtId="0" fontId="0" fillId="35" borderId="10" xfId="0" applyFill="1" applyBorder="1" applyAlignment="1">
      <alignment horizontal="center"/>
    </xf>
    <xf numFmtId="0" fontId="0" fillId="36" borderId="11" xfId="0" applyFill="1" applyBorder="1"/>
    <xf numFmtId="2" fontId="24" fillId="0" borderId="10" xfId="0" applyNumberFormat="1" applyFont="1" applyBorder="1" applyAlignment="1">
      <alignment horizontal="center"/>
    </xf>
    <xf numFmtId="164" fontId="18" fillId="0" borderId="10" xfId="1" applyNumberFormat="1" applyFont="1" applyBorder="1"/>
    <xf numFmtId="166" fontId="18" fillId="0" borderId="10" xfId="1" applyNumberFormat="1" applyFont="1" applyBorder="1"/>
    <xf numFmtId="165" fontId="18" fillId="0" borderId="10" xfId="1" applyNumberFormat="1" applyFont="1" applyBorder="1"/>
    <xf numFmtId="11" fontId="21" fillId="0" borderId="10" xfId="0" applyNumberFormat="1" applyFont="1" applyBorder="1"/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:F34"/>
  <sheetViews>
    <sheetView topLeftCell="A6" zoomScale="248" zoomScaleNormal="248" workbookViewId="0">
      <selection activeCell="J31" sqref="J31"/>
    </sheetView>
  </sheetViews>
  <sheetFormatPr baseColWidth="10" defaultColWidth="8.83203125" defaultRowHeight="15" x14ac:dyDescent="0.2"/>
  <sheetData>
    <row r="2" spans="1:3" x14ac:dyDescent="0.2">
      <c r="A2" s="8"/>
      <c r="B2" t="s">
        <v>179</v>
      </c>
    </row>
    <row r="3" spans="1:3" x14ac:dyDescent="0.2">
      <c r="A3" s="2"/>
      <c r="B3" t="s">
        <v>53</v>
      </c>
    </row>
    <row r="4" spans="1:3" x14ac:dyDescent="0.2">
      <c r="A4" s="9"/>
      <c r="B4" t="s">
        <v>51</v>
      </c>
    </row>
    <row r="5" spans="1:3" x14ac:dyDescent="0.2">
      <c r="A5" s="10"/>
      <c r="B5" t="s">
        <v>52</v>
      </c>
    </row>
    <row r="6" spans="1:3" x14ac:dyDescent="0.2">
      <c r="A6" s="21"/>
      <c r="B6" t="s">
        <v>146</v>
      </c>
    </row>
    <row r="8" spans="1:3" x14ac:dyDescent="0.2">
      <c r="A8" t="s">
        <v>202</v>
      </c>
      <c r="C8" t="s">
        <v>203</v>
      </c>
    </row>
    <row r="9" spans="1:3" x14ac:dyDescent="0.2">
      <c r="C9" t="s">
        <v>204</v>
      </c>
    </row>
    <row r="10" spans="1:3" x14ac:dyDescent="0.2">
      <c r="C10" t="s">
        <v>205</v>
      </c>
    </row>
    <row r="11" spans="1:3" x14ac:dyDescent="0.2">
      <c r="C11" t="s">
        <v>206</v>
      </c>
    </row>
    <row r="12" spans="1:3" x14ac:dyDescent="0.2">
      <c r="C12" t="s">
        <v>207</v>
      </c>
    </row>
    <row r="14" spans="1:3" x14ac:dyDescent="0.2">
      <c r="A14" t="s">
        <v>54</v>
      </c>
      <c r="C14" t="s">
        <v>55</v>
      </c>
    </row>
    <row r="16" spans="1:3" x14ac:dyDescent="0.2">
      <c r="A16" t="s">
        <v>56</v>
      </c>
      <c r="C16" t="s">
        <v>57</v>
      </c>
    </row>
    <row r="17" spans="1:6" x14ac:dyDescent="0.2">
      <c r="C17" t="s">
        <v>58</v>
      </c>
    </row>
    <row r="18" spans="1:6" x14ac:dyDescent="0.2">
      <c r="C18" t="s">
        <v>59</v>
      </c>
    </row>
    <row r="20" spans="1:6" x14ac:dyDescent="0.2">
      <c r="A20" t="s">
        <v>60</v>
      </c>
      <c r="C20" t="s">
        <v>61</v>
      </c>
    </row>
    <row r="21" spans="1:6" x14ac:dyDescent="0.2">
      <c r="C21" t="s">
        <v>62</v>
      </c>
    </row>
    <row r="22" spans="1:6" x14ac:dyDescent="0.2">
      <c r="C22" t="s">
        <v>63</v>
      </c>
    </row>
    <row r="23" spans="1:6" x14ac:dyDescent="0.2">
      <c r="C23" t="s">
        <v>64</v>
      </c>
    </row>
    <row r="24" spans="1:6" x14ac:dyDescent="0.2">
      <c r="C24" t="s">
        <v>65</v>
      </c>
    </row>
    <row r="25" spans="1:6" x14ac:dyDescent="0.2">
      <c r="C25" t="s">
        <v>180</v>
      </c>
    </row>
    <row r="26" spans="1:6" x14ac:dyDescent="0.2">
      <c r="C26" t="s">
        <v>181</v>
      </c>
    </row>
    <row r="28" spans="1:6" x14ac:dyDescent="0.2">
      <c r="A28" t="s">
        <v>66</v>
      </c>
      <c r="C28" t="s">
        <v>67</v>
      </c>
    </row>
    <row r="29" spans="1:6" x14ac:dyDescent="0.2">
      <c r="A29" t="s">
        <v>68</v>
      </c>
      <c r="C29" s="11" t="s">
        <v>71</v>
      </c>
      <c r="F29" t="s">
        <v>72</v>
      </c>
    </row>
    <row r="30" spans="1:6" x14ac:dyDescent="0.2">
      <c r="C30" s="11" t="s">
        <v>73</v>
      </c>
      <c r="F30" t="s">
        <v>74</v>
      </c>
    </row>
    <row r="31" spans="1:6" x14ac:dyDescent="0.2">
      <c r="C31" s="11" t="s">
        <v>75</v>
      </c>
      <c r="F31" t="s">
        <v>76</v>
      </c>
    </row>
    <row r="32" spans="1:6" x14ac:dyDescent="0.2">
      <c r="C32" s="11" t="s">
        <v>77</v>
      </c>
      <c r="F32" t="s">
        <v>78</v>
      </c>
    </row>
    <row r="33" spans="3:3" x14ac:dyDescent="0.2">
      <c r="C33" s="11" t="s">
        <v>69</v>
      </c>
    </row>
    <row r="34" spans="3:3" x14ac:dyDescent="0.2">
      <c r="C34" s="11" t="s">
        <v>70</v>
      </c>
    </row>
  </sheetData>
  <pageMargins left="0.7" right="0.7" top="0.75" bottom="0.75" header="0.3" footer="0.3"/>
  <pageSetup orientation="portrait" r:id="rId1"/>
  <headerFooter>
    <oddHeader>&amp;L&amp;"Arial"&amp;10&amp;K000000&amp;1#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L29"/>
  <sheetViews>
    <sheetView workbookViewId="0">
      <selection activeCell="A24" sqref="A24:A29"/>
    </sheetView>
  </sheetViews>
  <sheetFormatPr baseColWidth="10" defaultColWidth="8.83203125" defaultRowHeight="15" x14ac:dyDescent="0.2"/>
  <cols>
    <col min="1" max="1" width="28.5" bestFit="1" customWidth="1"/>
    <col min="2" max="2" width="32.1640625" bestFit="1" customWidth="1"/>
    <col min="3" max="3" width="10.33203125" bestFit="1" customWidth="1"/>
    <col min="4" max="4" width="19.1640625" bestFit="1" customWidth="1"/>
    <col min="5" max="5" width="9.83203125" bestFit="1" customWidth="1"/>
    <col min="6" max="6" width="20.83203125" bestFit="1" customWidth="1"/>
    <col min="7" max="7" width="8.83203125" bestFit="1" customWidth="1"/>
    <col min="8" max="8" width="7.6640625" bestFit="1" customWidth="1"/>
    <col min="9" max="9" width="11.5" bestFit="1" customWidth="1"/>
    <col min="10" max="10" width="8.33203125" bestFit="1" customWidth="1"/>
    <col min="11" max="11" width="12.6640625" bestFit="1" customWidth="1"/>
  </cols>
  <sheetData>
    <row r="1" spans="1:12" ht="16" thickBot="1" x14ac:dyDescent="0.25">
      <c r="C1" s="66" t="s">
        <v>147</v>
      </c>
      <c r="D1" s="66"/>
      <c r="E1" s="66"/>
      <c r="F1" s="66"/>
      <c r="G1" s="66"/>
      <c r="H1" s="66"/>
      <c r="I1" s="66"/>
      <c r="J1" s="66"/>
      <c r="K1" s="66"/>
    </row>
    <row r="2" spans="1:12" x14ac:dyDescent="0.2">
      <c r="A2" s="29" t="s">
        <v>120</v>
      </c>
      <c r="B2" s="30" t="s">
        <v>148</v>
      </c>
      <c r="C2" s="31" t="s">
        <v>114</v>
      </c>
      <c r="D2" s="31" t="s">
        <v>115</v>
      </c>
      <c r="E2" s="31" t="s">
        <v>116</v>
      </c>
      <c r="F2" s="31" t="s">
        <v>117</v>
      </c>
      <c r="G2" s="31"/>
      <c r="H2" s="31" t="s">
        <v>18</v>
      </c>
      <c r="I2" s="31" t="s">
        <v>19</v>
      </c>
      <c r="J2" s="31" t="s">
        <v>20</v>
      </c>
      <c r="K2" s="32" t="s">
        <v>21</v>
      </c>
    </row>
    <row r="3" spans="1:12" x14ac:dyDescent="0.2">
      <c r="A3" s="33" t="s">
        <v>121</v>
      </c>
      <c r="B3" t="s">
        <v>30</v>
      </c>
      <c r="C3" s="34">
        <v>0.79605656492275767</v>
      </c>
      <c r="D3" s="34">
        <v>1.2531775273908128</v>
      </c>
      <c r="E3" s="34">
        <v>2.8005617939593379</v>
      </c>
      <c r="F3" s="34">
        <v>0.92963779451869988</v>
      </c>
      <c r="G3" s="35">
        <f t="shared" ref="G3:G12" si="0">SUM(C3:F3)</f>
        <v>5.779433680791608</v>
      </c>
      <c r="H3" s="35">
        <v>3.6255368285387619E-3</v>
      </c>
      <c r="I3" s="36" t="s">
        <v>31</v>
      </c>
      <c r="J3" s="36" t="s">
        <v>31</v>
      </c>
      <c r="K3" s="37" t="s">
        <v>31</v>
      </c>
    </row>
    <row r="4" spans="1:12" x14ac:dyDescent="0.2">
      <c r="A4" s="33" t="s">
        <v>121</v>
      </c>
      <c r="B4" t="s">
        <v>28</v>
      </c>
      <c r="C4" s="34">
        <v>0.79905196201838424</v>
      </c>
      <c r="D4" s="34">
        <v>1.259433729658106</v>
      </c>
      <c r="E4" s="34">
        <v>2.8074356926478288</v>
      </c>
      <c r="F4" s="34">
        <v>1.1593180308393924</v>
      </c>
      <c r="G4" s="35">
        <f t="shared" si="0"/>
        <v>6.0252394151637114</v>
      </c>
      <c r="H4" s="35">
        <v>3.9046630478683196E-3</v>
      </c>
      <c r="I4" s="36" t="s">
        <v>31</v>
      </c>
      <c r="J4" s="36" t="s">
        <v>31</v>
      </c>
      <c r="K4" s="37" t="s">
        <v>31</v>
      </c>
    </row>
    <row r="5" spans="1:12" x14ac:dyDescent="0.2">
      <c r="A5" s="33" t="s">
        <v>121</v>
      </c>
      <c r="B5" t="s">
        <v>27</v>
      </c>
      <c r="C5" s="34">
        <v>0.83900456011930358</v>
      </c>
      <c r="D5" s="34">
        <v>1.3224054161410113</v>
      </c>
      <c r="E5" s="34">
        <v>2.9478074772802203</v>
      </c>
      <c r="F5" s="34">
        <v>1.2172839323813622</v>
      </c>
      <c r="G5" s="35">
        <f t="shared" si="0"/>
        <v>6.3265013859218975</v>
      </c>
      <c r="H5" s="35">
        <v>4.0998962002617356E-3</v>
      </c>
      <c r="I5" s="36">
        <v>5.1124841450407343</v>
      </c>
      <c r="J5" s="36">
        <v>4.0014566286473858</v>
      </c>
      <c r="K5" s="37">
        <v>0.40247215609895143</v>
      </c>
    </row>
    <row r="6" spans="1:12" x14ac:dyDescent="0.2">
      <c r="A6" s="33" t="s">
        <v>121</v>
      </c>
      <c r="B6" t="s">
        <v>17</v>
      </c>
      <c r="C6" s="34">
        <v>0.84352783735225134</v>
      </c>
      <c r="D6" s="34">
        <v>1.3266603054047266</v>
      </c>
      <c r="E6" s="34">
        <v>2.9631115753874697</v>
      </c>
      <c r="F6" s="34">
        <v>1.6362342444765099</v>
      </c>
      <c r="G6" s="35">
        <f t="shared" si="0"/>
        <v>6.7695339626209581</v>
      </c>
      <c r="H6" s="35">
        <v>5.5411714790157005E-3</v>
      </c>
      <c r="I6" s="36">
        <v>4.2422740777997578</v>
      </c>
      <c r="J6" s="36">
        <v>3.8299656302767842</v>
      </c>
      <c r="K6" s="37">
        <v>0.40247215609895143</v>
      </c>
    </row>
    <row r="7" spans="1:12" x14ac:dyDescent="0.2">
      <c r="A7" s="33" t="s">
        <v>121</v>
      </c>
      <c r="B7" t="s">
        <v>29</v>
      </c>
      <c r="C7" s="34">
        <v>0.80335984509738223</v>
      </c>
      <c r="D7" s="34">
        <v>1.2634860051473584</v>
      </c>
      <c r="E7" s="34">
        <v>2.8220110241785417</v>
      </c>
      <c r="F7" s="34">
        <v>1.5583183280728665</v>
      </c>
      <c r="G7" s="35">
        <f t="shared" si="0"/>
        <v>6.4471752024961493</v>
      </c>
      <c r="H7" s="35">
        <v>5.2773061704911436E-3</v>
      </c>
      <c r="I7" s="36" t="s">
        <v>31</v>
      </c>
      <c r="J7" s="36" t="s">
        <v>31</v>
      </c>
      <c r="K7" s="37" t="s">
        <v>31</v>
      </c>
    </row>
    <row r="8" spans="1:12" x14ac:dyDescent="0.2">
      <c r="A8" s="33" t="s">
        <v>122</v>
      </c>
      <c r="B8" t="s">
        <v>30</v>
      </c>
      <c r="C8" s="34">
        <v>4.7355862105093367</v>
      </c>
      <c r="D8" s="34">
        <v>2.6754598442402173</v>
      </c>
      <c r="E8" s="34">
        <v>2.9082241165113514</v>
      </c>
      <c r="F8" s="34">
        <v>3.8728200173409122</v>
      </c>
      <c r="G8" s="35">
        <f t="shared" si="0"/>
        <v>14.192090188601817</v>
      </c>
      <c r="H8" s="35">
        <v>1.3910678910389898E-2</v>
      </c>
      <c r="I8" s="36" t="s">
        <v>31</v>
      </c>
      <c r="J8" s="36" t="s">
        <v>31</v>
      </c>
      <c r="K8" s="37" t="s">
        <v>31</v>
      </c>
    </row>
    <row r="9" spans="1:12" x14ac:dyDescent="0.2">
      <c r="A9" s="33" t="s">
        <v>122</v>
      </c>
      <c r="B9" t="s">
        <v>28</v>
      </c>
      <c r="C9" s="34">
        <v>4.9525599963001508</v>
      </c>
      <c r="D9" s="34">
        <v>2.7974343381982592</v>
      </c>
      <c r="E9" s="34">
        <v>3.049014429230807</v>
      </c>
      <c r="F9" s="34">
        <v>7.8765865650470381</v>
      </c>
      <c r="G9" s="35">
        <f t="shared" si="0"/>
        <v>18.675595328776254</v>
      </c>
      <c r="H9" s="35">
        <v>2.6829370528675265E-2</v>
      </c>
      <c r="I9" s="36" t="s">
        <v>31</v>
      </c>
      <c r="J9" s="36" t="s">
        <v>31</v>
      </c>
      <c r="K9" s="37" t="s">
        <v>31</v>
      </c>
    </row>
    <row r="10" spans="1:12" x14ac:dyDescent="0.2">
      <c r="A10" s="33" t="s">
        <v>122</v>
      </c>
      <c r="B10" t="s">
        <v>27</v>
      </c>
      <c r="C10" s="34">
        <v>5.2001879961151589</v>
      </c>
      <c r="D10" s="34">
        <v>2.9373060551081718</v>
      </c>
      <c r="E10" s="34">
        <v>3.2014651506923477</v>
      </c>
      <c r="F10" s="34">
        <v>8.2704158932993899</v>
      </c>
      <c r="G10" s="35">
        <f t="shared" si="0"/>
        <v>19.609375095215071</v>
      </c>
      <c r="H10" s="35">
        <v>2.8170839055109028E-2</v>
      </c>
      <c r="I10" s="36">
        <v>5.1124841450407343</v>
      </c>
      <c r="J10" s="36">
        <v>4.0014566286473858</v>
      </c>
      <c r="K10" s="37">
        <v>0.40247215609895143</v>
      </c>
    </row>
    <row r="11" spans="1:12" x14ac:dyDescent="0.2">
      <c r="A11" s="33" t="s">
        <v>122</v>
      </c>
      <c r="B11" t="s">
        <v>17</v>
      </c>
      <c r="C11" s="34">
        <v>5.0013877451574409</v>
      </c>
      <c r="D11" s="34">
        <v>2.816953232433149</v>
      </c>
      <c r="E11" s="34">
        <v>3.0702368182762414</v>
      </c>
      <c r="F11" s="34">
        <v>4.8211463909777086</v>
      </c>
      <c r="G11" s="35">
        <f t="shared" si="0"/>
        <v>15.709724186844539</v>
      </c>
      <c r="H11" s="35">
        <v>1.6319411981664308E-2</v>
      </c>
      <c r="I11" s="36">
        <v>4.2422740777997578</v>
      </c>
      <c r="J11" s="36">
        <v>3.8299656302767842</v>
      </c>
      <c r="K11" s="37">
        <v>0.40247215609895143</v>
      </c>
    </row>
    <row r="12" spans="1:12" ht="16" thickBot="1" x14ac:dyDescent="0.25">
      <c r="A12" s="38" t="s">
        <v>122</v>
      </c>
      <c r="B12" s="39" t="s">
        <v>29</v>
      </c>
      <c r="C12" s="40">
        <v>4.763226423959467</v>
      </c>
      <c r="D12" s="40">
        <v>2.6828126023172847</v>
      </c>
      <c r="E12" s="40">
        <v>2.9240350650249911</v>
      </c>
      <c r="F12" s="40">
        <v>4.5915679914073415</v>
      </c>
      <c r="G12" s="41">
        <f t="shared" si="0"/>
        <v>14.961642082709085</v>
      </c>
      <c r="H12" s="41">
        <v>1.5542297125394575E-2</v>
      </c>
      <c r="I12" s="42" t="s">
        <v>31</v>
      </c>
      <c r="J12" s="42" t="s">
        <v>31</v>
      </c>
      <c r="K12" s="43" t="s">
        <v>31</v>
      </c>
      <c r="L12" s="35"/>
    </row>
    <row r="14" spans="1:12" x14ac:dyDescent="0.2">
      <c r="A14" s="67" t="s">
        <v>154</v>
      </c>
      <c r="B14" s="67"/>
      <c r="C14" s="67"/>
      <c r="D14" s="67"/>
      <c r="E14" s="67"/>
      <c r="F14" s="67"/>
      <c r="G14" s="67"/>
      <c r="H14" s="67"/>
      <c r="I14" s="67"/>
      <c r="J14" s="67"/>
      <c r="K14" s="67"/>
    </row>
    <row r="15" spans="1:12" x14ac:dyDescent="0.2">
      <c r="A15" s="12" t="s">
        <v>108</v>
      </c>
      <c r="B15" s="12" t="s">
        <v>155</v>
      </c>
      <c r="C15" s="47" t="s">
        <v>114</v>
      </c>
      <c r="D15" s="47" t="s">
        <v>115</v>
      </c>
      <c r="E15" s="47" t="s">
        <v>116</v>
      </c>
      <c r="F15" s="47" t="s">
        <v>117</v>
      </c>
      <c r="G15" s="50" t="s">
        <v>156</v>
      </c>
    </row>
    <row r="16" spans="1:12" x14ac:dyDescent="0.2">
      <c r="A16" s="12" t="s">
        <v>79</v>
      </c>
      <c r="B16" s="12" t="s">
        <v>26</v>
      </c>
      <c r="C16" s="48">
        <f>AVERAGE(C3:C7)</f>
        <v>0.81620015390201583</v>
      </c>
      <c r="D16" s="48">
        <f t="shared" ref="D16:F16" si="1">AVERAGE(D3:D7)</f>
        <v>1.2850325967484031</v>
      </c>
      <c r="E16" s="48">
        <f t="shared" si="1"/>
        <v>2.8681855126906792</v>
      </c>
      <c r="F16" s="48">
        <f t="shared" si="1"/>
        <v>1.3001584660577663</v>
      </c>
      <c r="G16" s="21"/>
    </row>
    <row r="17" spans="1:7" x14ac:dyDescent="0.2">
      <c r="A17" s="12" t="s">
        <v>80</v>
      </c>
      <c r="B17" s="12" t="s">
        <v>25</v>
      </c>
      <c r="C17" s="48">
        <f>AVERAGE(C8:C12)</f>
        <v>4.9305896744083109</v>
      </c>
      <c r="D17" s="48">
        <f t="shared" ref="D17:F17" si="2">AVERAGE(D8:D12)</f>
        <v>2.7819932144594164</v>
      </c>
      <c r="E17" s="48">
        <f t="shared" si="2"/>
        <v>3.0305951159471478</v>
      </c>
      <c r="F17" s="48">
        <f t="shared" si="2"/>
        <v>5.8865073716144787</v>
      </c>
      <c r="G17" s="51"/>
    </row>
    <row r="18" spans="1:7" x14ac:dyDescent="0.2">
      <c r="A18" s="12" t="s">
        <v>81</v>
      </c>
      <c r="B18" s="12" t="s">
        <v>127</v>
      </c>
      <c r="C18" s="7">
        <v>2</v>
      </c>
      <c r="D18" s="7">
        <v>2</v>
      </c>
      <c r="E18" s="7">
        <v>1.5</v>
      </c>
      <c r="F18" s="7">
        <v>2</v>
      </c>
      <c r="G18" s="21"/>
    </row>
    <row r="19" spans="1:7" x14ac:dyDescent="0.2">
      <c r="A19" s="12" t="s">
        <v>129</v>
      </c>
      <c r="B19" s="12" t="s">
        <v>133</v>
      </c>
      <c r="C19" s="7">
        <v>2</v>
      </c>
      <c r="D19" s="7">
        <v>1</v>
      </c>
      <c r="E19" s="7">
        <v>1</v>
      </c>
      <c r="F19" s="7">
        <v>1</v>
      </c>
      <c r="G19" s="21"/>
    </row>
    <row r="20" spans="1:7" x14ac:dyDescent="0.2">
      <c r="A20" s="12" t="s">
        <v>130</v>
      </c>
      <c r="B20" s="12" t="s">
        <v>126</v>
      </c>
      <c r="C20" s="7">
        <v>2</v>
      </c>
      <c r="D20" s="7">
        <v>1.5</v>
      </c>
      <c r="E20" s="7">
        <v>1</v>
      </c>
      <c r="F20" s="7">
        <v>1</v>
      </c>
      <c r="G20" s="21"/>
    </row>
    <row r="21" spans="1:7" x14ac:dyDescent="0.2">
      <c r="A21" s="12" t="s">
        <v>149</v>
      </c>
      <c r="B21" s="12" t="s">
        <v>150</v>
      </c>
      <c r="C21" s="7">
        <v>1</v>
      </c>
      <c r="D21" s="7">
        <v>1</v>
      </c>
      <c r="E21" s="7">
        <v>1.5</v>
      </c>
      <c r="F21" s="7">
        <v>5</v>
      </c>
      <c r="G21" s="21"/>
    </row>
    <row r="22" spans="1:7" x14ac:dyDescent="0.2">
      <c r="A22" s="12" t="s">
        <v>141</v>
      </c>
      <c r="B22" s="12" t="s">
        <v>140</v>
      </c>
      <c r="C22" s="49">
        <v>4.9305896744083109</v>
      </c>
      <c r="D22" s="49">
        <v>2.7819932144594164</v>
      </c>
      <c r="E22" s="49">
        <v>3.0305951159471478</v>
      </c>
      <c r="F22" s="49">
        <v>5.8865073716144787</v>
      </c>
      <c r="G22" s="21"/>
    </row>
    <row r="25" spans="1:7" x14ac:dyDescent="0.2">
      <c r="A25" s="18" t="s">
        <v>221</v>
      </c>
    </row>
    <row r="26" spans="1:7" x14ac:dyDescent="0.2">
      <c r="A26" s="18" t="s">
        <v>222</v>
      </c>
    </row>
    <row r="27" spans="1:7" x14ac:dyDescent="0.2">
      <c r="A27" s="18" t="s">
        <v>223</v>
      </c>
    </row>
    <row r="28" spans="1:7" x14ac:dyDescent="0.2">
      <c r="A28" s="18" t="s">
        <v>224</v>
      </c>
    </row>
    <row r="29" spans="1:7" x14ac:dyDescent="0.2">
      <c r="A29" s="18" t="s">
        <v>225</v>
      </c>
    </row>
  </sheetData>
  <autoFilter ref="A2:K12" xr:uid="{00000000-0009-0000-0000-000009000000}"/>
  <mergeCells count="2">
    <mergeCell ref="C1:K1"/>
    <mergeCell ref="A14:K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3.5" bestFit="1" customWidth="1"/>
    <col min="2" max="2" width="8.83203125" bestFit="1" customWidth="1"/>
    <col min="3" max="3" width="30.5" bestFit="1" customWidth="1"/>
    <col min="4" max="4" width="37.1640625" bestFit="1" customWidth="1"/>
    <col min="5" max="5" width="37.1640625" customWidth="1"/>
    <col min="6" max="6" width="25.83203125" bestFit="1" customWidth="1"/>
    <col min="7" max="7" width="35.5" bestFit="1" customWidth="1"/>
    <col min="8" max="8" width="35.5" customWidth="1"/>
    <col min="9" max="9" width="35.83203125" bestFit="1" customWidth="1"/>
    <col min="10" max="10" width="33.83203125" bestFit="1" customWidth="1"/>
    <col min="11" max="11" width="23.83203125" bestFit="1" customWidth="1"/>
    <col min="12" max="12" width="25.5" bestFit="1" customWidth="1"/>
    <col min="13" max="13" width="24.33203125" bestFit="1" customWidth="1"/>
    <col min="14" max="14" width="19.5" bestFit="1" customWidth="1"/>
    <col min="15" max="15" width="24.33203125" bestFit="1" customWidth="1"/>
  </cols>
  <sheetData>
    <row r="1" spans="1:15" x14ac:dyDescent="0.2">
      <c r="A1" s="52" t="s">
        <v>144</v>
      </c>
      <c r="B1" s="52" t="s">
        <v>145</v>
      </c>
      <c r="C1" s="16" t="s">
        <v>157</v>
      </c>
      <c r="D1" s="16" t="s">
        <v>158</v>
      </c>
      <c r="E1" s="28" t="s">
        <v>165</v>
      </c>
      <c r="F1" s="16" t="s">
        <v>162</v>
      </c>
      <c r="G1" s="16" t="s">
        <v>163</v>
      </c>
      <c r="H1" s="16" t="s">
        <v>164</v>
      </c>
      <c r="I1" s="28" t="s">
        <v>168</v>
      </c>
      <c r="J1" s="28" t="s">
        <v>167</v>
      </c>
      <c r="K1" s="28" t="s">
        <v>166</v>
      </c>
      <c r="L1" s="28" t="s">
        <v>226</v>
      </c>
      <c r="M1" s="22" t="s">
        <v>159</v>
      </c>
      <c r="N1" s="28" t="s">
        <v>161</v>
      </c>
      <c r="O1" s="22" t="s">
        <v>160</v>
      </c>
    </row>
    <row r="2" spans="1:15" x14ac:dyDescent="0.2">
      <c r="A2" s="12" t="s">
        <v>12</v>
      </c>
      <c r="B2" s="12" t="s">
        <v>13</v>
      </c>
      <c r="C2" s="12">
        <v>38.200000000000003</v>
      </c>
      <c r="D2" s="12">
        <v>73.2</v>
      </c>
      <c r="E2" s="12">
        <f t="shared" ref="E2" si="0">D2-H2</f>
        <v>40.400000000000006</v>
      </c>
      <c r="F2" s="54">
        <v>0</v>
      </c>
      <c r="G2" s="12">
        <v>0.4</v>
      </c>
      <c r="H2" s="12">
        <v>32.799999999999997</v>
      </c>
      <c r="I2" s="48">
        <f>IF(SUMIFS(out_fields!$E$2:$E$7,out_fields!$D$2:$D$7,$B2)&gt;0,ROUND(SUMPRODUCT(--(out_fields!$D$2:$D$7=$B2),out_fields!$N$2:$N$7,out_fields!$E$2:$E$7)/SUMIFS(out_fields!$E$2:$E$7,out_fields!$D$2:$D$7,$B2),2),"")</f>
        <v>5.61</v>
      </c>
      <c r="J2" s="12" t="str">
        <f>IF(F2&gt;0,ROUND(SUMPRODUCT(--(out_regas!$D$2:$D$4=$B2),out_regas!$G$2:$G$4,out_regas!$K$2:$K$4)/SUMIFS(out_regas!$G$2:$G$4,out_regas!$D$2:$D$4,$B2),2),"")</f>
        <v/>
      </c>
      <c r="K2" s="12">
        <f>IF(SUMIFS(out_regas!G2:G4,out_regas!D2:D4,B2)&gt;0,SUMPRODUCT(--(out_regas!D2:D4=B2),out_regas!O2:O4,out_regas!G2:G4)/SUMIFS(out_regas!G2:G4,out_regas!D2:D4,B2),"")</f>
        <v>8.91</v>
      </c>
      <c r="L2" s="12" t="str">
        <f>IF(F2&gt;0,SUM(J2:K2),"")</f>
        <v/>
      </c>
      <c r="M2" s="7">
        <v>8</v>
      </c>
      <c r="N2" s="7" t="str">
        <f>L2</f>
        <v/>
      </c>
      <c r="O2" s="7"/>
    </row>
    <row r="3" spans="1:15" x14ac:dyDescent="0.2">
      <c r="A3" s="3" t="s">
        <v>15</v>
      </c>
      <c r="B3" s="3" t="s">
        <v>16</v>
      </c>
      <c r="C3" s="12">
        <v>36.6</v>
      </c>
      <c r="D3" s="12">
        <v>20</v>
      </c>
      <c r="E3" s="7">
        <v>20</v>
      </c>
      <c r="F3" s="12">
        <v>28.2</v>
      </c>
      <c r="G3" s="12">
        <v>38.4</v>
      </c>
      <c r="H3" s="54">
        <v>66.599999999999994</v>
      </c>
      <c r="I3" s="48" t="str">
        <f>IF(SUMIFS(out_fields!$E$2:$E$7,out_fields!$D$2:$D$7,$B3)&gt;0,ROUND(SUMPRODUCT(--(out_fields!$D$2:$D$7=$B3),out_fields!$N$2:$N$7,out_fields!$E$2:$E$7)/SUMIFS(out_fields!$E$2:$E$7,out_fields!$D$2:$D$7,$B3),2),"")</f>
        <v/>
      </c>
      <c r="J3" s="12">
        <f>IF(F3&gt;0,ROUND(SUMPRODUCT(--(out_regas!$D$2:$D$4=$B3),out_regas!$G$2:$G$4,out_regas!$K$2:$K$4)/SUMIFS(out_regas!$G$2:$G$4,out_regas!$D$2:$D$4,$B3),2),"")</f>
        <v>13.18</v>
      </c>
      <c r="K3" s="12">
        <f>IF(SUMIFS(out_regas!G2:G5,out_regas!D2:D5,B3)&gt;0,SUMPRODUCT(--(out_regas!D2:D5=B3),out_regas!O2:O5,out_regas!G2:G5)/SUMIFS(out_regas!G2:G5,out_regas!D2:D5,B3),"")</f>
        <v>9.08</v>
      </c>
      <c r="L3" s="12">
        <f t="shared" ref="L3:L5" si="1">IF(F3&gt;0,SUM(J3:K3),"")</f>
        <v>22.259999999999998</v>
      </c>
      <c r="M3" s="7">
        <v>10</v>
      </c>
      <c r="N3" s="7">
        <f t="shared" ref="N3:N5" si="2">L3</f>
        <v>22.259999999999998</v>
      </c>
      <c r="O3" s="7">
        <v>15</v>
      </c>
    </row>
    <row r="4" spans="1:15" x14ac:dyDescent="0.2">
      <c r="A4" s="12" t="s">
        <v>8</v>
      </c>
      <c r="B4" s="12" t="s">
        <v>9</v>
      </c>
      <c r="C4" s="12">
        <v>832</v>
      </c>
      <c r="D4" s="12">
        <v>914.6</v>
      </c>
      <c r="E4" s="12">
        <f>D4-H4</f>
        <v>777.1</v>
      </c>
      <c r="F4" s="54">
        <v>0</v>
      </c>
      <c r="G4" s="12">
        <v>68.2</v>
      </c>
      <c r="H4" s="12">
        <v>137.5</v>
      </c>
      <c r="I4" s="48">
        <f>IF(SUMIFS(out_fields!$E$2:$E$7,out_fields!$D$2:$D$7,$B4)&gt;0,ROUND(SUMPRODUCT(--(out_fields!$D$2:$D$7=$B4),out_fields!$N$2:$N$7,out_fields!$E$2:$E$7)/SUMIFS(out_fields!$E$2:$E$7,out_fields!$D$2:$D$7,$B4),2),"")</f>
        <v>12.49</v>
      </c>
      <c r="J4" s="12" t="str">
        <f>IF(F4&gt;0,ROUND(SUMPRODUCT(--(out_regas!$D$2:$D$4=$B4),out_regas!$G$2:$G$4,out_regas!$K$2:$K$4)/SUMIFS(out_regas!$G$2:$G$4,out_regas!$D$2:$D$4,$B4),2),"")</f>
        <v/>
      </c>
      <c r="K4" s="12" t="str">
        <f>IF(SUMIFS(out_regas!G2:G6,out_regas!D2:D6,B4)&gt;0,SUMPRODUCT(--(out_regas!D2:D6=B4),out_regas!O2:O6,out_regas!G2:G6)/SUMIFS(out_regas!G2:G6,out_regas!D2:D6,B4),"")</f>
        <v/>
      </c>
      <c r="L4" s="12" t="str">
        <f t="shared" si="1"/>
        <v/>
      </c>
      <c r="M4" s="7">
        <v>6</v>
      </c>
      <c r="N4" s="7" t="str">
        <f t="shared" si="2"/>
        <v/>
      </c>
      <c r="O4" s="7">
        <v>10</v>
      </c>
    </row>
    <row r="5" spans="1:15" x14ac:dyDescent="0.2">
      <c r="A5" s="12" t="s">
        <v>10</v>
      </c>
      <c r="B5" s="12" t="s">
        <v>11</v>
      </c>
      <c r="C5" s="12">
        <v>330.6</v>
      </c>
      <c r="D5" s="12">
        <v>194</v>
      </c>
      <c r="E5" s="12">
        <f>D5-H5</f>
        <v>194</v>
      </c>
      <c r="F5" s="12">
        <v>94</v>
      </c>
      <c r="G5" s="12">
        <v>45.1</v>
      </c>
      <c r="H5" s="12">
        <v>0</v>
      </c>
      <c r="I5" s="48" t="str">
        <f>IF(SUMIFS(out_fields!$E$2:$E$7,out_fields!$D$2:$D$7,$B5)&gt;0,ROUND(SUMPRODUCT(--(out_fields!$D$2:$D$7=$B5),out_fields!$N$2:$N$7,out_fields!$E$2:$E$7)/SUMIFS(out_fields!$E$2:$E$7,out_fields!$D$2:$D$7,$B5),2),"")</f>
        <v/>
      </c>
      <c r="J5" s="12">
        <f>IF(F5&gt;0,ROUND(SUMPRODUCT(--(out_regas!$D$2:$D$4=$B5),out_regas!$G$2:$G$4,out_regas!$K$2:$K$4)/SUMIFS(out_regas!$G$2:$G$4,out_regas!$D$2:$D$4,$B5),2),"")</f>
        <v>5.61</v>
      </c>
      <c r="K5" s="12">
        <f>IF(SUMIFS(out_regas!G3:G7,out_regas!D3:D7,B5)&gt;0,SUMPRODUCT(--(out_regas!D3:D7=B5),out_regas!O3:O7,out_regas!G3:G7)/SUMIFS(out_regas!G3:G7,out_regas!D3:D7,B5),"")</f>
        <v>10.74</v>
      </c>
      <c r="L5" s="12">
        <f t="shared" si="1"/>
        <v>16.350000000000001</v>
      </c>
      <c r="M5" s="7">
        <v>10</v>
      </c>
      <c r="N5" s="7">
        <f t="shared" si="2"/>
        <v>16.350000000000001</v>
      </c>
      <c r="O5" s="7">
        <v>30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"/>
  <sheetViews>
    <sheetView zoomScale="130" zoomScaleNormal="130" workbookViewId="0">
      <selection activeCell="D4" sqref="D4"/>
    </sheetView>
  </sheetViews>
  <sheetFormatPr baseColWidth="10" defaultColWidth="8.83203125" defaultRowHeight="15" x14ac:dyDescent="0.2"/>
  <cols>
    <col min="1" max="1" width="12.83203125" bestFit="1" customWidth="1"/>
    <col min="2" max="2" width="16.1640625" bestFit="1" customWidth="1"/>
    <col min="3" max="3" width="18" bestFit="1" customWidth="1"/>
    <col min="4" max="4" width="21.33203125" bestFit="1" customWidth="1"/>
    <col min="7" max="7" width="19.5" bestFit="1" customWidth="1"/>
    <col min="8" max="8" width="15.83203125" bestFit="1" customWidth="1"/>
    <col min="9" max="9" width="25.5" bestFit="1" customWidth="1"/>
    <col min="10" max="10" width="16.33203125" bestFit="1" customWidth="1"/>
    <col min="11" max="11" width="23.1640625" bestFit="1" customWidth="1"/>
    <col min="12" max="12" width="27.5" bestFit="1" customWidth="1"/>
    <col min="13" max="13" width="25.5" bestFit="1" customWidth="1"/>
    <col min="14" max="14" width="28.83203125" bestFit="1" customWidth="1"/>
    <col min="15" max="15" width="25.5" bestFit="1" customWidth="1"/>
  </cols>
  <sheetData>
    <row r="1" spans="1:15" x14ac:dyDescent="0.2">
      <c r="A1" s="14" t="s">
        <v>0</v>
      </c>
      <c r="B1" s="28" t="s">
        <v>22</v>
      </c>
      <c r="C1" s="28" t="s">
        <v>23</v>
      </c>
      <c r="D1" s="28" t="s">
        <v>24</v>
      </c>
      <c r="E1" s="28" t="s">
        <v>111</v>
      </c>
      <c r="F1" s="28" t="s">
        <v>110</v>
      </c>
      <c r="G1" s="28" t="s">
        <v>169</v>
      </c>
      <c r="H1" s="28" t="s">
        <v>219</v>
      </c>
      <c r="I1" s="28" t="s">
        <v>218</v>
      </c>
      <c r="J1" s="28" t="s">
        <v>220</v>
      </c>
      <c r="K1" s="28" t="s">
        <v>217</v>
      </c>
      <c r="L1" s="44" t="s">
        <v>214</v>
      </c>
      <c r="M1" s="44" t="s">
        <v>213</v>
      </c>
      <c r="N1" s="56" t="s">
        <v>215</v>
      </c>
      <c r="O1" s="44" t="s">
        <v>216</v>
      </c>
    </row>
    <row r="2" spans="1:15" x14ac:dyDescent="0.2">
      <c r="A2" s="12" t="s">
        <v>48</v>
      </c>
      <c r="B2" s="12" t="str">
        <f>VLOOKUP($A2,tmp_terminals!$A$2:$K$8,2,FALSE)</f>
        <v>Rotterman</v>
      </c>
      <c r="C2" s="12" t="str">
        <f>VLOOKUP($A2,tmp_terminals!$A$2:$K$8,3,FALSE)</f>
        <v>Netherlands</v>
      </c>
      <c r="D2" s="12" t="str">
        <f>VLOOKUP($A2,tmp_terminals!$A$2:$K$8,4,FALSE)</f>
        <v>NLD</v>
      </c>
      <c r="E2" s="12">
        <f>VLOOKUP($A2,tmp_terminals!$A$2:$K$8,10,FALSE)</f>
        <v>51.9651</v>
      </c>
      <c r="F2" s="12">
        <f>VLOOKUP($A2,tmp_terminals!$A$2:$K$8,11,FALSE)</f>
        <v>4.0666000000000002</v>
      </c>
      <c r="G2" s="12">
        <f>SUMIFS(out_lng_to_regas!$I$2:$I$6,out_lng_to_regas!$A$2:$A$6,A2,out_lng_to_regas!$Q$2:$Q$6,"shipping")</f>
        <v>300</v>
      </c>
      <c r="H2" s="12">
        <f>ROUND(SUMPRODUCT(--(out_lng_to_regas!$A$2:$A$6=out_regas!$A2),out_lng_to_regas!$I$2:$I$6,out_lng_to_regas!$N$2:$N$6)/$G2,2)</f>
        <v>0.02</v>
      </c>
      <c r="I2" s="12">
        <f>ROUND(SUMPRODUCT(--(out_lng_to_regas!$A$2:$A$6=out_regas!$A2),out_lng_to_regas!$I$2:$I$6,out_lng_to_regas!$O$2:$O$6)/$G2,2)</f>
        <v>5</v>
      </c>
      <c r="J2" s="12">
        <f>ROUND(SUMPRODUCT(--(out_lng_to_regas!$A$2:$A$6=out_regas!$A2),out_lng_to_regas!$I$2:$I$6,out_lng_to_regas!$P$2:$P$6)/$G2,2)</f>
        <v>100</v>
      </c>
      <c r="K2" s="12">
        <f>ROUND(SUMPRODUCT(--(out_lng_to_regas!$A$2:$A$6=out_regas!$A2),out_lng_to_regas!$I$2:$I$6,out_lng_to_regas!$J$2:$J$6)/$G2,2)</f>
        <v>13.18</v>
      </c>
      <c r="L2" s="12">
        <f>IF($G2&gt;0,ROUND(SUMPRODUCT(--(out_lng_to_regas!$A$2:$A$6=out_regas!$A2),out_lng_to_regas!$I$2:$I$6,out_lng_to_regas!$K$2:$K$6)/$G2,2),"")</f>
        <v>4.83</v>
      </c>
      <c r="M2" s="12">
        <f>IF($G2&gt;0,ROUND(SUMPRODUCT(--(out_lng_to_regas!$A$2:$A$6=out_regas!$A2),out_lng_to_regas!$I$2:$I$6,out_lng_to_regas!$L$2:$L$6)/$G2,2),"")</f>
        <v>3.85</v>
      </c>
      <c r="N2" s="53">
        <v>0.4</v>
      </c>
      <c r="O2" s="12">
        <f>IF(G2&gt;0,SUM(L2:N2),"")</f>
        <v>9.08</v>
      </c>
    </row>
    <row r="3" spans="1:15" x14ac:dyDescent="0.2">
      <c r="A3" s="12" t="s">
        <v>49</v>
      </c>
      <c r="B3" s="12" t="str">
        <f>VLOOKUP($A3,tmp_terminals!$A$2:$K$8,2,FALSE)</f>
        <v>Shanghai</v>
      </c>
      <c r="C3" s="12" t="str">
        <f>VLOOKUP($A3,tmp_terminals!$A$2:$K$8,3,FALSE)</f>
        <v>China</v>
      </c>
      <c r="D3" s="12" t="str">
        <f>VLOOKUP($A3,tmp_terminals!$A$2:$K$8,4,FALSE)</f>
        <v>CHN</v>
      </c>
      <c r="E3" s="12">
        <f>VLOOKUP($A3,tmp_terminals!$A$2:$K$8,10,FALSE)</f>
        <v>30.529800000000002</v>
      </c>
      <c r="F3" s="12">
        <f>VLOOKUP($A3,tmp_terminals!$A$2:$K$8,11,FALSE)</f>
        <v>121.97199999999999</v>
      </c>
      <c r="G3" s="12">
        <f>SUMIFS(out_lng_to_regas!$I$2:$I$6,out_lng_to_regas!$A$2:$A$6,A3,out_lng_to_regas!$Q$2:$Q$6,"shipping")</f>
        <v>100</v>
      </c>
      <c r="H3" s="12">
        <f>ROUND(SUMPRODUCT(--(out_lng_to_regas!$A$2:$A$6=out_regas!$A3),out_lng_to_regas!$I$2:$I$6,out_lng_to_regas!$N$2:$N$6)/$G3,2)</f>
        <v>0.02</v>
      </c>
      <c r="I3" s="12">
        <f>ROUND(SUMPRODUCT(--(out_lng_to_regas!$A$2:$A$6=out_regas!$A3),out_lng_to_regas!$I$2:$I$6,out_lng_to_regas!$O$2:$O$6)/$G3,2)</f>
        <v>6.4</v>
      </c>
      <c r="J3" s="12">
        <f>ROUND(SUMPRODUCT(--(out_lng_to_regas!$A$2:$A$6=out_regas!$A3),out_lng_to_regas!$I$2:$I$6,out_lng_to_regas!$P$2:$P$6)/$G3,2)</f>
        <v>4934.4799999999996</v>
      </c>
      <c r="K3" s="12">
        <f>ROUND(SUMPRODUCT(--(out_lng_to_regas!$A$2:$A$6=out_regas!$A3),out_lng_to_regas!$I$2:$I$6,out_lng_to_regas!$J$2:$J$6)/$G3,2)</f>
        <v>5.61</v>
      </c>
      <c r="L3" s="12">
        <f>IF($G3&gt;0,ROUND(SUMPRODUCT(--(out_lng_to_regas!$A$2:$A$6=out_regas!$A3),out_lng_to_regas!$I$2:$I$6,out_lng_to_regas!$K$2:$K$6)/$G3,2),"")</f>
        <v>6.51</v>
      </c>
      <c r="M3" s="12">
        <f>IF($G3&gt;0,ROUND(SUMPRODUCT(--(out_lng_to_regas!$A$2:$A$6=out_regas!$A3),out_lng_to_regas!$I$2:$I$6,out_lng_to_regas!$L$2:$L$6)/$G3,2),"")</f>
        <v>3.83</v>
      </c>
      <c r="N3" s="53">
        <v>0.4</v>
      </c>
      <c r="O3" s="12">
        <f>IF(G3&gt;0,SUM(L3:N3),"")</f>
        <v>10.74</v>
      </c>
    </row>
    <row r="4" spans="1:15" x14ac:dyDescent="0.2">
      <c r="A4" s="12" t="s">
        <v>170</v>
      </c>
      <c r="B4" s="12" t="str">
        <f>VLOOKUP($A4,tmp_terminals!$A$2:$K$8,2,FALSE)</f>
        <v>Pengerang LNG</v>
      </c>
      <c r="C4" s="12" t="str">
        <f>VLOOKUP($A4,tmp_terminals!$A$2:$K$8,3,FALSE)</f>
        <v>Malaysia</v>
      </c>
      <c r="D4" s="12" t="str">
        <f>VLOOKUP($A4,tmp_terminals!$A$2:$K$8,4,FALSE)</f>
        <v>MYS</v>
      </c>
      <c r="E4" s="12">
        <f>VLOOKUP($A4,tmp_terminals!$A$2:$K$8,10,FALSE)</f>
        <v>2.8597999999999999</v>
      </c>
      <c r="F4" s="12">
        <f>VLOOKUP($A4,tmp_terminals!$A$2:$K$8,11,FALSE)</f>
        <v>101.2513</v>
      </c>
      <c r="G4" s="12">
        <f>SUMIFS(out_lng_to_regas!$I$2:$I$6,out_lng_to_regas!$A$2:$A$6,A4,out_lng_to_regas!$Q$2:$Q$6,"shipping")</f>
        <v>100</v>
      </c>
      <c r="H4" s="12">
        <f>ROUND(SUMPRODUCT(--(out_lng_to_regas!$A$2:$A$6=out_regas!$A4),out_lng_to_regas!$I$2:$I$6,out_lng_to_regas!$N$2:$N$6)/$G4,2)</f>
        <v>0.02</v>
      </c>
      <c r="I4" s="12">
        <f>ROUND(SUMPRODUCT(--(out_lng_to_regas!$A$2:$A$6=out_regas!$A4),out_lng_to_regas!$I$2:$I$6,out_lng_to_regas!$O$2:$O$6)/$G4,2)</f>
        <v>6.4</v>
      </c>
      <c r="J4" s="12">
        <f>ROUND(SUMPRODUCT(--(out_lng_to_regas!$A$2:$A$6=out_regas!$A4),out_lng_to_regas!$I$2:$I$6,out_lng_to_regas!$P$2:$P$6)/$G4,2)</f>
        <v>4934.4799999999996</v>
      </c>
      <c r="K4" s="12">
        <f>ROUND(SUMPRODUCT(--(out_lng_to_regas!$A$2:$A$6=out_regas!$A4),out_lng_to_regas!$I$2:$I$6,out_lng_to_regas!$J$2:$J$6)/$G4,2)</f>
        <v>5.61</v>
      </c>
      <c r="L4" s="12">
        <f>IF($G4&gt;0,ROUND(SUMPRODUCT(--(out_lng_to_regas!$A$2:$A$6=out_regas!$A4),out_lng_to_regas!$I$2:$I$6,out_lng_to_regas!$K$2:$K$6)/$G4,2),"")</f>
        <v>6.51</v>
      </c>
      <c r="M4" s="12">
        <f>IF($G4&gt;0,ROUND(SUMPRODUCT(--(out_lng_to_regas!$A$2:$A$6=out_regas!$A4),out_lng_to_regas!$I$2:$I$6,out_lng_to_regas!$L$2:$L$6)/$G4,2),"")</f>
        <v>2</v>
      </c>
      <c r="N4" s="53">
        <v>0.4</v>
      </c>
      <c r="O4" s="12">
        <f>IF(G4&gt;0,SUM(L4:N4),"")</f>
        <v>8.91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617"/>
  <sheetViews>
    <sheetView workbookViewId="0"/>
  </sheetViews>
  <sheetFormatPr baseColWidth="10" defaultColWidth="8.83203125" defaultRowHeight="15" x14ac:dyDescent="0.2"/>
  <cols>
    <col min="2" max="2" width="24.5" bestFit="1" customWidth="1"/>
    <col min="3" max="3" width="19.6640625" bestFit="1" customWidth="1"/>
    <col min="6" max="6" width="27.33203125" bestFit="1" customWidth="1"/>
    <col min="7" max="7" width="17.1640625" bestFit="1" customWidth="1"/>
    <col min="8" max="8" width="19" bestFit="1" customWidth="1"/>
    <col min="9" max="9" width="18.5" bestFit="1" customWidth="1"/>
    <col min="10" max="10" width="28.33203125" bestFit="1" customWidth="1"/>
    <col min="11" max="11" width="35.6640625" bestFit="1" customWidth="1"/>
    <col min="12" max="12" width="16.33203125" customWidth="1"/>
    <col min="13" max="13" width="28.5" bestFit="1" customWidth="1"/>
    <col min="14" max="16" width="28.5" customWidth="1"/>
    <col min="17" max="17" width="19.5" bestFit="1" customWidth="1"/>
    <col min="18" max="18" width="72.1640625" bestFit="1" customWidth="1"/>
  </cols>
  <sheetData>
    <row r="1" spans="1:18" x14ac:dyDescent="0.2">
      <c r="A1" s="14" t="s">
        <v>0</v>
      </c>
      <c r="B1" s="28" t="s">
        <v>22</v>
      </c>
      <c r="C1" s="28" t="s">
        <v>23</v>
      </c>
      <c r="D1" s="28" t="s">
        <v>24</v>
      </c>
      <c r="E1" s="14" t="s">
        <v>1</v>
      </c>
      <c r="F1" s="28" t="s">
        <v>2</v>
      </c>
      <c r="G1" s="28" t="s">
        <v>3</v>
      </c>
      <c r="H1" s="28" t="s">
        <v>4</v>
      </c>
      <c r="I1" s="15" t="s">
        <v>211</v>
      </c>
      <c r="J1" s="28" t="s">
        <v>209</v>
      </c>
      <c r="K1" s="28" t="s">
        <v>208</v>
      </c>
      <c r="L1" s="27" t="s">
        <v>201</v>
      </c>
      <c r="M1" s="28" t="s">
        <v>210</v>
      </c>
      <c r="N1" s="28" t="s">
        <v>219</v>
      </c>
      <c r="O1" s="28" t="s">
        <v>218</v>
      </c>
      <c r="P1" s="28" t="s">
        <v>220</v>
      </c>
      <c r="Q1" s="16" t="s">
        <v>5</v>
      </c>
      <c r="R1" s="28" t="s">
        <v>6</v>
      </c>
    </row>
    <row r="2" spans="1:18" x14ac:dyDescent="0.2">
      <c r="A2" s="12" t="s">
        <v>48</v>
      </c>
      <c r="B2" s="12" t="str">
        <f>VLOOKUP($A2,out_regas!$A$2:$D$4,2,FALSE)</f>
        <v>Rotterman</v>
      </c>
      <c r="C2" s="12" t="str">
        <f>VLOOKUP($A2,out_regas!$A$2:$D$4,3,FALSE)</f>
        <v>Netherlands</v>
      </c>
      <c r="D2" s="12" t="str">
        <f>VLOOKUP($A2,out_regas!$A$2:$D$4,4,FALSE)</f>
        <v>NLD</v>
      </c>
      <c r="E2" s="3" t="s">
        <v>46</v>
      </c>
      <c r="F2" s="3" t="str">
        <f>VLOOKUP($E2,out_lng!$A$2:$D$5,2,FALSE)</f>
        <v>Coven Point</v>
      </c>
      <c r="G2" s="3" t="str">
        <f>VLOOKUP($E2,out_lng!$A$2:$D$5,3,FALSE)</f>
        <v>United States</v>
      </c>
      <c r="H2" s="3" t="str">
        <f>VLOOKUP($E2,out_lng!$A$2:$D$5,4,FALSE)</f>
        <v>USA</v>
      </c>
      <c r="I2" s="62">
        <v>100</v>
      </c>
      <c r="J2" s="12">
        <f>VLOOKUP($E2,out_lng!$A$2:$S$5,12,FALSE)</f>
        <v>6.28</v>
      </c>
      <c r="K2" s="48">
        <f>VLOOKUP($E2,out_lng!$A$2:$S$5,15,FALSE)</f>
        <v>5.1224841450407341</v>
      </c>
      <c r="L2" s="58">
        <v>3.6</v>
      </c>
      <c r="M2" s="48">
        <f>SUM(J2:L2)</f>
        <v>15.002484145040734</v>
      </c>
      <c r="N2" s="48">
        <f>VLOOKUP($E2,out_lng!$A$2:$S$5,17,FALSE)</f>
        <v>2.0418506999999999E-2</v>
      </c>
      <c r="O2" s="48">
        <f>VLOOKUP($E2,out_lng!$A$2:$S$5,18,FALSE)</f>
        <v>5</v>
      </c>
      <c r="P2" s="48">
        <f>VLOOKUP($E2,out_lng!$A$2:$S$5,19,FALSE)</f>
        <v>100</v>
      </c>
      <c r="Q2" s="12" t="s">
        <v>7</v>
      </c>
      <c r="R2" s="3" t="str">
        <f>_xlfn.CONCAT("[s_FROM_",E2,"_TO_",A2,"]")</f>
        <v>[s_FROM_g_t_1_TO_g_t_3]</v>
      </c>
    </row>
    <row r="3" spans="1:18" x14ac:dyDescent="0.2">
      <c r="A3" s="12" t="s">
        <v>48</v>
      </c>
      <c r="B3" s="12" t="str">
        <f>VLOOKUP($A3,out_regas!$A$2:$D$4,2,FALSE)</f>
        <v>Rotterman</v>
      </c>
      <c r="C3" s="12" t="str">
        <f>VLOOKUP($A3,out_regas!$A$2:$D$4,3,FALSE)</f>
        <v>Netherlands</v>
      </c>
      <c r="D3" s="12" t="str">
        <f>VLOOKUP($A3,out_regas!$A$2:$D$4,4,FALSE)</f>
        <v>NLD</v>
      </c>
      <c r="E3" s="3" t="s">
        <v>47</v>
      </c>
      <c r="F3" s="3" t="str">
        <f>VLOOKUP($E3,out_lng!$A$2:$D$5,2,FALSE)</f>
        <v>Sabine Pass</v>
      </c>
      <c r="G3" s="3" t="str">
        <f>VLOOKUP($E3,out_lng!$A$2:$D$5,3,FALSE)</f>
        <v>United States</v>
      </c>
      <c r="H3" s="3" t="str">
        <f>VLOOKUP($E3,out_lng!$A$2:$D$5,4,FALSE)</f>
        <v>USA</v>
      </c>
      <c r="I3" s="62">
        <v>100</v>
      </c>
      <c r="J3" s="12">
        <f>VLOOKUP($E3,out_lng!$A$2:$S$5,12,FALSE)</f>
        <v>16.63</v>
      </c>
      <c r="K3" s="48">
        <f>VLOOKUP($E3,out_lng!$A$2:$S$5,15,FALSE)</f>
        <v>4.2522740777997576</v>
      </c>
      <c r="L3" s="58">
        <v>3.95</v>
      </c>
      <c r="M3" s="48">
        <f t="shared" ref="M3:M6" si="0">SUM(J3:L3)</f>
        <v>24.832274077799756</v>
      </c>
      <c r="N3" s="48">
        <f>VLOOKUP($E3,out_lng!$A$2:$S$5,17,FALSE)</f>
        <v>2.0418506999999999E-2</v>
      </c>
      <c r="O3" s="48">
        <f>VLOOKUP($E3,out_lng!$A$2:$S$5,18,FALSE)</f>
        <v>5</v>
      </c>
      <c r="P3" s="48">
        <f>VLOOKUP($E3,out_lng!$A$2:$S$5,19,FALSE)</f>
        <v>100</v>
      </c>
      <c r="Q3" s="12" t="s">
        <v>7</v>
      </c>
      <c r="R3" s="3" t="str">
        <f t="shared" ref="R3:R6" si="1">_xlfn.CONCAT("[s_FROM_",E3,"_TO_",A3,"]")</f>
        <v>[s_FROM_g_t_2_TO_g_t_3]</v>
      </c>
    </row>
    <row r="4" spans="1:18" x14ac:dyDescent="0.2">
      <c r="A4" s="12" t="s">
        <v>48</v>
      </c>
      <c r="B4" s="12" t="str">
        <f>VLOOKUP($A4,out_regas!$A$2:$D$4,2,FALSE)</f>
        <v>Rotterman</v>
      </c>
      <c r="C4" s="12" t="str">
        <f>VLOOKUP($A4,out_regas!$A$2:$D$4,3,FALSE)</f>
        <v>Netherlands</v>
      </c>
      <c r="D4" s="12" t="str">
        <f>VLOOKUP($A4,out_regas!$A$2:$D$4,4,FALSE)</f>
        <v>NLD</v>
      </c>
      <c r="E4" s="3" t="s">
        <v>138</v>
      </c>
      <c r="F4" s="3" t="str">
        <f>VLOOKUP($E4,out_lng!$A$2:$D$5,2,FALSE)</f>
        <v>Corpus Christi</v>
      </c>
      <c r="G4" s="3" t="str">
        <f>VLOOKUP($E4,out_lng!$A$2:$D$5,3,FALSE)</f>
        <v>United States</v>
      </c>
      <c r="H4" s="3" t="str">
        <f>VLOOKUP($E4,out_lng!$A$2:$D$5,4,FALSE)</f>
        <v>USA</v>
      </c>
      <c r="I4" s="62">
        <v>100</v>
      </c>
      <c r="J4" s="12">
        <f>VLOOKUP($E4,out_lng!$A$2:$S$5,12,FALSE)</f>
        <v>16.63</v>
      </c>
      <c r="K4" s="48">
        <f>VLOOKUP($E4,out_lng!$A$2:$S$5,15,FALSE)</f>
        <v>5.1224841450407341</v>
      </c>
      <c r="L4" s="58">
        <v>4.0014566286473858</v>
      </c>
      <c r="M4" s="48">
        <f t="shared" si="0"/>
        <v>25.753940773688118</v>
      </c>
      <c r="N4" s="48">
        <f>VLOOKUP($E4,out_lng!$A$2:$S$5,17,FALSE)</f>
        <v>2.0418506999999999E-2</v>
      </c>
      <c r="O4" s="48">
        <f>VLOOKUP($E4,out_lng!$A$2:$S$5,18,FALSE)</f>
        <v>5</v>
      </c>
      <c r="P4" s="48">
        <f>VLOOKUP($E4,out_lng!$A$2:$S$5,19,FALSE)</f>
        <v>100</v>
      </c>
      <c r="Q4" s="12" t="s">
        <v>7</v>
      </c>
      <c r="R4" s="3" t="str">
        <f t="shared" si="1"/>
        <v>[s_FROM_g_t_6_TO_g_t_3]</v>
      </c>
    </row>
    <row r="5" spans="1:18" x14ac:dyDescent="0.2">
      <c r="A5" s="12" t="s">
        <v>49</v>
      </c>
      <c r="B5" s="12" t="str">
        <f>VLOOKUP($A5,out_regas!$A$2:$D$4,2,FALSE)</f>
        <v>Shanghai</v>
      </c>
      <c r="C5" s="12" t="str">
        <f>VLOOKUP($A5,out_regas!$A$2:$D$4,3,FALSE)</f>
        <v>China</v>
      </c>
      <c r="D5" s="12" t="str">
        <f>VLOOKUP($A5,out_regas!$A$2:$D$4,4,FALSE)</f>
        <v>CHN</v>
      </c>
      <c r="E5" s="3" t="s">
        <v>50</v>
      </c>
      <c r="F5" s="3" t="str">
        <f>VLOOKUP($E5,out_lng!$A$2:$D$5,2,FALSE)</f>
        <v>Bintulu</v>
      </c>
      <c r="G5" s="3" t="str">
        <f>VLOOKUP($E5,out_lng!$A$2:$D$5,3,FALSE)</f>
        <v>Malaysia</v>
      </c>
      <c r="H5" s="3" t="str">
        <f>VLOOKUP($E5,out_lng!$A$2:$D$5,4,FALSE)</f>
        <v>MYA</v>
      </c>
      <c r="I5" s="62">
        <v>100</v>
      </c>
      <c r="J5" s="12">
        <f>VLOOKUP($E5,out_lng!$A$2:$S$5,12,FALSE)</f>
        <v>5.6099999999999994</v>
      </c>
      <c r="K5" s="48">
        <f>VLOOKUP($E5,out_lng!$A$2:$S$5,15,FALSE)</f>
        <v>6.51</v>
      </c>
      <c r="L5" s="58">
        <v>3.8299656302767842</v>
      </c>
      <c r="M5" s="48">
        <f t="shared" si="0"/>
        <v>15.949965630276782</v>
      </c>
      <c r="N5" s="48">
        <f>VLOOKUP($E5,out_lng!$A$2:$S$5,17,FALSE)</f>
        <v>2.0515848999999999E-2</v>
      </c>
      <c r="O5" s="48">
        <f>VLOOKUP($E5,out_lng!$A$2:$S$5,18,FALSE)</f>
        <v>6.4</v>
      </c>
      <c r="P5" s="48">
        <f>VLOOKUP($E5,out_lng!$A$2:$S$5,19,FALSE)</f>
        <v>4934.4799999999996</v>
      </c>
      <c r="Q5" s="12" t="s">
        <v>7</v>
      </c>
      <c r="R5" s="3" t="str">
        <f t="shared" si="1"/>
        <v>[s_FROM_g_t_5_TO_g_t_4]</v>
      </c>
    </row>
    <row r="6" spans="1:18" x14ac:dyDescent="0.2">
      <c r="A6" s="12" t="s">
        <v>170</v>
      </c>
      <c r="B6" s="12" t="str">
        <f>VLOOKUP($A6,out_regas!$A$2:$D$4,2,FALSE)</f>
        <v>Pengerang LNG</v>
      </c>
      <c r="C6" s="12" t="str">
        <f>VLOOKUP($A6,out_regas!$A$2:$D$4,3,FALSE)</f>
        <v>Malaysia</v>
      </c>
      <c r="D6" s="12" t="str">
        <f>VLOOKUP($A6,out_regas!$A$2:$D$4,4,FALSE)</f>
        <v>MYS</v>
      </c>
      <c r="E6" s="3" t="s">
        <v>50</v>
      </c>
      <c r="F6" s="3" t="str">
        <f>VLOOKUP($E6,out_lng!$A$2:$D$5,2,FALSE)</f>
        <v>Bintulu</v>
      </c>
      <c r="G6" s="3" t="str">
        <f>VLOOKUP($E6,out_lng!$A$2:$D$5,3,FALSE)</f>
        <v>Malaysia</v>
      </c>
      <c r="H6" s="3" t="str">
        <f>VLOOKUP($E6,out_lng!$A$2:$D$5,4,FALSE)</f>
        <v>MYA</v>
      </c>
      <c r="I6" s="62">
        <v>100</v>
      </c>
      <c r="J6" s="12">
        <f>VLOOKUP($E6,out_lng!$A$2:$S$5,12,FALSE)</f>
        <v>5.6099999999999994</v>
      </c>
      <c r="K6" s="48">
        <f>VLOOKUP($E6,out_lng!$A$2:$S$5,15,FALSE)</f>
        <v>6.51</v>
      </c>
      <c r="L6" s="58">
        <v>2</v>
      </c>
      <c r="M6" s="48">
        <f t="shared" si="0"/>
        <v>14.12</v>
      </c>
      <c r="N6" s="48">
        <f>VLOOKUP($E6,out_lng!$A$2:$S$5,17,FALSE)</f>
        <v>2.0515848999999999E-2</v>
      </c>
      <c r="O6" s="48">
        <f>VLOOKUP($E6,out_lng!$A$2:$S$5,18,FALSE)</f>
        <v>6.4</v>
      </c>
      <c r="P6" s="48">
        <f>VLOOKUP($E6,out_lng!$A$2:$S$5,19,FALSE)</f>
        <v>4934.4799999999996</v>
      </c>
      <c r="Q6" s="12" t="s">
        <v>7</v>
      </c>
      <c r="R6" s="3" t="str">
        <f t="shared" si="1"/>
        <v>[s_FROM_g_t_5_TO_g_t_7]</v>
      </c>
    </row>
    <row r="7" spans="1:18" x14ac:dyDescent="0.2">
      <c r="I7" s="1"/>
      <c r="L7" s="1"/>
    </row>
    <row r="9" spans="1:18" x14ac:dyDescent="0.2">
      <c r="I9" s="1"/>
      <c r="L9" s="1"/>
    </row>
    <row r="11" spans="1:18" x14ac:dyDescent="0.2">
      <c r="I11" s="1"/>
      <c r="L11" s="1"/>
    </row>
    <row r="12" spans="1:18" x14ac:dyDescent="0.2">
      <c r="I12" s="1"/>
      <c r="L12" s="1"/>
    </row>
    <row r="13" spans="1:18" x14ac:dyDescent="0.2">
      <c r="I13" s="1"/>
      <c r="L13" s="1"/>
    </row>
    <row r="14" spans="1:18" x14ac:dyDescent="0.2">
      <c r="I14" s="1"/>
      <c r="L14" s="1"/>
    </row>
    <row r="15" spans="1:18" x14ac:dyDescent="0.2">
      <c r="I15" s="1"/>
      <c r="L15" s="1"/>
    </row>
    <row r="17" spans="9:12" x14ac:dyDescent="0.2">
      <c r="I17" s="1"/>
      <c r="L17" s="1"/>
    </row>
    <row r="18" spans="9:12" x14ac:dyDescent="0.2">
      <c r="I18" s="1"/>
      <c r="L18" s="1"/>
    </row>
    <row r="19" spans="9:12" x14ac:dyDescent="0.2">
      <c r="I19" s="1"/>
      <c r="L19" s="1"/>
    </row>
    <row r="22" spans="9:12" x14ac:dyDescent="0.2">
      <c r="I22" s="1"/>
      <c r="L22" s="1"/>
    </row>
    <row r="23" spans="9:12" x14ac:dyDescent="0.2">
      <c r="I23" s="1"/>
      <c r="L23" s="1"/>
    </row>
    <row r="24" spans="9:12" x14ac:dyDescent="0.2">
      <c r="I24" s="1"/>
      <c r="L24" s="1"/>
    </row>
    <row r="26" spans="9:12" x14ac:dyDescent="0.2">
      <c r="I26" s="1"/>
      <c r="L26" s="1"/>
    </row>
    <row r="28" spans="9:12" x14ac:dyDescent="0.2">
      <c r="I28" s="1"/>
      <c r="L28" s="1"/>
    </row>
    <row r="31" spans="9:12" x14ac:dyDescent="0.2">
      <c r="I31" s="1"/>
      <c r="L31" s="1"/>
    </row>
    <row r="33" spans="9:12" x14ac:dyDescent="0.2">
      <c r="I33" s="1"/>
      <c r="L33" s="1"/>
    </row>
    <row r="37" spans="9:12" x14ac:dyDescent="0.2">
      <c r="I37" s="1"/>
      <c r="L37" s="1"/>
    </row>
    <row r="50" spans="9:12" x14ac:dyDescent="0.2">
      <c r="I50" s="1"/>
      <c r="L50" s="1"/>
    </row>
    <row r="51" spans="9:12" x14ac:dyDescent="0.2">
      <c r="I51" s="1"/>
      <c r="L51" s="1"/>
    </row>
    <row r="52" spans="9:12" x14ac:dyDescent="0.2">
      <c r="I52" s="1"/>
      <c r="L52" s="1"/>
    </row>
    <row r="53" spans="9:12" x14ac:dyDescent="0.2">
      <c r="I53" s="1"/>
      <c r="L53" s="1"/>
    </row>
    <row r="54" spans="9:12" x14ac:dyDescent="0.2">
      <c r="I54" s="1"/>
      <c r="L54" s="1"/>
    </row>
    <row r="57" spans="9:12" x14ac:dyDescent="0.2">
      <c r="I57" s="1"/>
      <c r="L57" s="1"/>
    </row>
    <row r="60" spans="9:12" x14ac:dyDescent="0.2">
      <c r="I60" s="1"/>
      <c r="L60" s="1"/>
    </row>
    <row r="66" spans="9:12" x14ac:dyDescent="0.2">
      <c r="I66" s="1"/>
      <c r="L66" s="1"/>
    </row>
    <row r="71" spans="9:12" x14ac:dyDescent="0.2">
      <c r="I71" s="1"/>
      <c r="L71" s="1"/>
    </row>
    <row r="77" spans="9:12" x14ac:dyDescent="0.2">
      <c r="I77" s="1"/>
      <c r="L77" s="1"/>
    </row>
    <row r="78" spans="9:12" x14ac:dyDescent="0.2">
      <c r="I78" s="1"/>
      <c r="L78" s="1"/>
    </row>
    <row r="79" spans="9:12" x14ac:dyDescent="0.2">
      <c r="I79" s="1"/>
      <c r="L79" s="1"/>
    </row>
    <row r="80" spans="9:12" x14ac:dyDescent="0.2">
      <c r="I80" s="1"/>
      <c r="L80" s="1"/>
    </row>
    <row r="81" spans="9:12" x14ac:dyDescent="0.2">
      <c r="I81" s="1"/>
      <c r="L81" s="1"/>
    </row>
    <row r="85" spans="9:12" x14ac:dyDescent="0.2">
      <c r="I85" s="1"/>
      <c r="L85" s="1"/>
    </row>
    <row r="86" spans="9:12" x14ac:dyDescent="0.2">
      <c r="I86" s="1"/>
      <c r="L86" s="1"/>
    </row>
    <row r="104" spans="9:12" x14ac:dyDescent="0.2">
      <c r="I104" s="1"/>
      <c r="L104" s="1"/>
    </row>
    <row r="105" spans="9:12" x14ac:dyDescent="0.2">
      <c r="I105" s="1"/>
      <c r="L105" s="1"/>
    </row>
    <row r="111" spans="9:12" x14ac:dyDescent="0.2">
      <c r="I111" s="1"/>
      <c r="L111" s="1"/>
    </row>
    <row r="112" spans="9:12" x14ac:dyDescent="0.2">
      <c r="I112" s="1"/>
      <c r="L112" s="1"/>
    </row>
    <row r="119" spans="9:12" x14ac:dyDescent="0.2">
      <c r="I119" s="1"/>
      <c r="L119" s="1"/>
    </row>
    <row r="120" spans="9:12" x14ac:dyDescent="0.2">
      <c r="I120" s="1"/>
      <c r="L120" s="1"/>
    </row>
    <row r="123" spans="9:12" x14ac:dyDescent="0.2">
      <c r="I123" s="1"/>
      <c r="L123" s="1"/>
    </row>
    <row r="124" spans="9:12" x14ac:dyDescent="0.2">
      <c r="I124" s="1"/>
      <c r="L124" s="1"/>
    </row>
    <row r="130" spans="9:12" x14ac:dyDescent="0.2">
      <c r="I130" s="1"/>
      <c r="L130" s="1"/>
    </row>
    <row r="131" spans="9:12" x14ac:dyDescent="0.2">
      <c r="I131" s="1"/>
      <c r="L131" s="1"/>
    </row>
    <row r="132" spans="9:12" x14ac:dyDescent="0.2">
      <c r="I132" s="1"/>
      <c r="L132" s="1"/>
    </row>
    <row r="133" spans="9:12" x14ac:dyDescent="0.2">
      <c r="I133" s="1"/>
      <c r="L133" s="1"/>
    </row>
    <row r="134" spans="9:12" x14ac:dyDescent="0.2">
      <c r="I134" s="1"/>
      <c r="L134" s="1"/>
    </row>
    <row r="135" spans="9:12" x14ac:dyDescent="0.2">
      <c r="I135" s="1"/>
      <c r="L135" s="1"/>
    </row>
    <row r="138" spans="9:12" x14ac:dyDescent="0.2">
      <c r="I138" s="1"/>
      <c r="L138" s="1"/>
    </row>
    <row r="141" spans="9:12" x14ac:dyDescent="0.2">
      <c r="I141" s="1"/>
      <c r="L141" s="1"/>
    </row>
    <row r="142" spans="9:12" x14ac:dyDescent="0.2">
      <c r="I142" s="1"/>
      <c r="L142" s="1"/>
    </row>
    <row r="143" spans="9:12" x14ac:dyDescent="0.2">
      <c r="I143" s="1"/>
      <c r="L143" s="1"/>
    </row>
    <row r="144" spans="9:12" x14ac:dyDescent="0.2">
      <c r="I144" s="1"/>
      <c r="L144" s="1"/>
    </row>
    <row r="145" spans="9:12" x14ac:dyDescent="0.2">
      <c r="I145" s="1"/>
      <c r="L145" s="1"/>
    </row>
    <row r="146" spans="9:12" x14ac:dyDescent="0.2">
      <c r="I146" s="1"/>
      <c r="L146" s="1"/>
    </row>
    <row r="147" spans="9:12" x14ac:dyDescent="0.2">
      <c r="I147" s="1"/>
      <c r="L147" s="1"/>
    </row>
    <row r="148" spans="9:12" x14ac:dyDescent="0.2">
      <c r="I148" s="1"/>
      <c r="L148" s="1"/>
    </row>
    <row r="149" spans="9:12" x14ac:dyDescent="0.2">
      <c r="I149" s="1"/>
      <c r="L149" s="1"/>
    </row>
    <row r="150" spans="9:12" x14ac:dyDescent="0.2">
      <c r="I150" s="1"/>
      <c r="L150" s="1"/>
    </row>
    <row r="152" spans="9:12" x14ac:dyDescent="0.2">
      <c r="I152" s="1"/>
      <c r="L152" s="1"/>
    </row>
    <row r="153" spans="9:12" x14ac:dyDescent="0.2">
      <c r="I153" s="1"/>
      <c r="L153" s="1"/>
    </row>
    <row r="154" spans="9:12" x14ac:dyDescent="0.2">
      <c r="I154" s="1"/>
      <c r="L154" s="1"/>
    </row>
    <row r="155" spans="9:12" x14ac:dyDescent="0.2">
      <c r="I155" s="1"/>
      <c r="L155" s="1"/>
    </row>
    <row r="158" spans="9:12" x14ac:dyDescent="0.2">
      <c r="I158" s="1"/>
      <c r="L158" s="1"/>
    </row>
    <row r="159" spans="9:12" x14ac:dyDescent="0.2">
      <c r="I159" s="1"/>
      <c r="L159" s="1"/>
    </row>
    <row r="160" spans="9:12" x14ac:dyDescent="0.2">
      <c r="I160" s="1"/>
      <c r="L160" s="1"/>
    </row>
    <row r="161" spans="9:12" x14ac:dyDescent="0.2">
      <c r="I161" s="1"/>
      <c r="L161" s="1"/>
    </row>
    <row r="162" spans="9:12" x14ac:dyDescent="0.2">
      <c r="I162" s="1"/>
      <c r="L162" s="1"/>
    </row>
    <row r="163" spans="9:12" x14ac:dyDescent="0.2">
      <c r="I163" s="1"/>
      <c r="L163" s="1"/>
    </row>
    <row r="164" spans="9:12" x14ac:dyDescent="0.2">
      <c r="I164" s="1"/>
      <c r="L164" s="1"/>
    </row>
    <row r="165" spans="9:12" x14ac:dyDescent="0.2">
      <c r="I165" s="1"/>
      <c r="L165" s="1"/>
    </row>
    <row r="166" spans="9:12" x14ac:dyDescent="0.2">
      <c r="I166" s="1"/>
      <c r="L166" s="1"/>
    </row>
    <row r="167" spans="9:12" x14ac:dyDescent="0.2">
      <c r="I167" s="1"/>
      <c r="L167" s="1"/>
    </row>
    <row r="168" spans="9:12" x14ac:dyDescent="0.2">
      <c r="I168" s="1"/>
      <c r="L168" s="1"/>
    </row>
    <row r="171" spans="9:12" x14ac:dyDescent="0.2">
      <c r="I171" s="1"/>
      <c r="L171" s="1"/>
    </row>
    <row r="172" spans="9:12" x14ac:dyDescent="0.2">
      <c r="I172" s="1"/>
      <c r="L172" s="1"/>
    </row>
    <row r="174" spans="9:12" x14ac:dyDescent="0.2">
      <c r="I174" s="1"/>
      <c r="L174" s="1"/>
    </row>
    <row r="175" spans="9:12" x14ac:dyDescent="0.2">
      <c r="I175" s="1"/>
      <c r="L175" s="1"/>
    </row>
    <row r="176" spans="9:12" x14ac:dyDescent="0.2">
      <c r="I176" s="1"/>
      <c r="L176" s="1"/>
    </row>
    <row r="179" spans="9:12" x14ac:dyDescent="0.2">
      <c r="I179" s="1"/>
      <c r="L179" s="1"/>
    </row>
    <row r="180" spans="9:12" x14ac:dyDescent="0.2">
      <c r="I180" s="1"/>
      <c r="L180" s="1"/>
    </row>
    <row r="181" spans="9:12" x14ac:dyDescent="0.2">
      <c r="I181" s="1"/>
      <c r="L181" s="1"/>
    </row>
    <row r="182" spans="9:12" x14ac:dyDescent="0.2">
      <c r="I182" s="1"/>
      <c r="L182" s="1"/>
    </row>
    <row r="183" spans="9:12" x14ac:dyDescent="0.2">
      <c r="I183" s="1"/>
      <c r="L183" s="1"/>
    </row>
    <row r="184" spans="9:12" x14ac:dyDescent="0.2">
      <c r="I184" s="1"/>
      <c r="L184" s="1"/>
    </row>
    <row r="185" spans="9:12" x14ac:dyDescent="0.2">
      <c r="I185" s="1"/>
      <c r="L185" s="1"/>
    </row>
    <row r="187" spans="9:12" x14ac:dyDescent="0.2">
      <c r="I187" s="1"/>
      <c r="L187" s="1"/>
    </row>
    <row r="188" spans="9:12" x14ac:dyDescent="0.2">
      <c r="I188" s="1"/>
      <c r="L188" s="1"/>
    </row>
    <row r="189" spans="9:12" x14ac:dyDescent="0.2">
      <c r="I189" s="1"/>
      <c r="L189" s="1"/>
    </row>
    <row r="191" spans="9:12" x14ac:dyDescent="0.2">
      <c r="I191" s="1"/>
      <c r="L191" s="1"/>
    </row>
    <row r="192" spans="9:12" x14ac:dyDescent="0.2">
      <c r="I192" s="1"/>
      <c r="L192" s="1"/>
    </row>
    <row r="193" spans="9:12" x14ac:dyDescent="0.2">
      <c r="I193" s="1"/>
      <c r="L193" s="1"/>
    </row>
    <row r="195" spans="9:12" x14ac:dyDescent="0.2">
      <c r="I195" s="1"/>
      <c r="L195" s="1"/>
    </row>
    <row r="196" spans="9:12" x14ac:dyDescent="0.2">
      <c r="I196" s="1"/>
      <c r="L196" s="1"/>
    </row>
    <row r="198" spans="9:12" x14ac:dyDescent="0.2">
      <c r="I198" s="1"/>
      <c r="L198" s="1"/>
    </row>
    <row r="199" spans="9:12" x14ac:dyDescent="0.2">
      <c r="I199" s="1"/>
      <c r="L199" s="1"/>
    </row>
    <row r="200" spans="9:12" x14ac:dyDescent="0.2">
      <c r="I200" s="1"/>
      <c r="L200" s="1"/>
    </row>
    <row r="201" spans="9:12" x14ac:dyDescent="0.2">
      <c r="I201" s="1"/>
      <c r="L201" s="1"/>
    </row>
    <row r="202" spans="9:12" x14ac:dyDescent="0.2">
      <c r="I202" s="1"/>
      <c r="L202" s="1"/>
    </row>
    <row r="203" spans="9:12" x14ac:dyDescent="0.2">
      <c r="I203" s="1"/>
      <c r="L203" s="1"/>
    </row>
    <row r="204" spans="9:12" x14ac:dyDescent="0.2">
      <c r="I204" s="1"/>
      <c r="L204" s="1"/>
    </row>
    <row r="205" spans="9:12" x14ac:dyDescent="0.2">
      <c r="I205" s="1"/>
      <c r="L205" s="1"/>
    </row>
    <row r="206" spans="9:12" x14ac:dyDescent="0.2">
      <c r="I206" s="1"/>
      <c r="L206" s="1"/>
    </row>
    <row r="207" spans="9:12" x14ac:dyDescent="0.2">
      <c r="I207" s="1"/>
      <c r="L207" s="1"/>
    </row>
    <row r="208" spans="9:12" x14ac:dyDescent="0.2">
      <c r="I208" s="1"/>
      <c r="L208" s="1"/>
    </row>
    <row r="209" spans="9:12" x14ac:dyDescent="0.2">
      <c r="I209" s="1"/>
      <c r="L209" s="1"/>
    </row>
    <row r="213" spans="9:12" x14ac:dyDescent="0.2">
      <c r="I213" s="1"/>
      <c r="L213" s="1"/>
    </row>
    <row r="214" spans="9:12" x14ac:dyDescent="0.2">
      <c r="I214" s="1"/>
      <c r="L214" s="1"/>
    </row>
    <row r="226" spans="9:12" x14ac:dyDescent="0.2">
      <c r="I226" s="1"/>
      <c r="L226" s="1"/>
    </row>
    <row r="227" spans="9:12" x14ac:dyDescent="0.2">
      <c r="I227" s="1"/>
      <c r="L227" s="1"/>
    </row>
    <row r="228" spans="9:12" x14ac:dyDescent="0.2">
      <c r="I228" s="1"/>
      <c r="L228" s="1"/>
    </row>
    <row r="237" spans="9:12" x14ac:dyDescent="0.2">
      <c r="I237" s="1"/>
      <c r="L237" s="1"/>
    </row>
    <row r="239" spans="9:12" x14ac:dyDescent="0.2">
      <c r="I239" s="1"/>
      <c r="L239" s="1"/>
    </row>
    <row r="240" spans="9:12" x14ac:dyDescent="0.2">
      <c r="I240" s="1"/>
      <c r="L240" s="1"/>
    </row>
    <row r="241" spans="9:12" x14ac:dyDescent="0.2">
      <c r="I241" s="1"/>
      <c r="L241" s="1"/>
    </row>
    <row r="243" spans="9:12" x14ac:dyDescent="0.2">
      <c r="I243" s="1"/>
      <c r="L243" s="1"/>
    </row>
    <row r="247" spans="9:12" x14ac:dyDescent="0.2">
      <c r="I247" s="1"/>
      <c r="L247" s="1"/>
    </row>
    <row r="249" spans="9:12" x14ac:dyDescent="0.2">
      <c r="I249" s="1"/>
      <c r="L249" s="1"/>
    </row>
    <row r="252" spans="9:12" x14ac:dyDescent="0.2">
      <c r="I252" s="1"/>
      <c r="L252" s="1"/>
    </row>
    <row r="253" spans="9:12" x14ac:dyDescent="0.2">
      <c r="I253" s="1"/>
      <c r="L253" s="1"/>
    </row>
    <row r="254" spans="9:12" x14ac:dyDescent="0.2">
      <c r="I254" s="1"/>
      <c r="L254" s="1"/>
    </row>
    <row r="255" spans="9:12" x14ac:dyDescent="0.2">
      <c r="I255" s="1"/>
      <c r="L255" s="1"/>
    </row>
    <row r="256" spans="9:12" x14ac:dyDescent="0.2">
      <c r="I256" s="1"/>
      <c r="L256" s="1"/>
    </row>
    <row r="257" spans="9:12" x14ac:dyDescent="0.2">
      <c r="I257" s="1"/>
      <c r="L257" s="1"/>
    </row>
    <row r="262" spans="9:12" x14ac:dyDescent="0.2">
      <c r="I262" s="1"/>
      <c r="L262" s="1"/>
    </row>
    <row r="263" spans="9:12" x14ac:dyDescent="0.2">
      <c r="I263" s="1"/>
      <c r="L263" s="1"/>
    </row>
    <row r="264" spans="9:12" x14ac:dyDescent="0.2">
      <c r="I264" s="1"/>
      <c r="L264" s="1"/>
    </row>
    <row r="265" spans="9:12" x14ac:dyDescent="0.2">
      <c r="I265" s="1"/>
      <c r="L265" s="1"/>
    </row>
    <row r="270" spans="9:12" x14ac:dyDescent="0.2">
      <c r="I270" s="1"/>
      <c r="L270" s="1"/>
    </row>
    <row r="272" spans="9:12" x14ac:dyDescent="0.2">
      <c r="I272" s="1"/>
      <c r="L272" s="1"/>
    </row>
    <row r="274" spans="9:12" x14ac:dyDescent="0.2">
      <c r="I274" s="1"/>
      <c r="L274" s="1"/>
    </row>
    <row r="279" spans="9:12" x14ac:dyDescent="0.2">
      <c r="I279" s="1"/>
      <c r="L279" s="1"/>
    </row>
    <row r="281" spans="9:12" x14ac:dyDescent="0.2">
      <c r="I281" s="1"/>
      <c r="L281" s="1"/>
    </row>
    <row r="283" spans="9:12" x14ac:dyDescent="0.2">
      <c r="I283" s="1"/>
      <c r="L283" s="1"/>
    </row>
    <row r="284" spans="9:12" x14ac:dyDescent="0.2">
      <c r="I284" s="1"/>
      <c r="L284" s="1"/>
    </row>
    <row r="286" spans="9:12" x14ac:dyDescent="0.2">
      <c r="I286" s="1"/>
      <c r="L286" s="1"/>
    </row>
    <row r="287" spans="9:12" x14ac:dyDescent="0.2">
      <c r="I287" s="1"/>
      <c r="L287" s="1"/>
    </row>
    <row r="288" spans="9:12" x14ac:dyDescent="0.2">
      <c r="I288" s="1"/>
      <c r="L288" s="1"/>
    </row>
    <row r="289" spans="9:12" x14ac:dyDescent="0.2">
      <c r="I289" s="1"/>
      <c r="L289" s="1"/>
    </row>
    <row r="290" spans="9:12" x14ac:dyDescent="0.2">
      <c r="I290" s="1"/>
      <c r="L290" s="1"/>
    </row>
    <row r="291" spans="9:12" x14ac:dyDescent="0.2">
      <c r="I291" s="1"/>
      <c r="L291" s="1"/>
    </row>
    <row r="292" spans="9:12" x14ac:dyDescent="0.2">
      <c r="I292" s="1"/>
      <c r="L292" s="1"/>
    </row>
    <row r="293" spans="9:12" x14ac:dyDescent="0.2">
      <c r="I293" s="1"/>
      <c r="L293" s="1"/>
    </row>
    <row r="294" spans="9:12" x14ac:dyDescent="0.2">
      <c r="I294" s="1"/>
      <c r="L294" s="1"/>
    </row>
    <row r="295" spans="9:12" x14ac:dyDescent="0.2">
      <c r="I295" s="1"/>
      <c r="L295" s="1"/>
    </row>
    <row r="296" spans="9:12" x14ac:dyDescent="0.2">
      <c r="I296" s="1"/>
      <c r="L296" s="1"/>
    </row>
    <row r="297" spans="9:12" x14ac:dyDescent="0.2">
      <c r="I297" s="1"/>
      <c r="L297" s="1"/>
    </row>
    <row r="298" spans="9:12" x14ac:dyDescent="0.2">
      <c r="I298" s="1"/>
      <c r="L298" s="1"/>
    </row>
    <row r="299" spans="9:12" x14ac:dyDescent="0.2">
      <c r="I299" s="1"/>
      <c r="L299" s="1"/>
    </row>
    <row r="300" spans="9:12" x14ac:dyDescent="0.2">
      <c r="I300" s="1"/>
      <c r="L300" s="1"/>
    </row>
    <row r="302" spans="9:12" x14ac:dyDescent="0.2">
      <c r="I302" s="1"/>
      <c r="L302" s="1"/>
    </row>
    <row r="303" spans="9:12" x14ac:dyDescent="0.2">
      <c r="I303" s="1"/>
      <c r="L303" s="1"/>
    </row>
    <row r="306" spans="9:12" x14ac:dyDescent="0.2">
      <c r="I306" s="1"/>
      <c r="L306" s="1"/>
    </row>
    <row r="307" spans="9:12" x14ac:dyDescent="0.2">
      <c r="I307" s="1"/>
      <c r="L307" s="1"/>
    </row>
    <row r="308" spans="9:12" x14ac:dyDescent="0.2">
      <c r="I308" s="1"/>
      <c r="L308" s="1"/>
    </row>
    <row r="309" spans="9:12" x14ac:dyDescent="0.2">
      <c r="I309" s="1"/>
      <c r="L309" s="1"/>
    </row>
    <row r="317" spans="9:12" x14ac:dyDescent="0.2">
      <c r="I317" s="1"/>
      <c r="L317" s="1"/>
    </row>
    <row r="326" spans="9:12" x14ac:dyDescent="0.2">
      <c r="I326" s="1"/>
      <c r="L326" s="1"/>
    </row>
    <row r="332" spans="9:12" x14ac:dyDescent="0.2">
      <c r="I332" s="1"/>
      <c r="L332" s="1"/>
    </row>
    <row r="334" spans="9:12" x14ac:dyDescent="0.2">
      <c r="I334" s="1"/>
      <c r="L334" s="1"/>
    </row>
    <row r="335" spans="9:12" x14ac:dyDescent="0.2">
      <c r="I335" s="1"/>
      <c r="L335" s="1"/>
    </row>
    <row r="336" spans="9:12" x14ac:dyDescent="0.2">
      <c r="I336" s="1"/>
      <c r="L336" s="1"/>
    </row>
    <row r="338" spans="9:12" x14ac:dyDescent="0.2">
      <c r="I338" s="1"/>
      <c r="L338" s="1"/>
    </row>
    <row r="339" spans="9:12" x14ac:dyDescent="0.2">
      <c r="I339" s="1"/>
      <c r="L339" s="1"/>
    </row>
    <row r="340" spans="9:12" x14ac:dyDescent="0.2">
      <c r="I340" s="1"/>
      <c r="L340" s="1"/>
    </row>
    <row r="341" spans="9:12" x14ac:dyDescent="0.2">
      <c r="I341" s="1"/>
      <c r="L341" s="1"/>
    </row>
    <row r="343" spans="9:12" x14ac:dyDescent="0.2">
      <c r="I343" s="1"/>
      <c r="L343" s="1"/>
    </row>
    <row r="345" spans="9:12" x14ac:dyDescent="0.2">
      <c r="I345" s="1"/>
      <c r="L345" s="1"/>
    </row>
    <row r="346" spans="9:12" x14ac:dyDescent="0.2">
      <c r="I346" s="1"/>
      <c r="L346" s="1"/>
    </row>
    <row r="348" spans="9:12" x14ac:dyDescent="0.2">
      <c r="I348" s="1"/>
      <c r="L348" s="1"/>
    </row>
    <row r="349" spans="9:12" x14ac:dyDescent="0.2">
      <c r="I349" s="1"/>
      <c r="L349" s="1"/>
    </row>
    <row r="359" spans="9:12" x14ac:dyDescent="0.2">
      <c r="I359" s="1"/>
      <c r="L359" s="1"/>
    </row>
    <row r="363" spans="9:12" x14ac:dyDescent="0.2">
      <c r="I363" s="1"/>
      <c r="L363" s="1"/>
    </row>
    <row r="364" spans="9:12" x14ac:dyDescent="0.2">
      <c r="I364" s="1"/>
      <c r="L364" s="1"/>
    </row>
    <row r="365" spans="9:12" x14ac:dyDescent="0.2">
      <c r="I365" s="1"/>
      <c r="L365" s="1"/>
    </row>
    <row r="366" spans="9:12" x14ac:dyDescent="0.2">
      <c r="I366" s="1"/>
      <c r="L366" s="1"/>
    </row>
    <row r="368" spans="9:12" x14ac:dyDescent="0.2">
      <c r="I368" s="1"/>
      <c r="L368" s="1"/>
    </row>
    <row r="369" spans="9:12" x14ac:dyDescent="0.2">
      <c r="I369" s="1"/>
      <c r="L369" s="1"/>
    </row>
    <row r="370" spans="9:12" x14ac:dyDescent="0.2">
      <c r="I370" s="1"/>
      <c r="L370" s="1"/>
    </row>
    <row r="371" spans="9:12" x14ac:dyDescent="0.2">
      <c r="I371" s="1"/>
      <c r="L371" s="1"/>
    </row>
    <row r="372" spans="9:12" x14ac:dyDescent="0.2">
      <c r="I372" s="1"/>
      <c r="L372" s="1"/>
    </row>
    <row r="373" spans="9:12" x14ac:dyDescent="0.2">
      <c r="I373" s="1"/>
      <c r="L373" s="1"/>
    </row>
    <row r="374" spans="9:12" x14ac:dyDescent="0.2">
      <c r="I374" s="1"/>
      <c r="L374" s="1"/>
    </row>
    <row r="376" spans="9:12" x14ac:dyDescent="0.2">
      <c r="I376" s="1"/>
      <c r="L376" s="1"/>
    </row>
    <row r="377" spans="9:12" x14ac:dyDescent="0.2">
      <c r="I377" s="1"/>
      <c r="L377" s="1"/>
    </row>
    <row r="378" spans="9:12" x14ac:dyDescent="0.2">
      <c r="I378" s="1"/>
      <c r="L378" s="1"/>
    </row>
    <row r="380" spans="9:12" x14ac:dyDescent="0.2">
      <c r="I380" s="1"/>
      <c r="L380" s="1"/>
    </row>
    <row r="382" spans="9:12" x14ac:dyDescent="0.2">
      <c r="I382" s="1"/>
      <c r="L382" s="1"/>
    </row>
    <row r="383" spans="9:12" x14ac:dyDescent="0.2">
      <c r="I383" s="1"/>
      <c r="L383" s="1"/>
    </row>
    <row r="386" spans="9:12" x14ac:dyDescent="0.2">
      <c r="I386" s="1"/>
      <c r="L386" s="1"/>
    </row>
    <row r="387" spans="9:12" x14ac:dyDescent="0.2">
      <c r="I387" s="1"/>
      <c r="L387" s="1"/>
    </row>
    <row r="391" spans="9:12" x14ac:dyDescent="0.2">
      <c r="I391" s="1"/>
      <c r="L391" s="1"/>
    </row>
    <row r="397" spans="9:12" x14ac:dyDescent="0.2">
      <c r="I397" s="1"/>
      <c r="L397" s="1"/>
    </row>
    <row r="400" spans="9:12" x14ac:dyDescent="0.2">
      <c r="I400" s="1"/>
      <c r="L400" s="1"/>
    </row>
    <row r="403" spans="9:12" x14ac:dyDescent="0.2">
      <c r="I403" s="1"/>
      <c r="L403" s="1"/>
    </row>
    <row r="404" spans="9:12" x14ac:dyDescent="0.2">
      <c r="I404" s="1"/>
      <c r="L404" s="1"/>
    </row>
    <row r="405" spans="9:12" x14ac:dyDescent="0.2">
      <c r="I405" s="1"/>
      <c r="L405" s="1"/>
    </row>
    <row r="406" spans="9:12" x14ac:dyDescent="0.2">
      <c r="I406" s="1"/>
      <c r="L406" s="1"/>
    </row>
    <row r="407" spans="9:12" x14ac:dyDescent="0.2">
      <c r="I407" s="1"/>
      <c r="L407" s="1"/>
    </row>
    <row r="408" spans="9:12" x14ac:dyDescent="0.2">
      <c r="I408" s="1"/>
      <c r="L408" s="1"/>
    </row>
    <row r="415" spans="9:12" x14ac:dyDescent="0.2">
      <c r="I415" s="1"/>
      <c r="L415" s="1"/>
    </row>
    <row r="425" spans="9:12" x14ac:dyDescent="0.2">
      <c r="I425" s="1"/>
      <c r="L425" s="1"/>
    </row>
    <row r="428" spans="9:12" x14ac:dyDescent="0.2">
      <c r="I428" s="1"/>
      <c r="L428" s="1"/>
    </row>
    <row r="429" spans="9:12" x14ac:dyDescent="0.2">
      <c r="I429" s="1"/>
      <c r="L429" s="1"/>
    </row>
    <row r="430" spans="9:12" x14ac:dyDescent="0.2">
      <c r="I430" s="1"/>
      <c r="L430" s="1"/>
    </row>
    <row r="431" spans="9:12" x14ac:dyDescent="0.2">
      <c r="I431" s="1"/>
      <c r="L431" s="1"/>
    </row>
    <row r="432" spans="9:12" x14ac:dyDescent="0.2">
      <c r="I432" s="1"/>
      <c r="L432" s="1"/>
    </row>
    <row r="434" spans="9:12" x14ac:dyDescent="0.2">
      <c r="I434" s="1"/>
      <c r="L434" s="1"/>
    </row>
    <row r="435" spans="9:12" x14ac:dyDescent="0.2">
      <c r="I435" s="1"/>
      <c r="L435" s="1"/>
    </row>
    <row r="437" spans="9:12" x14ac:dyDescent="0.2">
      <c r="I437" s="1"/>
      <c r="L437" s="1"/>
    </row>
    <row r="440" spans="9:12" x14ac:dyDescent="0.2">
      <c r="I440" s="1"/>
      <c r="L440" s="1"/>
    </row>
    <row r="441" spans="9:12" x14ac:dyDescent="0.2">
      <c r="I441" s="1"/>
      <c r="L441" s="1"/>
    </row>
    <row r="442" spans="9:12" x14ac:dyDescent="0.2">
      <c r="I442" s="1"/>
      <c r="L442" s="1"/>
    </row>
    <row r="443" spans="9:12" x14ac:dyDescent="0.2">
      <c r="I443" s="1"/>
      <c r="L443" s="1"/>
    </row>
    <row r="444" spans="9:12" x14ac:dyDescent="0.2">
      <c r="I444" s="1"/>
      <c r="L444" s="1"/>
    </row>
    <row r="445" spans="9:12" x14ac:dyDescent="0.2">
      <c r="I445" s="1"/>
      <c r="L445" s="1"/>
    </row>
    <row r="449" spans="9:12" x14ac:dyDescent="0.2">
      <c r="I449" s="1"/>
      <c r="L449" s="1"/>
    </row>
    <row r="450" spans="9:12" x14ac:dyDescent="0.2">
      <c r="I450" s="1"/>
      <c r="L450" s="1"/>
    </row>
    <row r="451" spans="9:12" x14ac:dyDescent="0.2">
      <c r="I451" s="1"/>
      <c r="L451" s="1"/>
    </row>
    <row r="452" spans="9:12" x14ac:dyDescent="0.2">
      <c r="I452" s="1"/>
      <c r="L452" s="1"/>
    </row>
    <row r="453" spans="9:12" x14ac:dyDescent="0.2">
      <c r="I453" s="1"/>
      <c r="L453" s="1"/>
    </row>
    <row r="454" spans="9:12" x14ac:dyDescent="0.2">
      <c r="I454" s="1"/>
      <c r="L454" s="1"/>
    </row>
    <row r="455" spans="9:12" x14ac:dyDescent="0.2">
      <c r="I455" s="1"/>
      <c r="L455" s="1"/>
    </row>
    <row r="457" spans="9:12" x14ac:dyDescent="0.2">
      <c r="I457" s="1"/>
      <c r="L457" s="1"/>
    </row>
    <row r="458" spans="9:12" x14ac:dyDescent="0.2">
      <c r="I458" s="1"/>
      <c r="L458" s="1"/>
    </row>
    <row r="459" spans="9:12" x14ac:dyDescent="0.2">
      <c r="I459" s="1"/>
      <c r="L459" s="1"/>
    </row>
    <row r="465" spans="9:12" x14ac:dyDescent="0.2">
      <c r="I465" s="1"/>
      <c r="L465" s="1"/>
    </row>
    <row r="473" spans="9:12" x14ac:dyDescent="0.2">
      <c r="I473" s="1"/>
      <c r="L473" s="1"/>
    </row>
    <row r="476" spans="9:12" x14ac:dyDescent="0.2">
      <c r="I476" s="1"/>
      <c r="L476" s="1"/>
    </row>
    <row r="477" spans="9:12" x14ac:dyDescent="0.2">
      <c r="I477" s="1"/>
      <c r="L477" s="1"/>
    </row>
    <row r="479" spans="9:12" x14ac:dyDescent="0.2">
      <c r="I479" s="1"/>
      <c r="L479" s="1"/>
    </row>
    <row r="481" spans="9:12" x14ac:dyDescent="0.2">
      <c r="I481" s="1"/>
      <c r="L481" s="1"/>
    </row>
    <row r="482" spans="9:12" x14ac:dyDescent="0.2">
      <c r="I482" s="1"/>
      <c r="L482" s="1"/>
    </row>
    <row r="484" spans="9:12" x14ac:dyDescent="0.2">
      <c r="I484" s="1"/>
      <c r="L484" s="1"/>
    </row>
    <row r="485" spans="9:12" x14ac:dyDescent="0.2">
      <c r="I485" s="1"/>
      <c r="L485" s="1"/>
    </row>
    <row r="489" spans="9:12" x14ac:dyDescent="0.2">
      <c r="I489" s="1"/>
      <c r="L489" s="1"/>
    </row>
    <row r="490" spans="9:12" x14ac:dyDescent="0.2">
      <c r="I490" s="1"/>
      <c r="L490" s="1"/>
    </row>
    <row r="492" spans="9:12" x14ac:dyDescent="0.2">
      <c r="I492" s="1"/>
      <c r="L492" s="1"/>
    </row>
    <row r="499" spans="9:12" x14ac:dyDescent="0.2">
      <c r="I499" s="1"/>
      <c r="L499" s="1"/>
    </row>
    <row r="501" spans="9:12" x14ac:dyDescent="0.2">
      <c r="I501" s="1"/>
      <c r="L501" s="1"/>
    </row>
    <row r="502" spans="9:12" x14ac:dyDescent="0.2">
      <c r="I502" s="1"/>
      <c r="L502" s="1"/>
    </row>
    <row r="504" spans="9:12" x14ac:dyDescent="0.2">
      <c r="I504" s="1"/>
      <c r="L504" s="1"/>
    </row>
    <row r="505" spans="9:12" x14ac:dyDescent="0.2">
      <c r="I505" s="1"/>
      <c r="L505" s="1"/>
    </row>
    <row r="506" spans="9:12" x14ac:dyDescent="0.2">
      <c r="I506" s="1"/>
      <c r="L506" s="1"/>
    </row>
    <row r="507" spans="9:12" x14ac:dyDescent="0.2">
      <c r="I507" s="1"/>
      <c r="L507" s="1"/>
    </row>
    <row r="508" spans="9:12" x14ac:dyDescent="0.2">
      <c r="I508" s="1"/>
      <c r="L508" s="1"/>
    </row>
    <row r="515" spans="9:12" x14ac:dyDescent="0.2">
      <c r="I515" s="1"/>
      <c r="L515" s="1"/>
    </row>
    <row r="516" spans="9:12" x14ac:dyDescent="0.2">
      <c r="I516" s="1"/>
      <c r="L516" s="1"/>
    </row>
    <row r="517" spans="9:12" x14ac:dyDescent="0.2">
      <c r="I517" s="1"/>
      <c r="L517" s="1"/>
    </row>
    <row r="518" spans="9:12" x14ac:dyDescent="0.2">
      <c r="I518" s="1"/>
      <c r="L518" s="1"/>
    </row>
    <row r="520" spans="9:12" x14ac:dyDescent="0.2">
      <c r="I520" s="1"/>
      <c r="L520" s="1"/>
    </row>
    <row r="521" spans="9:12" x14ac:dyDescent="0.2">
      <c r="I521" s="1"/>
      <c r="L521" s="1"/>
    </row>
    <row r="522" spans="9:12" x14ac:dyDescent="0.2">
      <c r="I522" s="1"/>
      <c r="L522" s="1"/>
    </row>
    <row r="527" spans="9:12" x14ac:dyDescent="0.2">
      <c r="I527" s="1"/>
      <c r="L527" s="1"/>
    </row>
    <row r="530" spans="9:12" x14ac:dyDescent="0.2">
      <c r="I530" s="1"/>
      <c r="L530" s="1"/>
    </row>
    <row r="531" spans="9:12" x14ac:dyDescent="0.2">
      <c r="I531" s="1"/>
      <c r="L531" s="1"/>
    </row>
    <row r="532" spans="9:12" x14ac:dyDescent="0.2">
      <c r="I532" s="1"/>
      <c r="L532" s="1"/>
    </row>
    <row r="533" spans="9:12" x14ac:dyDescent="0.2">
      <c r="I533" s="1"/>
      <c r="L533" s="1"/>
    </row>
    <row r="536" spans="9:12" x14ac:dyDescent="0.2">
      <c r="I536" s="1"/>
      <c r="L536" s="1"/>
    </row>
    <row r="537" spans="9:12" x14ac:dyDescent="0.2">
      <c r="I537" s="1"/>
      <c r="L537" s="1"/>
    </row>
    <row r="540" spans="9:12" x14ac:dyDescent="0.2">
      <c r="I540" s="1"/>
      <c r="L540" s="1"/>
    </row>
    <row r="541" spans="9:12" x14ac:dyDescent="0.2">
      <c r="I541" s="1"/>
      <c r="L541" s="1"/>
    </row>
    <row r="542" spans="9:12" x14ac:dyDescent="0.2">
      <c r="I542" s="1"/>
      <c r="L542" s="1"/>
    </row>
    <row r="543" spans="9:12" x14ac:dyDescent="0.2">
      <c r="I543" s="1"/>
      <c r="L543" s="1"/>
    </row>
    <row r="544" spans="9:12" x14ac:dyDescent="0.2">
      <c r="I544" s="1"/>
      <c r="L544" s="1"/>
    </row>
    <row r="545" spans="9:12" x14ac:dyDescent="0.2">
      <c r="I545" s="1"/>
      <c r="L545" s="1"/>
    </row>
    <row r="546" spans="9:12" x14ac:dyDescent="0.2">
      <c r="I546" s="1"/>
      <c r="L546" s="1"/>
    </row>
    <row r="547" spans="9:12" x14ac:dyDescent="0.2">
      <c r="I547" s="1"/>
      <c r="L547" s="1"/>
    </row>
    <row r="548" spans="9:12" x14ac:dyDescent="0.2">
      <c r="I548" s="1"/>
      <c r="L548" s="1"/>
    </row>
    <row r="549" spans="9:12" x14ac:dyDescent="0.2">
      <c r="I549" s="1"/>
      <c r="L549" s="1"/>
    </row>
    <row r="553" spans="9:12" x14ac:dyDescent="0.2">
      <c r="I553" s="1"/>
      <c r="L553" s="1"/>
    </row>
    <row r="554" spans="9:12" x14ac:dyDescent="0.2">
      <c r="I554" s="1"/>
      <c r="L554" s="1"/>
    </row>
    <row r="556" spans="9:12" x14ac:dyDescent="0.2">
      <c r="I556" s="1"/>
      <c r="L556" s="1"/>
    </row>
    <row r="569" spans="9:12" x14ac:dyDescent="0.2">
      <c r="I569" s="1"/>
      <c r="L569" s="1"/>
    </row>
    <row r="570" spans="9:12" x14ac:dyDescent="0.2">
      <c r="I570" s="1"/>
      <c r="L570" s="1"/>
    </row>
    <row r="571" spans="9:12" x14ac:dyDescent="0.2">
      <c r="I571" s="1"/>
      <c r="L571" s="1"/>
    </row>
    <row r="573" spans="9:12" x14ac:dyDescent="0.2">
      <c r="I573" s="1"/>
      <c r="L573" s="1"/>
    </row>
    <row r="574" spans="9:12" x14ac:dyDescent="0.2">
      <c r="I574" s="1"/>
      <c r="L574" s="1"/>
    </row>
    <row r="576" spans="9:12" x14ac:dyDescent="0.2">
      <c r="I576" s="1"/>
      <c r="L576" s="1"/>
    </row>
    <row r="578" spans="9:12" x14ac:dyDescent="0.2">
      <c r="I578" s="1"/>
      <c r="L578" s="1"/>
    </row>
    <row r="579" spans="9:12" x14ac:dyDescent="0.2">
      <c r="I579" s="1"/>
      <c r="L579" s="1"/>
    </row>
    <row r="580" spans="9:12" x14ac:dyDescent="0.2">
      <c r="I580" s="1"/>
      <c r="L580" s="1"/>
    </row>
    <row r="581" spans="9:12" x14ac:dyDescent="0.2">
      <c r="I581" s="1"/>
      <c r="L581" s="1"/>
    </row>
    <row r="583" spans="9:12" x14ac:dyDescent="0.2">
      <c r="I583" s="1"/>
      <c r="L583" s="1"/>
    </row>
    <row r="585" spans="9:12" x14ac:dyDescent="0.2">
      <c r="I585" s="1"/>
      <c r="L585" s="1"/>
    </row>
    <row r="587" spans="9:12" x14ac:dyDescent="0.2">
      <c r="I587" s="1"/>
      <c r="L587" s="1"/>
    </row>
    <row r="589" spans="9:12" x14ac:dyDescent="0.2">
      <c r="I589" s="1"/>
      <c r="L589" s="1"/>
    </row>
    <row r="593" spans="9:12" x14ac:dyDescent="0.2">
      <c r="I593" s="1"/>
      <c r="L593" s="1"/>
    </row>
    <row r="594" spans="9:12" x14ac:dyDescent="0.2">
      <c r="I594" s="1"/>
      <c r="L594" s="1"/>
    </row>
    <row r="595" spans="9:12" x14ac:dyDescent="0.2">
      <c r="I595" s="1"/>
      <c r="L595" s="1"/>
    </row>
    <row r="596" spans="9:12" x14ac:dyDescent="0.2">
      <c r="I596" s="1"/>
      <c r="L596" s="1"/>
    </row>
    <row r="598" spans="9:12" x14ac:dyDescent="0.2">
      <c r="I598" s="1"/>
      <c r="L598" s="1"/>
    </row>
    <row r="599" spans="9:12" x14ac:dyDescent="0.2">
      <c r="I599" s="1"/>
      <c r="L599" s="1"/>
    </row>
    <row r="602" spans="9:12" x14ac:dyDescent="0.2">
      <c r="I602" s="1"/>
      <c r="L602" s="1"/>
    </row>
    <row r="603" spans="9:12" x14ac:dyDescent="0.2">
      <c r="I603" s="1"/>
      <c r="L603" s="1"/>
    </row>
    <row r="609" spans="9:12" x14ac:dyDescent="0.2">
      <c r="I609" s="1"/>
      <c r="L609" s="1"/>
    </row>
    <row r="612" spans="9:12" x14ac:dyDescent="0.2">
      <c r="I612" s="1"/>
      <c r="L612" s="1"/>
    </row>
    <row r="614" spans="9:12" x14ac:dyDescent="0.2">
      <c r="I614" s="1"/>
      <c r="L614" s="1"/>
    </row>
    <row r="620" spans="9:12" x14ac:dyDescent="0.2">
      <c r="I620" s="1"/>
      <c r="L620" s="1"/>
    </row>
    <row r="624" spans="9:12" x14ac:dyDescent="0.2">
      <c r="I624" s="1"/>
      <c r="L624" s="1"/>
    </row>
    <row r="628" spans="9:12" x14ac:dyDescent="0.2">
      <c r="I628" s="1"/>
      <c r="L628" s="1"/>
    </row>
    <row r="629" spans="9:12" x14ac:dyDescent="0.2">
      <c r="I629" s="1"/>
      <c r="L629" s="1"/>
    </row>
    <row r="630" spans="9:12" x14ac:dyDescent="0.2">
      <c r="I630" s="1"/>
      <c r="L630" s="1"/>
    </row>
    <row r="632" spans="9:12" x14ac:dyDescent="0.2">
      <c r="I632" s="1"/>
      <c r="L632" s="1"/>
    </row>
    <row r="633" spans="9:12" x14ac:dyDescent="0.2">
      <c r="I633" s="1"/>
      <c r="L633" s="1"/>
    </row>
    <row r="634" spans="9:12" x14ac:dyDescent="0.2">
      <c r="I634" s="1"/>
      <c r="L634" s="1"/>
    </row>
    <row r="635" spans="9:12" x14ac:dyDescent="0.2">
      <c r="I635" s="1"/>
      <c r="L635" s="1"/>
    </row>
    <row r="636" spans="9:12" x14ac:dyDescent="0.2">
      <c r="I636" s="1"/>
      <c r="L636" s="1"/>
    </row>
    <row r="637" spans="9:12" x14ac:dyDescent="0.2">
      <c r="I637" s="1"/>
      <c r="L637" s="1"/>
    </row>
    <row r="638" spans="9:12" x14ac:dyDescent="0.2">
      <c r="I638" s="1"/>
      <c r="L638" s="1"/>
    </row>
    <row r="640" spans="9:12" x14ac:dyDescent="0.2">
      <c r="I640" s="1"/>
      <c r="L640" s="1"/>
    </row>
    <row r="641" spans="9:12" x14ac:dyDescent="0.2">
      <c r="I641" s="1"/>
      <c r="L641" s="1"/>
    </row>
    <row r="642" spans="9:12" x14ac:dyDescent="0.2">
      <c r="I642" s="1"/>
      <c r="L642" s="1"/>
    </row>
    <row r="644" spans="9:12" x14ac:dyDescent="0.2">
      <c r="I644" s="1"/>
      <c r="L644" s="1"/>
    </row>
    <row r="645" spans="9:12" x14ac:dyDescent="0.2">
      <c r="I645" s="1"/>
      <c r="L645" s="1"/>
    </row>
    <row r="646" spans="9:12" x14ac:dyDescent="0.2">
      <c r="I646" s="1"/>
      <c r="L646" s="1"/>
    </row>
    <row r="651" spans="9:12" x14ac:dyDescent="0.2">
      <c r="I651" s="1"/>
      <c r="L651" s="1"/>
    </row>
    <row r="652" spans="9:12" x14ac:dyDescent="0.2">
      <c r="I652" s="1"/>
      <c r="L652" s="1"/>
    </row>
    <row r="654" spans="9:12" x14ac:dyDescent="0.2">
      <c r="I654" s="1"/>
      <c r="L654" s="1"/>
    </row>
    <row r="656" spans="9:12" x14ac:dyDescent="0.2">
      <c r="I656" s="1"/>
      <c r="L656" s="1"/>
    </row>
    <row r="657" spans="9:12" x14ac:dyDescent="0.2">
      <c r="I657" s="1"/>
      <c r="L657" s="1"/>
    </row>
    <row r="659" spans="9:12" x14ac:dyDescent="0.2">
      <c r="I659" s="1"/>
      <c r="L659" s="1"/>
    </row>
    <row r="660" spans="9:12" x14ac:dyDescent="0.2">
      <c r="I660" s="1"/>
      <c r="L660" s="1"/>
    </row>
    <row r="662" spans="9:12" x14ac:dyDescent="0.2">
      <c r="I662" s="1"/>
      <c r="L662" s="1"/>
    </row>
    <row r="665" spans="9:12" x14ac:dyDescent="0.2">
      <c r="I665" s="1"/>
      <c r="L665" s="1"/>
    </row>
    <row r="666" spans="9:12" x14ac:dyDescent="0.2">
      <c r="I666" s="1"/>
      <c r="L666" s="1"/>
    </row>
    <row r="667" spans="9:12" x14ac:dyDescent="0.2">
      <c r="I667" s="1"/>
      <c r="L667" s="1"/>
    </row>
    <row r="668" spans="9:12" x14ac:dyDescent="0.2">
      <c r="I668" s="1"/>
      <c r="L668" s="1"/>
    </row>
    <row r="671" spans="9:12" x14ac:dyDescent="0.2">
      <c r="I671" s="1"/>
      <c r="L671" s="1"/>
    </row>
    <row r="673" spans="9:12" x14ac:dyDescent="0.2">
      <c r="I673" s="1"/>
      <c r="L673" s="1"/>
    </row>
    <row r="675" spans="9:12" x14ac:dyDescent="0.2">
      <c r="I675" s="1"/>
      <c r="L675" s="1"/>
    </row>
    <row r="677" spans="9:12" x14ac:dyDescent="0.2">
      <c r="I677" s="1"/>
      <c r="L677" s="1"/>
    </row>
    <row r="678" spans="9:12" x14ac:dyDescent="0.2">
      <c r="I678" s="1"/>
      <c r="L678" s="1"/>
    </row>
    <row r="681" spans="9:12" x14ac:dyDescent="0.2">
      <c r="I681" s="1"/>
      <c r="L681" s="1"/>
    </row>
    <row r="683" spans="9:12" x14ac:dyDescent="0.2">
      <c r="I683" s="1"/>
      <c r="L683" s="1"/>
    </row>
    <row r="684" spans="9:12" x14ac:dyDescent="0.2">
      <c r="I684" s="1"/>
      <c r="L684" s="1"/>
    </row>
    <row r="686" spans="9:12" x14ac:dyDescent="0.2">
      <c r="I686" s="1"/>
      <c r="L686" s="1"/>
    </row>
    <row r="687" spans="9:12" x14ac:dyDescent="0.2">
      <c r="I687" s="1"/>
      <c r="L687" s="1"/>
    </row>
    <row r="689" spans="9:12" x14ac:dyDescent="0.2">
      <c r="I689" s="1"/>
      <c r="L689" s="1"/>
    </row>
    <row r="691" spans="9:12" x14ac:dyDescent="0.2">
      <c r="I691" s="1"/>
      <c r="L691" s="1"/>
    </row>
    <row r="692" spans="9:12" x14ac:dyDescent="0.2">
      <c r="I692" s="1"/>
      <c r="L692" s="1"/>
    </row>
    <row r="695" spans="9:12" x14ac:dyDescent="0.2">
      <c r="I695" s="1"/>
      <c r="L695" s="1"/>
    </row>
    <row r="696" spans="9:12" x14ac:dyDescent="0.2">
      <c r="I696" s="1"/>
      <c r="L696" s="1"/>
    </row>
    <row r="697" spans="9:12" x14ac:dyDescent="0.2">
      <c r="I697" s="1"/>
      <c r="L697" s="1"/>
    </row>
    <row r="698" spans="9:12" x14ac:dyDescent="0.2">
      <c r="I698" s="1"/>
      <c r="L698" s="1"/>
    </row>
    <row r="699" spans="9:12" x14ac:dyDescent="0.2">
      <c r="I699" s="1"/>
      <c r="L699" s="1"/>
    </row>
    <row r="700" spans="9:12" x14ac:dyDescent="0.2">
      <c r="I700" s="1"/>
      <c r="L700" s="1"/>
    </row>
    <row r="701" spans="9:12" x14ac:dyDescent="0.2">
      <c r="I701" s="1"/>
      <c r="L701" s="1"/>
    </row>
    <row r="702" spans="9:12" x14ac:dyDescent="0.2">
      <c r="I702" s="1"/>
      <c r="L702" s="1"/>
    </row>
    <row r="705" spans="9:12" x14ac:dyDescent="0.2">
      <c r="I705" s="1"/>
      <c r="L705" s="1"/>
    </row>
    <row r="706" spans="9:12" x14ac:dyDescent="0.2">
      <c r="I706" s="1"/>
      <c r="L706" s="1"/>
    </row>
    <row r="707" spans="9:12" x14ac:dyDescent="0.2">
      <c r="I707" s="1"/>
      <c r="L707" s="1"/>
    </row>
    <row r="708" spans="9:12" x14ac:dyDescent="0.2">
      <c r="I708" s="1"/>
      <c r="L708" s="1"/>
    </row>
    <row r="709" spans="9:12" x14ac:dyDescent="0.2">
      <c r="I709" s="1"/>
      <c r="L709" s="1"/>
    </row>
    <row r="713" spans="9:12" x14ac:dyDescent="0.2">
      <c r="I713" s="1"/>
      <c r="L713" s="1"/>
    </row>
    <row r="714" spans="9:12" x14ac:dyDescent="0.2">
      <c r="I714" s="1"/>
      <c r="L714" s="1"/>
    </row>
    <row r="716" spans="9:12" x14ac:dyDescent="0.2">
      <c r="I716" s="1"/>
      <c r="L716" s="1"/>
    </row>
    <row r="717" spans="9:12" x14ac:dyDescent="0.2">
      <c r="I717" s="1"/>
      <c r="L717" s="1"/>
    </row>
    <row r="718" spans="9:12" x14ac:dyDescent="0.2">
      <c r="I718" s="1"/>
      <c r="L718" s="1"/>
    </row>
    <row r="720" spans="9:12" x14ac:dyDescent="0.2">
      <c r="I720" s="1"/>
      <c r="L720" s="1"/>
    </row>
    <row r="721" spans="9:12" x14ac:dyDescent="0.2">
      <c r="I721" s="1"/>
      <c r="L721" s="1"/>
    </row>
    <row r="725" spans="9:12" x14ac:dyDescent="0.2">
      <c r="I725" s="1"/>
      <c r="L725" s="1"/>
    </row>
    <row r="727" spans="9:12" x14ac:dyDescent="0.2">
      <c r="I727" s="1"/>
      <c r="L727" s="1"/>
    </row>
    <row r="731" spans="9:12" x14ac:dyDescent="0.2">
      <c r="I731" s="1"/>
      <c r="L731" s="1"/>
    </row>
    <row r="732" spans="9:12" x14ac:dyDescent="0.2">
      <c r="I732" s="1"/>
      <c r="L732" s="1"/>
    </row>
    <row r="733" spans="9:12" x14ac:dyDescent="0.2">
      <c r="I733" s="1"/>
      <c r="L733" s="1"/>
    </row>
    <row r="734" spans="9:12" x14ac:dyDescent="0.2">
      <c r="I734" s="1"/>
      <c r="L734" s="1"/>
    </row>
    <row r="735" spans="9:12" x14ac:dyDescent="0.2">
      <c r="I735" s="1"/>
      <c r="L735" s="1"/>
    </row>
    <row r="736" spans="9:12" x14ac:dyDescent="0.2">
      <c r="I736" s="1"/>
      <c r="L736" s="1"/>
    </row>
    <row r="737" spans="9:12" x14ac:dyDescent="0.2">
      <c r="I737" s="1"/>
      <c r="L737" s="1"/>
    </row>
    <row r="738" spans="9:12" x14ac:dyDescent="0.2">
      <c r="I738" s="1"/>
      <c r="L738" s="1"/>
    </row>
    <row r="739" spans="9:12" x14ac:dyDescent="0.2">
      <c r="I739" s="1"/>
      <c r="L739" s="1"/>
    </row>
    <row r="744" spans="9:12" x14ac:dyDescent="0.2">
      <c r="I744" s="1"/>
      <c r="L744" s="1"/>
    </row>
    <row r="745" spans="9:12" x14ac:dyDescent="0.2">
      <c r="I745" s="1"/>
      <c r="L745" s="1"/>
    </row>
    <row r="747" spans="9:12" x14ac:dyDescent="0.2">
      <c r="I747" s="1"/>
      <c r="L747" s="1"/>
    </row>
    <row r="757" spans="9:12" x14ac:dyDescent="0.2">
      <c r="I757" s="1"/>
      <c r="L757" s="1"/>
    </row>
    <row r="759" spans="9:12" x14ac:dyDescent="0.2">
      <c r="I759" s="1"/>
      <c r="L759" s="1"/>
    </row>
    <row r="763" spans="9:12" x14ac:dyDescent="0.2">
      <c r="I763" s="1"/>
      <c r="L763" s="1"/>
    </row>
    <row r="765" spans="9:12" x14ac:dyDescent="0.2">
      <c r="I765" s="1"/>
      <c r="L765" s="1"/>
    </row>
    <row r="772" spans="9:12" x14ac:dyDescent="0.2">
      <c r="I772" s="1"/>
      <c r="L772" s="1"/>
    </row>
    <row r="775" spans="9:12" x14ac:dyDescent="0.2">
      <c r="I775" s="1"/>
      <c r="L775" s="1"/>
    </row>
    <row r="776" spans="9:12" x14ac:dyDescent="0.2">
      <c r="I776" s="1"/>
      <c r="L776" s="1"/>
    </row>
    <row r="777" spans="9:12" x14ac:dyDescent="0.2">
      <c r="I777" s="1"/>
      <c r="L777" s="1"/>
    </row>
    <row r="778" spans="9:12" x14ac:dyDescent="0.2">
      <c r="I778" s="1"/>
      <c r="L778" s="1"/>
    </row>
    <row r="779" spans="9:12" x14ac:dyDescent="0.2">
      <c r="I779" s="1"/>
      <c r="L779" s="1"/>
    </row>
    <row r="780" spans="9:12" x14ac:dyDescent="0.2">
      <c r="I780" s="1"/>
      <c r="L780" s="1"/>
    </row>
    <row r="785" spans="9:12" x14ac:dyDescent="0.2">
      <c r="I785" s="1"/>
      <c r="L785" s="1"/>
    </row>
    <row r="787" spans="9:12" x14ac:dyDescent="0.2">
      <c r="I787" s="1"/>
      <c r="L787" s="1"/>
    </row>
    <row r="788" spans="9:12" x14ac:dyDescent="0.2">
      <c r="I788" s="1"/>
      <c r="L788" s="1"/>
    </row>
    <row r="789" spans="9:12" x14ac:dyDescent="0.2">
      <c r="I789" s="1"/>
      <c r="L789" s="1"/>
    </row>
    <row r="791" spans="9:12" x14ac:dyDescent="0.2">
      <c r="I791" s="1"/>
      <c r="L791" s="1"/>
    </row>
    <row r="792" spans="9:12" x14ac:dyDescent="0.2">
      <c r="I792" s="1"/>
      <c r="L792" s="1"/>
    </row>
    <row r="793" spans="9:12" x14ac:dyDescent="0.2">
      <c r="I793" s="1"/>
      <c r="L793" s="1"/>
    </row>
    <row r="794" spans="9:12" x14ac:dyDescent="0.2">
      <c r="I794" s="1"/>
      <c r="L794" s="1"/>
    </row>
    <row r="795" spans="9:12" x14ac:dyDescent="0.2">
      <c r="I795" s="1"/>
      <c r="L795" s="1"/>
    </row>
    <row r="796" spans="9:12" x14ac:dyDescent="0.2">
      <c r="I796" s="1"/>
      <c r="L796" s="1"/>
    </row>
    <row r="797" spans="9:12" x14ac:dyDescent="0.2">
      <c r="I797" s="1"/>
      <c r="L797" s="1"/>
    </row>
    <row r="798" spans="9:12" x14ac:dyDescent="0.2">
      <c r="I798" s="1"/>
      <c r="L798" s="1"/>
    </row>
    <row r="808" spans="9:12" x14ac:dyDescent="0.2">
      <c r="I808" s="1"/>
      <c r="L808" s="1"/>
    </row>
    <row r="809" spans="9:12" x14ac:dyDescent="0.2">
      <c r="I809" s="1"/>
      <c r="L809" s="1"/>
    </row>
    <row r="812" spans="9:12" x14ac:dyDescent="0.2">
      <c r="I812" s="1"/>
      <c r="L812" s="1"/>
    </row>
    <row r="821" spans="9:12" x14ac:dyDescent="0.2">
      <c r="I821" s="1"/>
      <c r="L821" s="1"/>
    </row>
    <row r="822" spans="9:12" x14ac:dyDescent="0.2">
      <c r="I822" s="1"/>
      <c r="L822" s="1"/>
    </row>
    <row r="823" spans="9:12" x14ac:dyDescent="0.2">
      <c r="I823" s="1"/>
      <c r="L823" s="1"/>
    </row>
    <row r="825" spans="9:12" x14ac:dyDescent="0.2">
      <c r="I825" s="1"/>
      <c r="L825" s="1"/>
    </row>
    <row r="826" spans="9:12" x14ac:dyDescent="0.2">
      <c r="I826" s="1"/>
      <c r="L826" s="1"/>
    </row>
    <row r="827" spans="9:12" x14ac:dyDescent="0.2">
      <c r="I827" s="1"/>
      <c r="L827" s="1"/>
    </row>
    <row r="831" spans="9:12" x14ac:dyDescent="0.2">
      <c r="I831" s="1"/>
      <c r="L831" s="1"/>
    </row>
    <row r="833" spans="9:12" x14ac:dyDescent="0.2">
      <c r="I833" s="1"/>
      <c r="L833" s="1"/>
    </row>
    <row r="834" spans="9:12" x14ac:dyDescent="0.2">
      <c r="I834" s="1"/>
      <c r="L834" s="1"/>
    </row>
    <row r="839" spans="9:12" x14ac:dyDescent="0.2">
      <c r="I839" s="1"/>
      <c r="L839" s="1"/>
    </row>
    <row r="842" spans="9:12" x14ac:dyDescent="0.2">
      <c r="I842" s="1"/>
      <c r="L842" s="1"/>
    </row>
    <row r="843" spans="9:12" x14ac:dyDescent="0.2">
      <c r="I843" s="1"/>
      <c r="L843" s="1"/>
    </row>
    <row r="844" spans="9:12" x14ac:dyDescent="0.2">
      <c r="I844" s="1"/>
      <c r="L844" s="1"/>
    </row>
    <row r="845" spans="9:12" x14ac:dyDescent="0.2">
      <c r="I845" s="1"/>
      <c r="L845" s="1"/>
    </row>
    <row r="848" spans="9:12" x14ac:dyDescent="0.2">
      <c r="I848" s="1"/>
      <c r="L848" s="1"/>
    </row>
    <row r="850" spans="9:12" x14ac:dyDescent="0.2">
      <c r="I850" s="1"/>
      <c r="L850" s="1"/>
    </row>
    <row r="851" spans="9:12" x14ac:dyDescent="0.2">
      <c r="I851" s="1"/>
      <c r="L851" s="1"/>
    </row>
    <row r="852" spans="9:12" x14ac:dyDescent="0.2">
      <c r="I852" s="1"/>
      <c r="L852" s="1"/>
    </row>
    <row r="855" spans="9:12" x14ac:dyDescent="0.2">
      <c r="I855" s="1"/>
      <c r="L855" s="1"/>
    </row>
    <row r="857" spans="9:12" x14ac:dyDescent="0.2">
      <c r="I857" s="1"/>
      <c r="L857" s="1"/>
    </row>
    <row r="858" spans="9:12" x14ac:dyDescent="0.2">
      <c r="I858" s="1"/>
      <c r="L858" s="1"/>
    </row>
    <row r="865" spans="9:12" x14ac:dyDescent="0.2">
      <c r="I865" s="1"/>
      <c r="L865" s="1"/>
    </row>
    <row r="866" spans="9:12" x14ac:dyDescent="0.2">
      <c r="I866" s="1"/>
      <c r="L866" s="1"/>
    </row>
    <row r="867" spans="9:12" x14ac:dyDescent="0.2">
      <c r="I867" s="1"/>
      <c r="L867" s="1"/>
    </row>
    <row r="870" spans="9:12" x14ac:dyDescent="0.2">
      <c r="I870" s="1"/>
      <c r="L870" s="1"/>
    </row>
    <row r="875" spans="9:12" x14ac:dyDescent="0.2">
      <c r="I875" s="1"/>
      <c r="L875" s="1"/>
    </row>
    <row r="876" spans="9:12" x14ac:dyDescent="0.2">
      <c r="I876" s="1"/>
      <c r="L876" s="1"/>
    </row>
    <row r="877" spans="9:12" x14ac:dyDescent="0.2">
      <c r="I877" s="1"/>
      <c r="L877" s="1"/>
    </row>
    <row r="881" spans="9:12" x14ac:dyDescent="0.2">
      <c r="I881" s="1"/>
      <c r="L881" s="1"/>
    </row>
    <row r="884" spans="9:12" x14ac:dyDescent="0.2">
      <c r="I884" s="1"/>
      <c r="L884" s="1"/>
    </row>
    <row r="885" spans="9:12" x14ac:dyDescent="0.2">
      <c r="I885" s="1"/>
      <c r="L885" s="1"/>
    </row>
    <row r="887" spans="9:12" x14ac:dyDescent="0.2">
      <c r="I887" s="1"/>
      <c r="L887" s="1"/>
    </row>
    <row r="888" spans="9:12" x14ac:dyDescent="0.2">
      <c r="I888" s="1"/>
      <c r="L888" s="1"/>
    </row>
    <row r="889" spans="9:12" x14ac:dyDescent="0.2">
      <c r="I889" s="1"/>
      <c r="L889" s="1"/>
    </row>
    <row r="890" spans="9:12" x14ac:dyDescent="0.2">
      <c r="I890" s="1"/>
      <c r="L890" s="1"/>
    </row>
    <row r="893" spans="9:12" x14ac:dyDescent="0.2">
      <c r="I893" s="1"/>
      <c r="L893" s="1"/>
    </row>
    <row r="894" spans="9:12" x14ac:dyDescent="0.2">
      <c r="I894" s="1"/>
      <c r="L894" s="1"/>
    </row>
    <row r="909" spans="9:12" x14ac:dyDescent="0.2">
      <c r="I909" s="1"/>
      <c r="L909" s="1"/>
    </row>
    <row r="910" spans="9:12" x14ac:dyDescent="0.2">
      <c r="I910" s="1"/>
      <c r="L910" s="1"/>
    </row>
    <row r="912" spans="9:12" x14ac:dyDescent="0.2">
      <c r="I912" s="1"/>
      <c r="L912" s="1"/>
    </row>
    <row r="913" spans="9:12" x14ac:dyDescent="0.2">
      <c r="I913" s="1"/>
      <c r="L913" s="1"/>
    </row>
    <row r="917" spans="9:12" x14ac:dyDescent="0.2">
      <c r="I917" s="1"/>
      <c r="L917" s="1"/>
    </row>
    <row r="918" spans="9:12" x14ac:dyDescent="0.2">
      <c r="I918" s="1"/>
      <c r="L918" s="1"/>
    </row>
    <row r="919" spans="9:12" x14ac:dyDescent="0.2">
      <c r="I919" s="1"/>
      <c r="L919" s="1"/>
    </row>
    <row r="921" spans="9:12" x14ac:dyDescent="0.2">
      <c r="I921" s="1"/>
      <c r="L921" s="1"/>
    </row>
    <row r="922" spans="9:12" x14ac:dyDescent="0.2">
      <c r="I922" s="1"/>
      <c r="L922" s="1"/>
    </row>
    <row r="928" spans="9:12" x14ac:dyDescent="0.2">
      <c r="I928" s="1"/>
      <c r="L928" s="1"/>
    </row>
    <row r="930" spans="9:12" x14ac:dyDescent="0.2">
      <c r="I930" s="1"/>
      <c r="L930" s="1"/>
    </row>
    <row r="936" spans="9:12" x14ac:dyDescent="0.2">
      <c r="I936" s="1"/>
      <c r="L936" s="1"/>
    </row>
    <row r="937" spans="9:12" x14ac:dyDescent="0.2">
      <c r="I937" s="1"/>
      <c r="L937" s="1"/>
    </row>
    <row r="938" spans="9:12" x14ac:dyDescent="0.2">
      <c r="I938" s="1"/>
      <c r="L938" s="1"/>
    </row>
    <row r="940" spans="9:12" x14ac:dyDescent="0.2">
      <c r="I940" s="1"/>
      <c r="L940" s="1"/>
    </row>
    <row r="943" spans="9:12" x14ac:dyDescent="0.2">
      <c r="I943" s="1"/>
      <c r="L943" s="1"/>
    </row>
    <row r="944" spans="9:12" x14ac:dyDescent="0.2">
      <c r="I944" s="1"/>
      <c r="L944" s="1"/>
    </row>
    <row r="945" spans="9:12" x14ac:dyDescent="0.2">
      <c r="I945" s="1"/>
      <c r="L945" s="1"/>
    </row>
    <row r="946" spans="9:12" x14ac:dyDescent="0.2">
      <c r="I946" s="1"/>
      <c r="L946" s="1"/>
    </row>
    <row r="948" spans="9:12" x14ac:dyDescent="0.2">
      <c r="I948" s="1"/>
      <c r="L948" s="1"/>
    </row>
    <row r="950" spans="9:12" x14ac:dyDescent="0.2">
      <c r="I950" s="1"/>
      <c r="L950" s="1"/>
    </row>
    <row r="951" spans="9:12" x14ac:dyDescent="0.2">
      <c r="I951" s="1"/>
      <c r="L951" s="1"/>
    </row>
    <row r="952" spans="9:12" x14ac:dyDescent="0.2">
      <c r="I952" s="1"/>
      <c r="L952" s="1"/>
    </row>
    <row r="953" spans="9:12" x14ac:dyDescent="0.2">
      <c r="I953" s="1"/>
      <c r="L953" s="1"/>
    </row>
    <row r="954" spans="9:12" x14ac:dyDescent="0.2">
      <c r="I954" s="1"/>
      <c r="L954" s="1"/>
    </row>
    <row r="955" spans="9:12" x14ac:dyDescent="0.2">
      <c r="I955" s="1"/>
      <c r="L955" s="1"/>
    </row>
    <row r="957" spans="9:12" x14ac:dyDescent="0.2">
      <c r="I957" s="1"/>
      <c r="L957" s="1"/>
    </row>
    <row r="960" spans="9:12" x14ac:dyDescent="0.2">
      <c r="I960" s="1"/>
      <c r="L960" s="1"/>
    </row>
    <row r="961" spans="9:12" x14ac:dyDescent="0.2">
      <c r="I961" s="1"/>
      <c r="L961" s="1"/>
    </row>
    <row r="964" spans="9:12" x14ac:dyDescent="0.2">
      <c r="I964" s="1"/>
      <c r="L964" s="1"/>
    </row>
    <row r="966" spans="9:12" x14ac:dyDescent="0.2">
      <c r="I966" s="1"/>
      <c r="L966" s="1"/>
    </row>
    <row r="969" spans="9:12" x14ac:dyDescent="0.2">
      <c r="I969" s="1"/>
      <c r="L969" s="1"/>
    </row>
    <row r="970" spans="9:12" x14ac:dyDescent="0.2">
      <c r="I970" s="1"/>
      <c r="L970" s="1"/>
    </row>
    <row r="971" spans="9:12" x14ac:dyDescent="0.2">
      <c r="I971" s="1"/>
      <c r="L971" s="1"/>
    </row>
    <row r="973" spans="9:12" x14ac:dyDescent="0.2">
      <c r="I973" s="1"/>
      <c r="L973" s="1"/>
    </row>
    <row r="975" spans="9:12" x14ac:dyDescent="0.2">
      <c r="I975" s="1"/>
      <c r="L975" s="1"/>
    </row>
    <row r="977" spans="9:12" x14ac:dyDescent="0.2">
      <c r="I977" s="1"/>
      <c r="L977" s="1"/>
    </row>
    <row r="979" spans="9:12" x14ac:dyDescent="0.2">
      <c r="I979" s="1"/>
      <c r="L979" s="1"/>
    </row>
    <row r="980" spans="9:12" x14ac:dyDescent="0.2">
      <c r="I980" s="1"/>
      <c r="L980" s="1"/>
    </row>
    <row r="981" spans="9:12" x14ac:dyDescent="0.2">
      <c r="I981" s="1"/>
      <c r="L981" s="1"/>
    </row>
    <row r="982" spans="9:12" x14ac:dyDescent="0.2">
      <c r="I982" s="1"/>
      <c r="L982" s="1"/>
    </row>
    <row r="984" spans="9:12" x14ac:dyDescent="0.2">
      <c r="I984" s="1"/>
      <c r="L984" s="1"/>
    </row>
    <row r="985" spans="9:12" x14ac:dyDescent="0.2">
      <c r="I985" s="1"/>
      <c r="L985" s="1"/>
    </row>
    <row r="987" spans="9:12" x14ac:dyDescent="0.2">
      <c r="I987" s="1"/>
      <c r="L987" s="1"/>
    </row>
    <row r="988" spans="9:12" x14ac:dyDescent="0.2">
      <c r="I988" s="1"/>
      <c r="L988" s="1"/>
    </row>
    <row r="989" spans="9:12" x14ac:dyDescent="0.2">
      <c r="I989" s="1"/>
      <c r="L989" s="1"/>
    </row>
    <row r="991" spans="9:12" x14ac:dyDescent="0.2">
      <c r="I991" s="1"/>
      <c r="L991" s="1"/>
    </row>
    <row r="992" spans="9:12" x14ac:dyDescent="0.2">
      <c r="I992" s="1"/>
      <c r="L992" s="1"/>
    </row>
    <row r="993" spans="9:12" x14ac:dyDescent="0.2">
      <c r="I993" s="1"/>
      <c r="L993" s="1"/>
    </row>
    <row r="996" spans="9:12" x14ac:dyDescent="0.2">
      <c r="I996" s="1"/>
      <c r="L996" s="1"/>
    </row>
    <row r="997" spans="9:12" x14ac:dyDescent="0.2">
      <c r="I997" s="1"/>
      <c r="L997" s="1"/>
    </row>
    <row r="1000" spans="9:12" x14ac:dyDescent="0.2">
      <c r="I1000" s="1"/>
      <c r="L1000" s="1"/>
    </row>
    <row r="1001" spans="9:12" x14ac:dyDescent="0.2">
      <c r="I1001" s="1"/>
      <c r="L1001" s="1"/>
    </row>
    <row r="1002" spans="9:12" x14ac:dyDescent="0.2">
      <c r="I1002" s="1"/>
      <c r="L1002" s="1"/>
    </row>
    <row r="1003" spans="9:12" x14ac:dyDescent="0.2">
      <c r="I1003" s="1"/>
      <c r="L1003" s="1"/>
    </row>
    <row r="1004" spans="9:12" x14ac:dyDescent="0.2">
      <c r="I1004" s="1"/>
      <c r="L1004" s="1"/>
    </row>
    <row r="1005" spans="9:12" x14ac:dyDescent="0.2">
      <c r="I1005" s="1"/>
      <c r="L1005" s="1"/>
    </row>
    <row r="1006" spans="9:12" x14ac:dyDescent="0.2">
      <c r="I1006" s="1"/>
      <c r="L1006" s="1"/>
    </row>
    <row r="1007" spans="9:12" x14ac:dyDescent="0.2">
      <c r="I1007" s="1"/>
      <c r="L1007" s="1"/>
    </row>
    <row r="1009" spans="9:12" x14ac:dyDescent="0.2">
      <c r="I1009" s="1"/>
      <c r="L1009" s="1"/>
    </row>
    <row r="1010" spans="9:12" x14ac:dyDescent="0.2">
      <c r="I1010" s="1"/>
      <c r="L1010" s="1"/>
    </row>
    <row r="1012" spans="9:12" x14ac:dyDescent="0.2">
      <c r="I1012" s="1"/>
      <c r="L1012" s="1"/>
    </row>
    <row r="1017" spans="9:12" x14ac:dyDescent="0.2">
      <c r="I1017" s="1"/>
      <c r="L1017" s="1"/>
    </row>
    <row r="1018" spans="9:12" x14ac:dyDescent="0.2">
      <c r="I1018" s="1"/>
      <c r="L1018" s="1"/>
    </row>
    <row r="1020" spans="9:12" x14ac:dyDescent="0.2">
      <c r="I1020" s="1"/>
      <c r="L1020" s="1"/>
    </row>
    <row r="1025" spans="9:12" x14ac:dyDescent="0.2">
      <c r="I1025" s="1"/>
      <c r="L1025" s="1"/>
    </row>
    <row r="1027" spans="9:12" x14ac:dyDescent="0.2">
      <c r="I1027" s="1"/>
      <c r="L1027" s="1"/>
    </row>
    <row r="1037" spans="9:12" x14ac:dyDescent="0.2">
      <c r="I1037" s="1"/>
      <c r="L1037" s="1"/>
    </row>
    <row r="1043" spans="9:12" x14ac:dyDescent="0.2">
      <c r="I1043" s="1"/>
      <c r="L1043" s="1"/>
    </row>
    <row r="1044" spans="9:12" x14ac:dyDescent="0.2">
      <c r="I1044" s="1"/>
      <c r="L1044" s="1"/>
    </row>
    <row r="1045" spans="9:12" x14ac:dyDescent="0.2">
      <c r="I1045" s="1"/>
      <c r="L1045" s="1"/>
    </row>
    <row r="1046" spans="9:12" x14ac:dyDescent="0.2">
      <c r="I1046" s="1"/>
      <c r="L1046" s="1"/>
    </row>
    <row r="1050" spans="9:12" x14ac:dyDescent="0.2">
      <c r="I1050" s="1"/>
      <c r="L1050" s="1"/>
    </row>
    <row r="1051" spans="9:12" x14ac:dyDescent="0.2">
      <c r="I1051" s="1"/>
      <c r="L1051" s="1"/>
    </row>
    <row r="1052" spans="9:12" x14ac:dyDescent="0.2">
      <c r="I1052" s="1"/>
      <c r="L1052" s="1"/>
    </row>
    <row r="1054" spans="9:12" x14ac:dyDescent="0.2">
      <c r="I1054" s="1"/>
      <c r="L1054" s="1"/>
    </row>
    <row r="1057" spans="9:12" x14ac:dyDescent="0.2">
      <c r="I1057" s="1"/>
      <c r="L1057" s="1"/>
    </row>
    <row r="1058" spans="9:12" x14ac:dyDescent="0.2">
      <c r="I1058" s="1"/>
      <c r="L1058" s="1"/>
    </row>
    <row r="1061" spans="9:12" x14ac:dyDescent="0.2">
      <c r="I1061" s="1"/>
      <c r="L1061" s="1"/>
    </row>
    <row r="1062" spans="9:12" x14ac:dyDescent="0.2">
      <c r="I1062" s="1"/>
      <c r="L1062" s="1"/>
    </row>
    <row r="1063" spans="9:12" x14ac:dyDescent="0.2">
      <c r="I1063" s="1"/>
      <c r="L1063" s="1"/>
    </row>
    <row r="1064" spans="9:12" x14ac:dyDescent="0.2">
      <c r="I1064" s="1"/>
      <c r="L1064" s="1"/>
    </row>
    <row r="1066" spans="9:12" x14ac:dyDescent="0.2">
      <c r="I1066" s="1"/>
      <c r="L1066" s="1"/>
    </row>
    <row r="1067" spans="9:12" x14ac:dyDescent="0.2">
      <c r="I1067" s="1"/>
      <c r="L1067" s="1"/>
    </row>
    <row r="1068" spans="9:12" x14ac:dyDescent="0.2">
      <c r="I1068" s="1"/>
      <c r="L1068" s="1"/>
    </row>
    <row r="1069" spans="9:12" x14ac:dyDescent="0.2">
      <c r="I1069" s="1"/>
      <c r="L1069" s="1"/>
    </row>
    <row r="1071" spans="9:12" x14ac:dyDescent="0.2">
      <c r="I1071" s="1"/>
      <c r="L1071" s="1"/>
    </row>
    <row r="1072" spans="9:12" x14ac:dyDescent="0.2">
      <c r="I1072" s="1"/>
      <c r="L1072" s="1"/>
    </row>
    <row r="1073" spans="9:12" x14ac:dyDescent="0.2">
      <c r="I1073" s="1"/>
      <c r="L1073" s="1"/>
    </row>
    <row r="1074" spans="9:12" x14ac:dyDescent="0.2">
      <c r="I1074" s="1"/>
      <c r="L1074" s="1"/>
    </row>
    <row r="1077" spans="9:12" x14ac:dyDescent="0.2">
      <c r="I1077" s="1"/>
      <c r="L1077" s="1"/>
    </row>
    <row r="1082" spans="9:12" x14ac:dyDescent="0.2">
      <c r="I1082" s="1"/>
      <c r="L1082" s="1"/>
    </row>
    <row r="1083" spans="9:12" x14ac:dyDescent="0.2">
      <c r="I1083" s="1"/>
      <c r="L1083" s="1"/>
    </row>
    <row r="1084" spans="9:12" x14ac:dyDescent="0.2">
      <c r="I1084" s="1"/>
      <c r="L1084" s="1"/>
    </row>
    <row r="1085" spans="9:12" x14ac:dyDescent="0.2">
      <c r="I1085" s="1"/>
      <c r="L1085" s="1"/>
    </row>
    <row r="1087" spans="9:12" x14ac:dyDescent="0.2">
      <c r="I1087" s="1"/>
      <c r="L1087" s="1"/>
    </row>
    <row r="1089" spans="9:12" x14ac:dyDescent="0.2">
      <c r="I1089" s="1"/>
      <c r="L1089" s="1"/>
    </row>
    <row r="1090" spans="9:12" x14ac:dyDescent="0.2">
      <c r="I1090" s="1"/>
      <c r="L1090" s="1"/>
    </row>
    <row r="1092" spans="9:12" x14ac:dyDescent="0.2">
      <c r="I1092" s="1"/>
      <c r="L1092" s="1"/>
    </row>
    <row r="1094" spans="9:12" x14ac:dyDescent="0.2">
      <c r="I1094" s="1"/>
      <c r="L1094" s="1"/>
    </row>
    <row r="1095" spans="9:12" x14ac:dyDescent="0.2">
      <c r="I1095" s="1"/>
      <c r="L1095" s="1"/>
    </row>
    <row r="1103" spans="9:12" x14ac:dyDescent="0.2">
      <c r="I1103" s="1"/>
      <c r="L1103" s="1"/>
    </row>
    <row r="1105" spans="9:12" x14ac:dyDescent="0.2">
      <c r="I1105" s="1"/>
      <c r="L1105" s="1"/>
    </row>
    <row r="1106" spans="9:12" x14ac:dyDescent="0.2">
      <c r="I1106" s="1"/>
      <c r="L1106" s="1"/>
    </row>
    <row r="1108" spans="9:12" x14ac:dyDescent="0.2">
      <c r="I1108" s="1"/>
      <c r="L1108" s="1"/>
    </row>
    <row r="1109" spans="9:12" x14ac:dyDescent="0.2">
      <c r="I1109" s="1"/>
      <c r="L1109" s="1"/>
    </row>
    <row r="1111" spans="9:12" x14ac:dyDescent="0.2">
      <c r="I1111" s="1"/>
      <c r="L1111" s="1"/>
    </row>
    <row r="1113" spans="9:12" x14ac:dyDescent="0.2">
      <c r="I1113" s="1"/>
      <c r="L1113" s="1"/>
    </row>
    <row r="1116" spans="9:12" x14ac:dyDescent="0.2">
      <c r="I1116" s="1"/>
      <c r="L1116" s="1"/>
    </row>
    <row r="1119" spans="9:12" x14ac:dyDescent="0.2">
      <c r="I1119" s="1"/>
      <c r="L1119" s="1"/>
    </row>
    <row r="1121" spans="9:12" x14ac:dyDescent="0.2">
      <c r="I1121" s="1"/>
      <c r="L1121" s="1"/>
    </row>
    <row r="1122" spans="9:12" x14ac:dyDescent="0.2">
      <c r="I1122" s="1"/>
      <c r="L1122" s="1"/>
    </row>
    <row r="1125" spans="9:12" x14ac:dyDescent="0.2">
      <c r="I1125" s="1"/>
      <c r="L1125" s="1"/>
    </row>
    <row r="1126" spans="9:12" x14ac:dyDescent="0.2">
      <c r="I1126" s="1"/>
      <c r="L1126" s="1"/>
    </row>
    <row r="1127" spans="9:12" x14ac:dyDescent="0.2">
      <c r="I1127" s="1"/>
      <c r="L1127" s="1"/>
    </row>
    <row r="1128" spans="9:12" x14ac:dyDescent="0.2">
      <c r="I1128" s="1"/>
      <c r="L1128" s="1"/>
    </row>
    <row r="1130" spans="9:12" x14ac:dyDescent="0.2">
      <c r="I1130" s="1"/>
      <c r="L1130" s="1"/>
    </row>
    <row r="1131" spans="9:12" x14ac:dyDescent="0.2">
      <c r="I1131" s="1"/>
      <c r="L1131" s="1"/>
    </row>
    <row r="1132" spans="9:12" x14ac:dyDescent="0.2">
      <c r="I1132" s="1"/>
      <c r="L1132" s="1"/>
    </row>
    <row r="1133" spans="9:12" x14ac:dyDescent="0.2">
      <c r="I1133" s="1"/>
      <c r="L1133" s="1"/>
    </row>
    <row r="1135" spans="9:12" x14ac:dyDescent="0.2">
      <c r="I1135" s="1"/>
      <c r="L1135" s="1"/>
    </row>
    <row r="1137" spans="9:12" x14ac:dyDescent="0.2">
      <c r="I1137" s="1"/>
      <c r="L1137" s="1"/>
    </row>
    <row r="1140" spans="9:12" x14ac:dyDescent="0.2">
      <c r="I1140" s="1"/>
      <c r="L1140" s="1"/>
    </row>
    <row r="1142" spans="9:12" x14ac:dyDescent="0.2">
      <c r="I1142" s="1"/>
      <c r="L1142" s="1"/>
    </row>
    <row r="1144" spans="9:12" x14ac:dyDescent="0.2">
      <c r="I1144" s="1"/>
      <c r="L1144" s="1"/>
    </row>
    <row r="1153" spans="9:12" x14ac:dyDescent="0.2">
      <c r="I1153" s="1"/>
      <c r="L1153" s="1"/>
    </row>
    <row r="1158" spans="9:12" x14ac:dyDescent="0.2">
      <c r="I1158" s="1"/>
      <c r="L1158" s="1"/>
    </row>
    <row r="1159" spans="9:12" x14ac:dyDescent="0.2">
      <c r="I1159" s="1"/>
      <c r="L1159" s="1"/>
    </row>
    <row r="1160" spans="9:12" x14ac:dyDescent="0.2">
      <c r="I1160" s="1"/>
      <c r="L1160" s="1"/>
    </row>
    <row r="1161" spans="9:12" x14ac:dyDescent="0.2">
      <c r="I1161" s="1"/>
      <c r="L1161" s="1"/>
    </row>
    <row r="1162" spans="9:12" x14ac:dyDescent="0.2">
      <c r="I1162" s="1"/>
      <c r="L1162" s="1"/>
    </row>
    <row r="1163" spans="9:12" x14ac:dyDescent="0.2">
      <c r="I1163" s="1"/>
      <c r="L1163" s="1"/>
    </row>
    <row r="1164" spans="9:12" x14ac:dyDescent="0.2">
      <c r="I1164" s="1"/>
      <c r="L1164" s="1"/>
    </row>
    <row r="1165" spans="9:12" x14ac:dyDescent="0.2">
      <c r="I1165" s="1"/>
      <c r="L1165" s="1"/>
    </row>
    <row r="1166" spans="9:12" x14ac:dyDescent="0.2">
      <c r="I1166" s="1"/>
      <c r="L1166" s="1"/>
    </row>
    <row r="1168" spans="9:12" x14ac:dyDescent="0.2">
      <c r="I1168" s="1"/>
      <c r="L1168" s="1"/>
    </row>
    <row r="1174" spans="9:12" x14ac:dyDescent="0.2">
      <c r="I1174" s="1"/>
      <c r="L1174" s="1"/>
    </row>
    <row r="1175" spans="9:12" x14ac:dyDescent="0.2">
      <c r="I1175" s="1"/>
      <c r="L1175" s="1"/>
    </row>
    <row r="1176" spans="9:12" x14ac:dyDescent="0.2">
      <c r="I1176" s="1"/>
      <c r="L1176" s="1"/>
    </row>
    <row r="1181" spans="9:12" x14ac:dyDescent="0.2">
      <c r="I1181" s="1"/>
      <c r="L1181" s="1"/>
    </row>
    <row r="1182" spans="9:12" x14ac:dyDescent="0.2">
      <c r="I1182" s="1"/>
      <c r="L1182" s="1"/>
    </row>
    <row r="1183" spans="9:12" x14ac:dyDescent="0.2">
      <c r="I1183" s="1"/>
      <c r="L1183" s="1"/>
    </row>
    <row r="1185" spans="9:12" x14ac:dyDescent="0.2">
      <c r="I1185" s="1"/>
      <c r="L1185" s="1"/>
    </row>
    <row r="1186" spans="9:12" x14ac:dyDescent="0.2">
      <c r="I1186" s="1"/>
      <c r="L1186" s="1"/>
    </row>
    <row r="1187" spans="9:12" x14ac:dyDescent="0.2">
      <c r="I1187" s="1"/>
      <c r="L1187" s="1"/>
    </row>
    <row r="1189" spans="9:12" x14ac:dyDescent="0.2">
      <c r="I1189" s="1"/>
      <c r="L1189" s="1"/>
    </row>
    <row r="1191" spans="9:12" x14ac:dyDescent="0.2">
      <c r="I1191" s="1"/>
      <c r="L1191" s="1"/>
    </row>
    <row r="1192" spans="9:12" x14ac:dyDescent="0.2">
      <c r="I1192" s="1"/>
      <c r="L1192" s="1"/>
    </row>
    <row r="1193" spans="9:12" x14ac:dyDescent="0.2">
      <c r="I1193" s="1"/>
      <c r="L1193" s="1"/>
    </row>
    <row r="1194" spans="9:12" x14ac:dyDescent="0.2">
      <c r="I1194" s="1"/>
      <c r="L1194" s="1"/>
    </row>
    <row r="1195" spans="9:12" x14ac:dyDescent="0.2">
      <c r="I1195" s="1"/>
      <c r="L1195" s="1"/>
    </row>
    <row r="1198" spans="9:12" x14ac:dyDescent="0.2">
      <c r="I1198" s="1"/>
      <c r="L1198" s="1"/>
    </row>
    <row r="1199" spans="9:12" x14ac:dyDescent="0.2">
      <c r="I1199" s="1"/>
      <c r="L1199" s="1"/>
    </row>
    <row r="1201" spans="9:12" x14ac:dyDescent="0.2">
      <c r="I1201" s="1"/>
      <c r="L1201" s="1"/>
    </row>
    <row r="1203" spans="9:12" x14ac:dyDescent="0.2">
      <c r="I1203" s="1"/>
      <c r="L1203" s="1"/>
    </row>
    <row r="1205" spans="9:12" x14ac:dyDescent="0.2">
      <c r="I1205" s="1"/>
      <c r="L1205" s="1"/>
    </row>
    <row r="1207" spans="9:12" x14ac:dyDescent="0.2">
      <c r="I1207" s="1"/>
      <c r="L1207" s="1"/>
    </row>
    <row r="1210" spans="9:12" x14ac:dyDescent="0.2">
      <c r="I1210" s="1"/>
      <c r="L1210" s="1"/>
    </row>
    <row r="1213" spans="9:12" x14ac:dyDescent="0.2">
      <c r="I1213" s="1"/>
      <c r="L1213" s="1"/>
    </row>
    <row r="1214" spans="9:12" x14ac:dyDescent="0.2">
      <c r="I1214" s="1"/>
      <c r="L1214" s="1"/>
    </row>
    <row r="1215" spans="9:12" x14ac:dyDescent="0.2">
      <c r="I1215" s="1"/>
      <c r="L1215" s="1"/>
    </row>
    <row r="1216" spans="9:12" x14ac:dyDescent="0.2">
      <c r="I1216" s="1"/>
      <c r="L1216" s="1"/>
    </row>
    <row r="1218" spans="9:12" x14ac:dyDescent="0.2">
      <c r="I1218" s="1"/>
      <c r="L1218" s="1"/>
    </row>
    <row r="1219" spans="9:12" x14ac:dyDescent="0.2">
      <c r="I1219" s="1"/>
      <c r="L1219" s="1"/>
    </row>
    <row r="1222" spans="9:12" x14ac:dyDescent="0.2">
      <c r="I1222" s="1"/>
      <c r="L1222" s="1"/>
    </row>
    <row r="1224" spans="9:12" x14ac:dyDescent="0.2">
      <c r="I1224" s="1"/>
      <c r="L1224" s="1"/>
    </row>
    <row r="1225" spans="9:12" x14ac:dyDescent="0.2">
      <c r="I1225" s="1"/>
      <c r="L1225" s="1"/>
    </row>
    <row r="1226" spans="9:12" x14ac:dyDescent="0.2">
      <c r="I1226" s="1"/>
      <c r="L1226" s="1"/>
    </row>
    <row r="1228" spans="9:12" x14ac:dyDescent="0.2">
      <c r="I1228" s="1"/>
      <c r="L1228" s="1"/>
    </row>
    <row r="1229" spans="9:12" x14ac:dyDescent="0.2">
      <c r="I1229" s="1"/>
      <c r="L1229" s="1"/>
    </row>
    <row r="1237" spans="9:12" x14ac:dyDescent="0.2">
      <c r="I1237" s="1"/>
      <c r="L1237" s="1"/>
    </row>
    <row r="1239" spans="9:12" x14ac:dyDescent="0.2">
      <c r="I1239" s="1"/>
      <c r="L1239" s="1"/>
    </row>
    <row r="1240" spans="9:12" x14ac:dyDescent="0.2">
      <c r="I1240" s="1"/>
      <c r="L1240" s="1"/>
    </row>
    <row r="1241" spans="9:12" x14ac:dyDescent="0.2">
      <c r="I1241" s="1"/>
      <c r="L1241" s="1"/>
    </row>
    <row r="1244" spans="9:12" x14ac:dyDescent="0.2">
      <c r="I1244" s="1"/>
      <c r="L1244" s="1"/>
    </row>
    <row r="1248" spans="9:12" x14ac:dyDescent="0.2">
      <c r="I1248" s="1"/>
      <c r="L1248" s="1"/>
    </row>
    <row r="1249" spans="9:12" x14ac:dyDescent="0.2">
      <c r="I1249" s="1"/>
      <c r="L1249" s="1"/>
    </row>
    <row r="1252" spans="9:12" x14ac:dyDescent="0.2">
      <c r="I1252" s="1"/>
      <c r="L1252" s="1"/>
    </row>
    <row r="1256" spans="9:12" x14ac:dyDescent="0.2">
      <c r="I1256" s="1"/>
      <c r="L1256" s="1"/>
    </row>
    <row r="1259" spans="9:12" x14ac:dyDescent="0.2">
      <c r="I1259" s="1"/>
      <c r="L1259" s="1"/>
    </row>
    <row r="1260" spans="9:12" x14ac:dyDescent="0.2">
      <c r="I1260" s="1"/>
      <c r="L1260" s="1"/>
    </row>
    <row r="1262" spans="9:12" x14ac:dyDescent="0.2">
      <c r="I1262" s="1"/>
      <c r="L1262" s="1"/>
    </row>
    <row r="1263" spans="9:12" x14ac:dyDescent="0.2">
      <c r="I1263" s="1"/>
      <c r="L1263" s="1"/>
    </row>
    <row r="1269" spans="9:12" x14ac:dyDescent="0.2">
      <c r="I1269" s="1"/>
      <c r="L1269" s="1"/>
    </row>
    <row r="1271" spans="9:12" x14ac:dyDescent="0.2">
      <c r="I1271" s="1"/>
      <c r="L1271" s="1"/>
    </row>
    <row r="1272" spans="9:12" x14ac:dyDescent="0.2">
      <c r="I1272" s="1"/>
      <c r="L1272" s="1"/>
    </row>
    <row r="1273" spans="9:12" x14ac:dyDescent="0.2">
      <c r="I1273" s="1"/>
      <c r="L1273" s="1"/>
    </row>
    <row r="1277" spans="9:12" x14ac:dyDescent="0.2">
      <c r="I1277" s="1"/>
      <c r="L1277" s="1"/>
    </row>
    <row r="1279" spans="9:12" x14ac:dyDescent="0.2">
      <c r="I1279" s="1"/>
      <c r="L1279" s="1"/>
    </row>
    <row r="1282" spans="9:12" x14ac:dyDescent="0.2">
      <c r="I1282" s="1"/>
      <c r="L1282" s="1"/>
    </row>
    <row r="1283" spans="9:12" x14ac:dyDescent="0.2">
      <c r="I1283" s="1"/>
      <c r="L1283" s="1"/>
    </row>
    <row r="1284" spans="9:12" x14ac:dyDescent="0.2">
      <c r="I1284" s="1"/>
      <c r="L1284" s="1"/>
    </row>
    <row r="1289" spans="9:12" x14ac:dyDescent="0.2">
      <c r="I1289" s="1"/>
      <c r="L1289" s="1"/>
    </row>
    <row r="1295" spans="9:12" x14ac:dyDescent="0.2">
      <c r="I1295" s="1"/>
      <c r="L1295" s="1"/>
    </row>
    <row r="1297" spans="9:12" x14ac:dyDescent="0.2">
      <c r="I1297" s="1"/>
      <c r="L1297" s="1"/>
    </row>
    <row r="1300" spans="9:12" x14ac:dyDescent="0.2">
      <c r="I1300" s="1"/>
      <c r="L1300" s="1"/>
    </row>
    <row r="1301" spans="9:12" x14ac:dyDescent="0.2">
      <c r="I1301" s="1"/>
      <c r="L1301" s="1"/>
    </row>
    <row r="1302" spans="9:12" x14ac:dyDescent="0.2">
      <c r="I1302" s="1"/>
      <c r="L1302" s="1"/>
    </row>
    <row r="1305" spans="9:12" x14ac:dyDescent="0.2">
      <c r="I1305" s="1"/>
      <c r="L1305" s="1"/>
    </row>
    <row r="1306" spans="9:12" x14ac:dyDescent="0.2">
      <c r="I1306" s="1"/>
      <c r="L1306" s="1"/>
    </row>
    <row r="1307" spans="9:12" x14ac:dyDescent="0.2">
      <c r="I1307" s="1"/>
      <c r="L1307" s="1"/>
    </row>
    <row r="1311" spans="9:12" x14ac:dyDescent="0.2">
      <c r="I1311" s="1"/>
      <c r="L1311" s="1"/>
    </row>
    <row r="1321" spans="9:12" x14ac:dyDescent="0.2">
      <c r="I1321" s="1"/>
      <c r="L1321" s="1"/>
    </row>
    <row r="1323" spans="9:12" x14ac:dyDescent="0.2">
      <c r="I1323" s="1"/>
      <c r="L1323" s="1"/>
    </row>
    <row r="1325" spans="9:12" x14ac:dyDescent="0.2">
      <c r="I1325" s="1"/>
      <c r="L1325" s="1"/>
    </row>
    <row r="1328" spans="9:12" x14ac:dyDescent="0.2">
      <c r="I1328" s="1"/>
      <c r="L1328" s="1"/>
    </row>
    <row r="1330" spans="9:12" x14ac:dyDescent="0.2">
      <c r="I1330" s="1"/>
      <c r="L1330" s="1"/>
    </row>
    <row r="1342" spans="9:12" x14ac:dyDescent="0.2">
      <c r="I1342" s="1"/>
      <c r="L1342" s="1"/>
    </row>
    <row r="1343" spans="9:12" x14ac:dyDescent="0.2">
      <c r="I1343" s="1"/>
      <c r="L1343" s="1"/>
    </row>
    <row r="1361" spans="9:12" x14ac:dyDescent="0.2">
      <c r="I1361" s="1"/>
      <c r="L1361" s="1"/>
    </row>
    <row r="1362" spans="9:12" x14ac:dyDescent="0.2">
      <c r="I1362" s="1"/>
      <c r="L1362" s="1"/>
    </row>
    <row r="1363" spans="9:12" x14ac:dyDescent="0.2">
      <c r="I1363" s="1"/>
      <c r="L1363" s="1"/>
    </row>
    <row r="1364" spans="9:12" x14ac:dyDescent="0.2">
      <c r="I1364" s="1"/>
      <c r="L1364" s="1"/>
    </row>
    <row r="1367" spans="9:12" x14ac:dyDescent="0.2">
      <c r="I1367" s="1"/>
      <c r="L1367" s="1"/>
    </row>
    <row r="1370" spans="9:12" x14ac:dyDescent="0.2">
      <c r="I1370" s="1"/>
      <c r="L1370" s="1"/>
    </row>
    <row r="1371" spans="9:12" x14ac:dyDescent="0.2">
      <c r="I1371" s="1"/>
      <c r="L1371" s="1"/>
    </row>
    <row r="1376" spans="9:12" x14ac:dyDescent="0.2">
      <c r="I1376" s="1"/>
      <c r="L1376" s="1"/>
    </row>
    <row r="1381" spans="9:12" x14ac:dyDescent="0.2">
      <c r="I1381" s="1"/>
      <c r="L1381" s="1"/>
    </row>
    <row r="1385" spans="9:12" x14ac:dyDescent="0.2">
      <c r="I1385" s="1"/>
      <c r="L1385" s="1"/>
    </row>
    <row r="1386" spans="9:12" x14ac:dyDescent="0.2">
      <c r="I1386" s="1"/>
      <c r="L1386" s="1"/>
    </row>
    <row r="1387" spans="9:12" x14ac:dyDescent="0.2">
      <c r="I1387" s="1"/>
      <c r="L1387" s="1"/>
    </row>
    <row r="1389" spans="9:12" x14ac:dyDescent="0.2">
      <c r="I1389" s="1"/>
      <c r="L1389" s="1"/>
    </row>
    <row r="1392" spans="9:12" x14ac:dyDescent="0.2">
      <c r="I1392" s="1"/>
      <c r="L1392" s="1"/>
    </row>
    <row r="1394" spans="9:12" x14ac:dyDescent="0.2">
      <c r="I1394" s="1"/>
      <c r="L1394" s="1"/>
    </row>
    <row r="1395" spans="9:12" x14ac:dyDescent="0.2">
      <c r="I1395" s="1"/>
      <c r="L1395" s="1"/>
    </row>
    <row r="1397" spans="9:12" x14ac:dyDescent="0.2">
      <c r="I1397" s="1"/>
      <c r="L1397" s="1"/>
    </row>
    <row r="1398" spans="9:12" x14ac:dyDescent="0.2">
      <c r="I1398" s="1"/>
      <c r="L1398" s="1"/>
    </row>
    <row r="1399" spans="9:12" x14ac:dyDescent="0.2">
      <c r="I1399" s="1"/>
      <c r="L1399" s="1"/>
    </row>
    <row r="1400" spans="9:12" x14ac:dyDescent="0.2">
      <c r="I1400" s="1"/>
      <c r="L1400" s="1"/>
    </row>
    <row r="1401" spans="9:12" x14ac:dyDescent="0.2">
      <c r="I1401" s="1"/>
      <c r="L1401" s="1"/>
    </row>
    <row r="1402" spans="9:12" x14ac:dyDescent="0.2">
      <c r="I1402" s="1"/>
      <c r="L1402" s="1"/>
    </row>
    <row r="1403" spans="9:12" x14ac:dyDescent="0.2">
      <c r="I1403" s="1"/>
      <c r="L1403" s="1"/>
    </row>
    <row r="1404" spans="9:12" x14ac:dyDescent="0.2">
      <c r="I1404" s="1"/>
      <c r="L1404" s="1"/>
    </row>
    <row r="1405" spans="9:12" x14ac:dyDescent="0.2">
      <c r="I1405" s="1"/>
      <c r="L1405" s="1"/>
    </row>
    <row r="1407" spans="9:12" x14ac:dyDescent="0.2">
      <c r="I1407" s="1"/>
      <c r="L1407" s="1"/>
    </row>
    <row r="1408" spans="9:12" x14ac:dyDescent="0.2">
      <c r="I1408" s="1"/>
      <c r="L1408" s="1"/>
    </row>
    <row r="1409" spans="9:12" x14ac:dyDescent="0.2">
      <c r="I1409" s="1"/>
      <c r="L1409" s="1"/>
    </row>
    <row r="1410" spans="9:12" x14ac:dyDescent="0.2">
      <c r="I1410" s="1"/>
      <c r="L1410" s="1"/>
    </row>
    <row r="1411" spans="9:12" x14ac:dyDescent="0.2">
      <c r="I1411" s="1"/>
      <c r="L1411" s="1"/>
    </row>
    <row r="1412" spans="9:12" x14ac:dyDescent="0.2">
      <c r="I1412" s="1"/>
      <c r="L1412" s="1"/>
    </row>
    <row r="1413" spans="9:12" x14ac:dyDescent="0.2">
      <c r="I1413" s="1"/>
      <c r="L1413" s="1"/>
    </row>
    <row r="1414" spans="9:12" x14ac:dyDescent="0.2">
      <c r="I1414" s="1"/>
      <c r="L1414" s="1"/>
    </row>
    <row r="1415" spans="9:12" x14ac:dyDescent="0.2">
      <c r="I1415" s="1"/>
      <c r="L1415" s="1"/>
    </row>
    <row r="1420" spans="9:12" x14ac:dyDescent="0.2">
      <c r="I1420" s="1"/>
      <c r="L1420" s="1"/>
    </row>
    <row r="1425" spans="9:12" x14ac:dyDescent="0.2">
      <c r="I1425" s="1"/>
      <c r="L1425" s="1"/>
    </row>
    <row r="1426" spans="9:12" x14ac:dyDescent="0.2">
      <c r="I1426" s="1"/>
      <c r="L1426" s="1"/>
    </row>
    <row r="1427" spans="9:12" x14ac:dyDescent="0.2">
      <c r="I1427" s="1"/>
      <c r="L1427" s="1"/>
    </row>
    <row r="1428" spans="9:12" x14ac:dyDescent="0.2">
      <c r="I1428" s="1"/>
      <c r="L1428" s="1"/>
    </row>
    <row r="1429" spans="9:12" x14ac:dyDescent="0.2">
      <c r="I1429" s="1"/>
      <c r="L1429" s="1"/>
    </row>
    <row r="1430" spans="9:12" x14ac:dyDescent="0.2">
      <c r="I1430" s="1"/>
      <c r="L1430" s="1"/>
    </row>
    <row r="1432" spans="9:12" x14ac:dyDescent="0.2">
      <c r="I1432" s="1"/>
      <c r="L1432" s="1"/>
    </row>
    <row r="1433" spans="9:12" x14ac:dyDescent="0.2">
      <c r="I1433" s="1"/>
      <c r="L1433" s="1"/>
    </row>
    <row r="1434" spans="9:12" x14ac:dyDescent="0.2">
      <c r="I1434" s="1"/>
      <c r="L1434" s="1"/>
    </row>
    <row r="1437" spans="9:12" x14ac:dyDescent="0.2">
      <c r="I1437" s="1"/>
      <c r="L1437" s="1"/>
    </row>
    <row r="1438" spans="9:12" x14ac:dyDescent="0.2">
      <c r="I1438" s="1"/>
      <c r="L1438" s="1"/>
    </row>
    <row r="1441" spans="9:12" x14ac:dyDescent="0.2">
      <c r="I1441" s="1"/>
      <c r="L1441" s="1"/>
    </row>
    <row r="1442" spans="9:12" x14ac:dyDescent="0.2">
      <c r="I1442" s="1"/>
      <c r="L1442" s="1"/>
    </row>
    <row r="1445" spans="9:12" x14ac:dyDescent="0.2">
      <c r="I1445" s="1"/>
      <c r="L1445" s="1"/>
    </row>
    <row r="1448" spans="9:12" x14ac:dyDescent="0.2">
      <c r="I1448" s="1"/>
      <c r="L1448" s="1"/>
    </row>
    <row r="1450" spans="9:12" x14ac:dyDescent="0.2">
      <c r="I1450" s="1"/>
      <c r="L1450" s="1"/>
    </row>
    <row r="1455" spans="9:12" x14ac:dyDescent="0.2">
      <c r="I1455" s="1"/>
      <c r="L1455" s="1"/>
    </row>
    <row r="1458" spans="9:12" x14ac:dyDescent="0.2">
      <c r="I1458" s="1"/>
      <c r="L1458" s="1"/>
    </row>
    <row r="1473" spans="9:12" x14ac:dyDescent="0.2">
      <c r="I1473" s="1"/>
      <c r="L1473" s="1"/>
    </row>
    <row r="1475" spans="9:12" x14ac:dyDescent="0.2">
      <c r="I1475" s="1"/>
      <c r="L1475" s="1"/>
    </row>
    <row r="1477" spans="9:12" x14ac:dyDescent="0.2">
      <c r="I1477" s="1"/>
      <c r="L1477" s="1"/>
    </row>
    <row r="1478" spans="9:12" x14ac:dyDescent="0.2">
      <c r="I1478" s="1"/>
      <c r="L1478" s="1"/>
    </row>
    <row r="1479" spans="9:12" x14ac:dyDescent="0.2">
      <c r="I1479" s="1"/>
      <c r="L1479" s="1"/>
    </row>
    <row r="1480" spans="9:12" x14ac:dyDescent="0.2">
      <c r="I1480" s="1"/>
      <c r="L1480" s="1"/>
    </row>
    <row r="1482" spans="9:12" x14ac:dyDescent="0.2">
      <c r="I1482" s="1"/>
      <c r="L1482" s="1"/>
    </row>
    <row r="1484" spans="9:12" x14ac:dyDescent="0.2">
      <c r="I1484" s="1"/>
      <c r="L1484" s="1"/>
    </row>
    <row r="1485" spans="9:12" x14ac:dyDescent="0.2">
      <c r="I1485" s="1"/>
      <c r="L1485" s="1"/>
    </row>
    <row r="1486" spans="9:12" x14ac:dyDescent="0.2">
      <c r="I1486" s="1"/>
      <c r="L1486" s="1"/>
    </row>
    <row r="1489" spans="9:12" x14ac:dyDescent="0.2">
      <c r="I1489" s="1"/>
      <c r="L1489" s="1"/>
    </row>
    <row r="1490" spans="9:12" x14ac:dyDescent="0.2">
      <c r="I1490" s="1"/>
      <c r="L1490" s="1"/>
    </row>
    <row r="1491" spans="9:12" x14ac:dyDescent="0.2">
      <c r="I1491" s="1"/>
      <c r="L1491" s="1"/>
    </row>
    <row r="1492" spans="9:12" x14ac:dyDescent="0.2">
      <c r="I1492" s="1"/>
      <c r="L1492" s="1"/>
    </row>
    <row r="1497" spans="9:12" x14ac:dyDescent="0.2">
      <c r="I1497" s="1"/>
      <c r="L1497" s="1"/>
    </row>
    <row r="1499" spans="9:12" x14ac:dyDescent="0.2">
      <c r="I1499" s="1"/>
      <c r="L1499" s="1"/>
    </row>
    <row r="1500" spans="9:12" x14ac:dyDescent="0.2">
      <c r="I1500" s="1"/>
      <c r="L1500" s="1"/>
    </row>
    <row r="1501" spans="9:12" x14ac:dyDescent="0.2">
      <c r="I1501" s="1"/>
      <c r="L1501" s="1"/>
    </row>
    <row r="1502" spans="9:12" x14ac:dyDescent="0.2">
      <c r="I1502" s="1"/>
      <c r="L1502" s="1"/>
    </row>
    <row r="1503" spans="9:12" x14ac:dyDescent="0.2">
      <c r="I1503" s="1"/>
      <c r="L1503" s="1"/>
    </row>
    <row r="1504" spans="9:12" x14ac:dyDescent="0.2">
      <c r="I1504" s="1"/>
      <c r="L1504" s="1"/>
    </row>
    <row r="1505" spans="9:12" x14ac:dyDescent="0.2">
      <c r="I1505" s="1"/>
      <c r="L1505" s="1"/>
    </row>
    <row r="1508" spans="9:12" x14ac:dyDescent="0.2">
      <c r="I1508" s="1"/>
      <c r="L1508" s="1"/>
    </row>
    <row r="1509" spans="9:12" x14ac:dyDescent="0.2">
      <c r="I1509" s="1"/>
      <c r="L1509" s="1"/>
    </row>
    <row r="1512" spans="9:12" x14ac:dyDescent="0.2">
      <c r="I1512" s="1"/>
      <c r="L1512" s="1"/>
    </row>
    <row r="1521" spans="9:12" x14ac:dyDescent="0.2">
      <c r="I1521" s="1"/>
      <c r="L1521" s="1"/>
    </row>
    <row r="1522" spans="9:12" x14ac:dyDescent="0.2">
      <c r="I1522" s="1"/>
      <c r="L1522" s="1"/>
    </row>
    <row r="1526" spans="9:12" x14ac:dyDescent="0.2">
      <c r="I1526" s="1"/>
      <c r="L1526" s="1"/>
    </row>
    <row r="1527" spans="9:12" x14ac:dyDescent="0.2">
      <c r="I1527" s="1"/>
      <c r="L1527" s="1"/>
    </row>
    <row r="1533" spans="9:12" x14ac:dyDescent="0.2">
      <c r="I1533" s="1"/>
      <c r="L1533" s="1"/>
    </row>
    <row r="1534" spans="9:12" x14ac:dyDescent="0.2">
      <c r="I1534" s="1"/>
      <c r="L1534" s="1"/>
    </row>
    <row r="1535" spans="9:12" x14ac:dyDescent="0.2">
      <c r="I1535" s="1"/>
      <c r="L1535" s="1"/>
    </row>
    <row r="1536" spans="9:12" x14ac:dyDescent="0.2">
      <c r="I1536" s="1"/>
      <c r="L1536" s="1"/>
    </row>
    <row r="1546" spans="9:12" x14ac:dyDescent="0.2">
      <c r="I1546" s="1"/>
      <c r="L1546" s="1"/>
    </row>
    <row r="1547" spans="9:12" x14ac:dyDescent="0.2">
      <c r="I1547" s="1"/>
      <c r="L1547" s="1"/>
    </row>
    <row r="1548" spans="9:12" x14ac:dyDescent="0.2">
      <c r="I1548" s="1"/>
      <c r="L1548" s="1"/>
    </row>
    <row r="1549" spans="9:12" x14ac:dyDescent="0.2">
      <c r="I1549" s="1"/>
      <c r="L1549" s="1"/>
    </row>
    <row r="1558" spans="9:12" x14ac:dyDescent="0.2">
      <c r="I1558" s="1"/>
      <c r="L1558" s="1"/>
    </row>
    <row r="1559" spans="9:12" x14ac:dyDescent="0.2">
      <c r="I1559" s="1"/>
      <c r="L1559" s="1"/>
    </row>
    <row r="1560" spans="9:12" x14ac:dyDescent="0.2">
      <c r="I1560" s="1"/>
      <c r="L1560" s="1"/>
    </row>
    <row r="1561" spans="9:12" x14ac:dyDescent="0.2">
      <c r="I1561" s="1"/>
      <c r="L1561" s="1"/>
    </row>
    <row r="1562" spans="9:12" x14ac:dyDescent="0.2">
      <c r="I1562" s="1"/>
      <c r="L1562" s="1"/>
    </row>
    <row r="1563" spans="9:12" x14ac:dyDescent="0.2">
      <c r="I1563" s="1"/>
      <c r="L1563" s="1"/>
    </row>
    <row r="1565" spans="9:12" x14ac:dyDescent="0.2">
      <c r="I1565" s="1"/>
      <c r="L1565" s="1"/>
    </row>
    <row r="1566" spans="9:12" x14ac:dyDescent="0.2">
      <c r="I1566" s="1"/>
      <c r="L1566" s="1"/>
    </row>
    <row r="1568" spans="9:12" x14ac:dyDescent="0.2">
      <c r="I1568" s="1"/>
      <c r="L1568" s="1"/>
    </row>
    <row r="1569" spans="9:12" x14ac:dyDescent="0.2">
      <c r="I1569" s="1"/>
      <c r="L1569" s="1"/>
    </row>
    <row r="1571" spans="9:12" x14ac:dyDescent="0.2">
      <c r="I1571" s="1"/>
      <c r="L1571" s="1"/>
    </row>
    <row r="1573" spans="9:12" x14ac:dyDescent="0.2">
      <c r="I1573" s="1"/>
      <c r="L1573" s="1"/>
    </row>
    <row r="1575" spans="9:12" x14ac:dyDescent="0.2">
      <c r="I1575" s="1"/>
      <c r="L1575" s="1"/>
    </row>
    <row r="1580" spans="9:12" x14ac:dyDescent="0.2">
      <c r="I1580" s="1"/>
      <c r="L1580" s="1"/>
    </row>
    <row r="1586" spans="9:12" x14ac:dyDescent="0.2">
      <c r="I1586" s="1"/>
      <c r="L1586" s="1"/>
    </row>
    <row r="1587" spans="9:12" x14ac:dyDescent="0.2">
      <c r="I1587" s="1"/>
      <c r="L1587" s="1"/>
    </row>
    <row r="1588" spans="9:12" x14ac:dyDescent="0.2">
      <c r="I1588" s="1"/>
      <c r="L1588" s="1"/>
    </row>
    <row r="1589" spans="9:12" x14ac:dyDescent="0.2">
      <c r="I1589" s="1"/>
      <c r="L1589" s="1"/>
    </row>
    <row r="1590" spans="9:12" x14ac:dyDescent="0.2">
      <c r="I1590" s="1"/>
      <c r="L1590" s="1"/>
    </row>
    <row r="1591" spans="9:12" x14ac:dyDescent="0.2">
      <c r="I1591" s="1"/>
      <c r="L1591" s="1"/>
    </row>
    <row r="1592" spans="9:12" x14ac:dyDescent="0.2">
      <c r="I1592" s="1"/>
      <c r="L1592" s="1"/>
    </row>
    <row r="1593" spans="9:12" x14ac:dyDescent="0.2">
      <c r="I1593" s="1"/>
      <c r="L1593" s="1"/>
    </row>
    <row r="1596" spans="9:12" x14ac:dyDescent="0.2">
      <c r="I1596" s="1"/>
      <c r="L1596" s="1"/>
    </row>
    <row r="1597" spans="9:12" x14ac:dyDescent="0.2">
      <c r="I1597" s="1"/>
      <c r="L1597" s="1"/>
    </row>
    <row r="1599" spans="9:12" x14ac:dyDescent="0.2">
      <c r="I1599" s="1"/>
      <c r="L1599" s="1"/>
    </row>
    <row r="1600" spans="9:12" x14ac:dyDescent="0.2">
      <c r="I1600" s="1"/>
      <c r="L1600" s="1"/>
    </row>
    <row r="1602" spans="9:12" x14ac:dyDescent="0.2">
      <c r="I1602" s="1"/>
      <c r="L1602" s="1"/>
    </row>
    <row r="1603" spans="9:12" x14ac:dyDescent="0.2">
      <c r="I1603" s="1"/>
      <c r="L1603" s="1"/>
    </row>
    <row r="1604" spans="9:12" x14ac:dyDescent="0.2">
      <c r="I1604" s="1"/>
      <c r="L1604" s="1"/>
    </row>
    <row r="1605" spans="9:12" x14ac:dyDescent="0.2">
      <c r="I1605" s="1"/>
      <c r="L1605" s="1"/>
    </row>
    <row r="1608" spans="9:12" x14ac:dyDescent="0.2">
      <c r="I1608" s="1"/>
      <c r="L1608" s="1"/>
    </row>
    <row r="1614" spans="9:12" x14ac:dyDescent="0.2">
      <c r="I1614" s="1"/>
      <c r="L1614" s="1"/>
    </row>
    <row r="1615" spans="9:12" x14ac:dyDescent="0.2">
      <c r="I1615" s="1"/>
      <c r="L1615" s="1"/>
    </row>
    <row r="1616" spans="9:12" x14ac:dyDescent="0.2">
      <c r="I1616" s="1"/>
      <c r="L1616" s="1"/>
    </row>
    <row r="1618" spans="9:12" x14ac:dyDescent="0.2">
      <c r="I1618" s="1"/>
      <c r="L1618" s="1"/>
    </row>
    <row r="1619" spans="9:12" x14ac:dyDescent="0.2">
      <c r="I1619" s="1"/>
      <c r="L1619" s="1"/>
    </row>
    <row r="1620" spans="9:12" x14ac:dyDescent="0.2">
      <c r="I1620" s="1"/>
      <c r="L1620" s="1"/>
    </row>
    <row r="1621" spans="9:12" x14ac:dyDescent="0.2">
      <c r="I1621" s="1"/>
      <c r="L1621" s="1"/>
    </row>
    <row r="1622" spans="9:12" x14ac:dyDescent="0.2">
      <c r="I1622" s="1"/>
      <c r="L1622" s="1"/>
    </row>
    <row r="1623" spans="9:12" x14ac:dyDescent="0.2">
      <c r="I1623" s="1"/>
      <c r="L1623" s="1"/>
    </row>
    <row r="1624" spans="9:12" x14ac:dyDescent="0.2">
      <c r="I1624" s="1"/>
      <c r="L1624" s="1"/>
    </row>
    <row r="1625" spans="9:12" x14ac:dyDescent="0.2">
      <c r="I1625" s="1"/>
      <c r="L1625" s="1"/>
    </row>
    <row r="1626" spans="9:12" x14ac:dyDescent="0.2">
      <c r="I1626" s="1"/>
      <c r="L1626" s="1"/>
    </row>
    <row r="1627" spans="9:12" x14ac:dyDescent="0.2">
      <c r="I1627" s="1"/>
      <c r="L1627" s="1"/>
    </row>
    <row r="1629" spans="9:12" x14ac:dyDescent="0.2">
      <c r="I1629" s="1"/>
      <c r="L1629" s="1"/>
    </row>
    <row r="1630" spans="9:12" x14ac:dyDescent="0.2">
      <c r="I1630" s="1"/>
      <c r="L1630" s="1"/>
    </row>
    <row r="1631" spans="9:12" x14ac:dyDescent="0.2">
      <c r="I1631" s="1"/>
      <c r="L1631" s="1"/>
    </row>
    <row r="1632" spans="9:12" x14ac:dyDescent="0.2">
      <c r="I1632" s="1"/>
      <c r="L1632" s="1"/>
    </row>
    <row r="1633" spans="9:12" x14ac:dyDescent="0.2">
      <c r="I1633" s="1"/>
      <c r="L1633" s="1"/>
    </row>
    <row r="1634" spans="9:12" x14ac:dyDescent="0.2">
      <c r="I1634" s="1"/>
      <c r="L1634" s="1"/>
    </row>
    <row r="1635" spans="9:12" x14ac:dyDescent="0.2">
      <c r="I1635" s="1"/>
      <c r="L1635" s="1"/>
    </row>
    <row r="1639" spans="9:12" x14ac:dyDescent="0.2">
      <c r="I1639" s="1"/>
      <c r="L1639" s="1"/>
    </row>
    <row r="1640" spans="9:12" x14ac:dyDescent="0.2">
      <c r="I1640" s="1"/>
      <c r="L1640" s="1"/>
    </row>
    <row r="1642" spans="9:12" x14ac:dyDescent="0.2">
      <c r="I1642" s="1"/>
      <c r="L1642" s="1"/>
    </row>
    <row r="1643" spans="9:12" x14ac:dyDescent="0.2">
      <c r="I1643" s="1"/>
      <c r="L1643" s="1"/>
    </row>
    <row r="1644" spans="9:12" x14ac:dyDescent="0.2">
      <c r="I1644" s="1"/>
      <c r="L1644" s="1"/>
    </row>
    <row r="1648" spans="9:12" x14ac:dyDescent="0.2">
      <c r="I1648" s="1"/>
      <c r="L1648" s="1"/>
    </row>
    <row r="1650" spans="9:12" x14ac:dyDescent="0.2">
      <c r="I1650" s="1"/>
      <c r="L1650" s="1"/>
    </row>
    <row r="1651" spans="9:12" x14ac:dyDescent="0.2">
      <c r="I1651" s="1"/>
      <c r="L1651" s="1"/>
    </row>
    <row r="1659" spans="9:12" x14ac:dyDescent="0.2">
      <c r="I1659" s="1"/>
      <c r="L1659" s="1"/>
    </row>
    <row r="1660" spans="9:12" x14ac:dyDescent="0.2">
      <c r="I1660" s="1"/>
      <c r="L1660" s="1"/>
    </row>
    <row r="1662" spans="9:12" x14ac:dyDescent="0.2">
      <c r="I1662" s="1"/>
      <c r="L1662" s="1"/>
    </row>
    <row r="1665" spans="9:12" x14ac:dyDescent="0.2">
      <c r="I1665" s="1"/>
      <c r="L1665" s="1"/>
    </row>
    <row r="1666" spans="9:12" x14ac:dyDescent="0.2">
      <c r="I1666" s="1"/>
      <c r="L1666" s="1"/>
    </row>
    <row r="1668" spans="9:12" x14ac:dyDescent="0.2">
      <c r="I1668" s="1"/>
      <c r="L1668" s="1"/>
    </row>
    <row r="1670" spans="9:12" x14ac:dyDescent="0.2">
      <c r="I1670" s="1"/>
      <c r="L1670" s="1"/>
    </row>
    <row r="1671" spans="9:12" x14ac:dyDescent="0.2">
      <c r="I1671" s="1"/>
      <c r="L1671" s="1"/>
    </row>
    <row r="1674" spans="9:12" x14ac:dyDescent="0.2">
      <c r="I1674" s="1"/>
      <c r="L1674" s="1"/>
    </row>
    <row r="1675" spans="9:12" x14ac:dyDescent="0.2">
      <c r="I1675" s="1"/>
      <c r="L1675" s="1"/>
    </row>
    <row r="1676" spans="9:12" x14ac:dyDescent="0.2">
      <c r="I1676" s="1"/>
      <c r="L1676" s="1"/>
    </row>
    <row r="1681" spans="9:12" x14ac:dyDescent="0.2">
      <c r="I1681" s="1"/>
      <c r="L1681" s="1"/>
    </row>
    <row r="1682" spans="9:12" x14ac:dyDescent="0.2">
      <c r="I1682" s="1"/>
      <c r="L1682" s="1"/>
    </row>
    <row r="1683" spans="9:12" x14ac:dyDescent="0.2">
      <c r="I1683" s="1"/>
      <c r="L1683" s="1"/>
    </row>
    <row r="1686" spans="9:12" x14ac:dyDescent="0.2">
      <c r="I1686" s="1"/>
      <c r="L1686" s="1"/>
    </row>
    <row r="1693" spans="9:12" x14ac:dyDescent="0.2">
      <c r="I1693" s="1"/>
      <c r="L1693" s="1"/>
    </row>
    <row r="1694" spans="9:12" x14ac:dyDescent="0.2">
      <c r="I1694" s="1"/>
      <c r="L1694" s="1"/>
    </row>
    <row r="1695" spans="9:12" x14ac:dyDescent="0.2">
      <c r="I1695" s="1"/>
      <c r="L1695" s="1"/>
    </row>
    <row r="1696" spans="9:12" x14ac:dyDescent="0.2">
      <c r="I1696" s="1"/>
      <c r="L1696" s="1"/>
    </row>
    <row r="1699" spans="9:12" x14ac:dyDescent="0.2">
      <c r="I1699" s="1"/>
      <c r="L1699" s="1"/>
    </row>
    <row r="1700" spans="9:12" x14ac:dyDescent="0.2">
      <c r="I1700" s="1"/>
      <c r="L1700" s="1"/>
    </row>
    <row r="1701" spans="9:12" x14ac:dyDescent="0.2">
      <c r="I1701" s="1"/>
      <c r="L1701" s="1"/>
    </row>
    <row r="1702" spans="9:12" x14ac:dyDescent="0.2">
      <c r="I1702" s="1"/>
      <c r="L1702" s="1"/>
    </row>
    <row r="1703" spans="9:12" x14ac:dyDescent="0.2">
      <c r="I1703" s="1"/>
      <c r="L1703" s="1"/>
    </row>
    <row r="1704" spans="9:12" x14ac:dyDescent="0.2">
      <c r="I1704" s="1"/>
      <c r="L1704" s="1"/>
    </row>
    <row r="1709" spans="9:12" x14ac:dyDescent="0.2">
      <c r="I1709" s="1"/>
      <c r="L1709" s="1"/>
    </row>
    <row r="1710" spans="9:12" x14ac:dyDescent="0.2">
      <c r="I1710" s="1"/>
      <c r="L1710" s="1"/>
    </row>
    <row r="1711" spans="9:12" x14ac:dyDescent="0.2">
      <c r="I1711" s="1"/>
      <c r="L1711" s="1"/>
    </row>
    <row r="1712" spans="9:12" x14ac:dyDescent="0.2">
      <c r="I1712" s="1"/>
      <c r="L1712" s="1"/>
    </row>
    <row r="1713" spans="9:12" x14ac:dyDescent="0.2">
      <c r="I1713" s="1"/>
      <c r="L1713" s="1"/>
    </row>
    <row r="1714" spans="9:12" x14ac:dyDescent="0.2">
      <c r="I1714" s="1"/>
      <c r="L1714" s="1"/>
    </row>
    <row r="1715" spans="9:12" x14ac:dyDescent="0.2">
      <c r="I1715" s="1"/>
      <c r="L1715" s="1"/>
    </row>
    <row r="1716" spans="9:12" x14ac:dyDescent="0.2">
      <c r="I1716" s="1"/>
      <c r="L1716" s="1"/>
    </row>
    <row r="1717" spans="9:12" x14ac:dyDescent="0.2">
      <c r="I1717" s="1"/>
      <c r="L1717" s="1"/>
    </row>
    <row r="1718" spans="9:12" x14ac:dyDescent="0.2">
      <c r="I1718" s="1"/>
      <c r="L1718" s="1"/>
    </row>
    <row r="1720" spans="9:12" x14ac:dyDescent="0.2">
      <c r="I1720" s="1"/>
      <c r="L1720" s="1"/>
    </row>
    <row r="1722" spans="9:12" x14ac:dyDescent="0.2">
      <c r="I1722" s="1"/>
      <c r="L1722" s="1"/>
    </row>
    <row r="1723" spans="9:12" x14ac:dyDescent="0.2">
      <c r="I1723" s="1"/>
      <c r="L1723" s="1"/>
    </row>
    <row r="1725" spans="9:12" x14ac:dyDescent="0.2">
      <c r="I1725" s="1"/>
      <c r="L1725" s="1"/>
    </row>
    <row r="1726" spans="9:12" x14ac:dyDescent="0.2">
      <c r="I1726" s="1"/>
      <c r="L1726" s="1"/>
    </row>
    <row r="1727" spans="9:12" x14ac:dyDescent="0.2">
      <c r="I1727" s="1"/>
      <c r="L1727" s="1"/>
    </row>
    <row r="1729" spans="9:12" x14ac:dyDescent="0.2">
      <c r="I1729" s="1"/>
      <c r="L1729" s="1"/>
    </row>
    <row r="1730" spans="9:12" x14ac:dyDescent="0.2">
      <c r="I1730" s="1"/>
      <c r="L1730" s="1"/>
    </row>
    <row r="1733" spans="9:12" x14ac:dyDescent="0.2">
      <c r="I1733" s="1"/>
      <c r="L1733" s="1"/>
    </row>
    <row r="1734" spans="9:12" x14ac:dyDescent="0.2">
      <c r="I1734" s="1"/>
      <c r="L1734" s="1"/>
    </row>
    <row r="1736" spans="9:12" x14ac:dyDescent="0.2">
      <c r="I1736" s="1"/>
      <c r="L1736" s="1"/>
    </row>
    <row r="1737" spans="9:12" x14ac:dyDescent="0.2">
      <c r="I1737" s="1"/>
      <c r="L1737" s="1"/>
    </row>
    <row r="1738" spans="9:12" x14ac:dyDescent="0.2">
      <c r="I1738" s="1"/>
      <c r="L1738" s="1"/>
    </row>
    <row r="1739" spans="9:12" x14ac:dyDescent="0.2">
      <c r="I1739" s="1"/>
      <c r="L1739" s="1"/>
    </row>
    <row r="1741" spans="9:12" x14ac:dyDescent="0.2">
      <c r="I1741" s="1"/>
      <c r="L1741" s="1"/>
    </row>
    <row r="1742" spans="9:12" x14ac:dyDescent="0.2">
      <c r="I1742" s="1"/>
      <c r="L1742" s="1"/>
    </row>
    <row r="1743" spans="9:12" x14ac:dyDescent="0.2">
      <c r="I1743" s="1"/>
      <c r="L1743" s="1"/>
    </row>
    <row r="1744" spans="9:12" x14ac:dyDescent="0.2">
      <c r="I1744" s="1"/>
      <c r="L1744" s="1"/>
    </row>
    <row r="1746" spans="9:12" x14ac:dyDescent="0.2">
      <c r="I1746" s="1"/>
      <c r="L1746" s="1"/>
    </row>
    <row r="1748" spans="9:12" x14ac:dyDescent="0.2">
      <c r="I1748" s="1"/>
      <c r="L1748" s="1"/>
    </row>
    <row r="1749" spans="9:12" x14ac:dyDescent="0.2">
      <c r="I1749" s="1"/>
      <c r="L1749" s="1"/>
    </row>
    <row r="1750" spans="9:12" x14ac:dyDescent="0.2">
      <c r="I1750" s="1"/>
      <c r="L1750" s="1"/>
    </row>
    <row r="1752" spans="9:12" x14ac:dyDescent="0.2">
      <c r="I1752" s="1"/>
      <c r="L1752" s="1"/>
    </row>
    <row r="1753" spans="9:12" x14ac:dyDescent="0.2">
      <c r="I1753" s="1"/>
      <c r="L1753" s="1"/>
    </row>
    <row r="1754" spans="9:12" x14ac:dyDescent="0.2">
      <c r="I1754" s="1"/>
      <c r="L1754" s="1"/>
    </row>
    <row r="1756" spans="9:12" x14ac:dyDescent="0.2">
      <c r="I1756" s="1"/>
      <c r="L1756" s="1"/>
    </row>
    <row r="1757" spans="9:12" x14ac:dyDescent="0.2">
      <c r="I1757" s="1"/>
      <c r="L1757" s="1"/>
    </row>
    <row r="1759" spans="9:12" x14ac:dyDescent="0.2">
      <c r="I1759" s="1"/>
      <c r="L1759" s="1"/>
    </row>
    <row r="1762" spans="9:12" x14ac:dyDescent="0.2">
      <c r="I1762" s="1"/>
      <c r="L1762" s="1"/>
    </row>
    <row r="1764" spans="9:12" x14ac:dyDescent="0.2">
      <c r="I1764" s="1"/>
      <c r="L1764" s="1"/>
    </row>
    <row r="1765" spans="9:12" x14ac:dyDescent="0.2">
      <c r="I1765" s="1"/>
      <c r="L1765" s="1"/>
    </row>
    <row r="1766" spans="9:12" x14ac:dyDescent="0.2">
      <c r="I1766" s="1"/>
      <c r="L1766" s="1"/>
    </row>
    <row r="1767" spans="9:12" x14ac:dyDescent="0.2">
      <c r="I1767" s="1"/>
      <c r="L1767" s="1"/>
    </row>
    <row r="1768" spans="9:12" x14ac:dyDescent="0.2">
      <c r="I1768" s="1"/>
      <c r="L1768" s="1"/>
    </row>
    <row r="1771" spans="9:12" x14ac:dyDescent="0.2">
      <c r="I1771" s="1"/>
      <c r="L1771" s="1"/>
    </row>
    <row r="1773" spans="9:12" x14ac:dyDescent="0.2">
      <c r="I1773" s="1"/>
      <c r="L1773" s="1"/>
    </row>
    <row r="1777" spans="9:12" x14ac:dyDescent="0.2">
      <c r="I1777" s="1"/>
      <c r="L1777" s="1"/>
    </row>
    <row r="1778" spans="9:12" x14ac:dyDescent="0.2">
      <c r="I1778" s="1"/>
      <c r="L1778" s="1"/>
    </row>
    <row r="1782" spans="9:12" x14ac:dyDescent="0.2">
      <c r="I1782" s="1"/>
      <c r="L1782" s="1"/>
    </row>
    <row r="1783" spans="9:12" x14ac:dyDescent="0.2">
      <c r="I1783" s="1"/>
      <c r="L1783" s="1"/>
    </row>
    <row r="1784" spans="9:12" x14ac:dyDescent="0.2">
      <c r="I1784" s="1"/>
      <c r="L1784" s="1"/>
    </row>
    <row r="1785" spans="9:12" x14ac:dyDescent="0.2">
      <c r="I1785" s="1"/>
      <c r="L1785" s="1"/>
    </row>
    <row r="1786" spans="9:12" x14ac:dyDescent="0.2">
      <c r="I1786" s="1"/>
      <c r="L1786" s="1"/>
    </row>
    <row r="1788" spans="9:12" x14ac:dyDescent="0.2">
      <c r="I1788" s="1"/>
      <c r="L1788" s="1"/>
    </row>
    <row r="1790" spans="9:12" x14ac:dyDescent="0.2">
      <c r="I1790" s="1"/>
      <c r="L1790" s="1"/>
    </row>
    <row r="1795" spans="9:12" x14ac:dyDescent="0.2">
      <c r="I1795" s="1"/>
      <c r="L1795" s="1"/>
    </row>
    <row r="1799" spans="9:12" x14ac:dyDescent="0.2">
      <c r="I1799" s="1"/>
      <c r="L1799" s="1"/>
    </row>
    <row r="1803" spans="9:12" x14ac:dyDescent="0.2">
      <c r="I1803" s="1"/>
      <c r="L1803" s="1"/>
    </row>
    <row r="1806" spans="9:12" x14ac:dyDescent="0.2">
      <c r="I1806" s="1"/>
      <c r="L1806" s="1"/>
    </row>
    <row r="1807" spans="9:12" x14ac:dyDescent="0.2">
      <c r="I1807" s="1"/>
      <c r="L1807" s="1"/>
    </row>
    <row r="1808" spans="9:12" x14ac:dyDescent="0.2">
      <c r="I1808" s="1"/>
      <c r="L1808" s="1"/>
    </row>
    <row r="1809" spans="9:12" x14ac:dyDescent="0.2">
      <c r="I1809" s="1"/>
      <c r="L1809" s="1"/>
    </row>
    <row r="1812" spans="9:12" x14ac:dyDescent="0.2">
      <c r="I1812" s="1"/>
      <c r="L1812" s="1"/>
    </row>
    <row r="1813" spans="9:12" x14ac:dyDescent="0.2">
      <c r="I1813" s="1"/>
      <c r="L1813" s="1"/>
    </row>
    <row r="1814" spans="9:12" x14ac:dyDescent="0.2">
      <c r="I1814" s="1"/>
      <c r="L1814" s="1"/>
    </row>
    <row r="1815" spans="9:12" x14ac:dyDescent="0.2">
      <c r="I1815" s="1"/>
      <c r="L1815" s="1"/>
    </row>
    <row r="1821" spans="9:12" x14ac:dyDescent="0.2">
      <c r="I1821" s="1"/>
      <c r="L1821" s="1"/>
    </row>
    <row r="1825" spans="9:12" x14ac:dyDescent="0.2">
      <c r="I1825" s="1"/>
      <c r="L1825" s="1"/>
    </row>
    <row r="1826" spans="9:12" x14ac:dyDescent="0.2">
      <c r="I1826" s="1"/>
      <c r="L1826" s="1"/>
    </row>
    <row r="1827" spans="9:12" x14ac:dyDescent="0.2">
      <c r="I1827" s="1"/>
      <c r="L1827" s="1"/>
    </row>
    <row r="1828" spans="9:12" x14ac:dyDescent="0.2">
      <c r="I1828" s="1"/>
      <c r="L1828" s="1"/>
    </row>
    <row r="1833" spans="9:12" x14ac:dyDescent="0.2">
      <c r="I1833" s="1"/>
      <c r="L1833" s="1"/>
    </row>
    <row r="1838" spans="9:12" x14ac:dyDescent="0.2">
      <c r="I1838" s="1"/>
      <c r="L1838" s="1"/>
    </row>
    <row r="1839" spans="9:12" x14ac:dyDescent="0.2">
      <c r="I1839" s="1"/>
      <c r="L1839" s="1"/>
    </row>
    <row r="1840" spans="9:12" x14ac:dyDescent="0.2">
      <c r="I1840" s="1"/>
      <c r="L1840" s="1"/>
    </row>
    <row r="1841" spans="9:12" x14ac:dyDescent="0.2">
      <c r="I1841" s="1"/>
      <c r="L1841" s="1"/>
    </row>
    <row r="1842" spans="9:12" x14ac:dyDescent="0.2">
      <c r="I1842" s="1"/>
      <c r="L1842" s="1"/>
    </row>
    <row r="1847" spans="9:12" x14ac:dyDescent="0.2">
      <c r="I1847" s="1"/>
      <c r="L1847" s="1"/>
    </row>
    <row r="1848" spans="9:12" x14ac:dyDescent="0.2">
      <c r="I1848" s="1"/>
      <c r="L1848" s="1"/>
    </row>
    <row r="1851" spans="9:12" x14ac:dyDescent="0.2">
      <c r="I1851" s="1"/>
      <c r="L1851" s="1"/>
    </row>
    <row r="1852" spans="9:12" x14ac:dyDescent="0.2">
      <c r="I1852" s="1"/>
      <c r="L1852" s="1"/>
    </row>
    <row r="1854" spans="9:12" x14ac:dyDescent="0.2">
      <c r="I1854" s="1"/>
      <c r="L1854" s="1"/>
    </row>
    <row r="1855" spans="9:12" x14ac:dyDescent="0.2">
      <c r="I1855" s="1"/>
      <c r="L1855" s="1"/>
    </row>
    <row r="1856" spans="9:12" x14ac:dyDescent="0.2">
      <c r="I1856" s="1"/>
      <c r="L1856" s="1"/>
    </row>
    <row r="1857" spans="9:12" x14ac:dyDescent="0.2">
      <c r="I1857" s="1"/>
      <c r="L1857" s="1"/>
    </row>
    <row r="1858" spans="9:12" x14ac:dyDescent="0.2">
      <c r="I1858" s="1"/>
      <c r="L1858" s="1"/>
    </row>
    <row r="1859" spans="9:12" x14ac:dyDescent="0.2">
      <c r="I1859" s="1"/>
      <c r="L1859" s="1"/>
    </row>
    <row r="1866" spans="9:12" x14ac:dyDescent="0.2">
      <c r="I1866" s="1"/>
      <c r="L1866" s="1"/>
    </row>
    <row r="1867" spans="9:12" x14ac:dyDescent="0.2">
      <c r="I1867" s="1"/>
      <c r="L1867" s="1"/>
    </row>
    <row r="1868" spans="9:12" x14ac:dyDescent="0.2">
      <c r="I1868" s="1"/>
      <c r="L1868" s="1"/>
    </row>
    <row r="1869" spans="9:12" x14ac:dyDescent="0.2">
      <c r="I1869" s="1"/>
      <c r="L1869" s="1"/>
    </row>
    <row r="1875" spans="9:12" x14ac:dyDescent="0.2">
      <c r="I1875" s="1"/>
      <c r="L1875" s="1"/>
    </row>
    <row r="1876" spans="9:12" x14ac:dyDescent="0.2">
      <c r="I1876" s="1"/>
      <c r="L1876" s="1"/>
    </row>
    <row r="1877" spans="9:12" x14ac:dyDescent="0.2">
      <c r="I1877" s="1"/>
      <c r="L1877" s="1"/>
    </row>
    <row r="1882" spans="9:12" x14ac:dyDescent="0.2">
      <c r="I1882" s="1"/>
      <c r="L1882" s="1"/>
    </row>
    <row r="1891" spans="9:12" x14ac:dyDescent="0.2">
      <c r="I1891" s="1"/>
      <c r="L1891" s="1"/>
    </row>
    <row r="1897" spans="9:12" x14ac:dyDescent="0.2">
      <c r="I1897" s="1"/>
      <c r="L1897" s="1"/>
    </row>
    <row r="1898" spans="9:12" x14ac:dyDescent="0.2">
      <c r="I1898" s="1"/>
      <c r="L1898" s="1"/>
    </row>
    <row r="1900" spans="9:12" x14ac:dyDescent="0.2">
      <c r="I1900" s="1"/>
      <c r="L1900" s="1"/>
    </row>
    <row r="1902" spans="9:12" x14ac:dyDescent="0.2">
      <c r="I1902" s="1"/>
      <c r="L1902" s="1"/>
    </row>
    <row r="1903" spans="9:12" x14ac:dyDescent="0.2">
      <c r="I1903" s="1"/>
      <c r="L1903" s="1"/>
    </row>
    <row r="1904" spans="9:12" x14ac:dyDescent="0.2">
      <c r="I1904" s="1"/>
      <c r="L1904" s="1"/>
    </row>
    <row r="1905" spans="9:12" x14ac:dyDescent="0.2">
      <c r="I1905" s="1"/>
      <c r="L1905" s="1"/>
    </row>
    <row r="1906" spans="9:12" x14ac:dyDescent="0.2">
      <c r="I1906" s="1"/>
      <c r="L1906" s="1"/>
    </row>
    <row r="1907" spans="9:12" x14ac:dyDescent="0.2">
      <c r="I1907" s="1"/>
      <c r="L1907" s="1"/>
    </row>
    <row r="1908" spans="9:12" x14ac:dyDescent="0.2">
      <c r="I1908" s="1"/>
      <c r="L1908" s="1"/>
    </row>
    <row r="1909" spans="9:12" x14ac:dyDescent="0.2">
      <c r="I1909" s="1"/>
      <c r="L1909" s="1"/>
    </row>
    <row r="1910" spans="9:12" x14ac:dyDescent="0.2">
      <c r="I1910" s="1"/>
      <c r="L1910" s="1"/>
    </row>
    <row r="1911" spans="9:12" x14ac:dyDescent="0.2">
      <c r="I1911" s="1"/>
      <c r="L1911" s="1"/>
    </row>
    <row r="1912" spans="9:12" x14ac:dyDescent="0.2">
      <c r="I1912" s="1"/>
      <c r="L1912" s="1"/>
    </row>
    <row r="1913" spans="9:12" x14ac:dyDescent="0.2">
      <c r="I1913" s="1"/>
      <c r="L1913" s="1"/>
    </row>
    <row r="1914" spans="9:12" x14ac:dyDescent="0.2">
      <c r="I1914" s="1"/>
      <c r="L1914" s="1"/>
    </row>
    <row r="1915" spans="9:12" x14ac:dyDescent="0.2">
      <c r="I1915" s="1"/>
      <c r="L1915" s="1"/>
    </row>
    <row r="1917" spans="9:12" x14ac:dyDescent="0.2">
      <c r="I1917" s="1"/>
      <c r="L1917" s="1"/>
    </row>
    <row r="1919" spans="9:12" x14ac:dyDescent="0.2">
      <c r="I1919" s="1"/>
      <c r="L1919" s="1"/>
    </row>
    <row r="1920" spans="9:12" x14ac:dyDescent="0.2">
      <c r="I1920" s="1"/>
      <c r="L1920" s="1"/>
    </row>
    <row r="1922" spans="9:12" x14ac:dyDescent="0.2">
      <c r="I1922" s="1"/>
      <c r="L1922" s="1"/>
    </row>
    <row r="1923" spans="9:12" x14ac:dyDescent="0.2">
      <c r="I1923" s="1"/>
      <c r="L1923" s="1"/>
    </row>
    <row r="1924" spans="9:12" x14ac:dyDescent="0.2">
      <c r="I1924" s="1"/>
      <c r="L1924" s="1"/>
    </row>
    <row r="1925" spans="9:12" x14ac:dyDescent="0.2">
      <c r="I1925" s="1"/>
      <c r="L1925" s="1"/>
    </row>
    <row r="1926" spans="9:12" x14ac:dyDescent="0.2">
      <c r="I1926" s="1"/>
      <c r="L1926" s="1"/>
    </row>
    <row r="1928" spans="9:12" x14ac:dyDescent="0.2">
      <c r="I1928" s="1"/>
      <c r="L1928" s="1"/>
    </row>
    <row r="1930" spans="9:12" x14ac:dyDescent="0.2">
      <c r="I1930" s="1"/>
      <c r="L1930" s="1"/>
    </row>
    <row r="1931" spans="9:12" x14ac:dyDescent="0.2">
      <c r="I1931" s="1"/>
      <c r="L1931" s="1"/>
    </row>
    <row r="1933" spans="9:12" x14ac:dyDescent="0.2">
      <c r="I1933" s="1"/>
      <c r="L1933" s="1"/>
    </row>
    <row r="1934" spans="9:12" x14ac:dyDescent="0.2">
      <c r="I1934" s="1"/>
      <c r="L1934" s="1"/>
    </row>
    <row r="1935" spans="9:12" x14ac:dyDescent="0.2">
      <c r="I1935" s="1"/>
      <c r="L1935" s="1"/>
    </row>
    <row r="1936" spans="9:12" x14ac:dyDescent="0.2">
      <c r="I1936" s="1"/>
      <c r="L1936" s="1"/>
    </row>
    <row r="1938" spans="9:12" x14ac:dyDescent="0.2">
      <c r="I1938" s="1"/>
      <c r="L1938" s="1"/>
    </row>
    <row r="1940" spans="9:12" x14ac:dyDescent="0.2">
      <c r="I1940" s="1"/>
      <c r="L1940" s="1"/>
    </row>
    <row r="1941" spans="9:12" x14ac:dyDescent="0.2">
      <c r="I1941" s="1"/>
      <c r="L1941" s="1"/>
    </row>
    <row r="1942" spans="9:12" x14ac:dyDescent="0.2">
      <c r="I1942" s="1"/>
      <c r="L1942" s="1"/>
    </row>
    <row r="1943" spans="9:12" x14ac:dyDescent="0.2">
      <c r="I1943" s="1"/>
      <c r="L1943" s="1"/>
    </row>
    <row r="1945" spans="9:12" x14ac:dyDescent="0.2">
      <c r="I1945" s="1"/>
      <c r="L1945" s="1"/>
    </row>
    <row r="1946" spans="9:12" x14ac:dyDescent="0.2">
      <c r="I1946" s="1"/>
      <c r="L1946" s="1"/>
    </row>
    <row r="1947" spans="9:12" x14ac:dyDescent="0.2">
      <c r="I1947" s="1"/>
      <c r="L1947" s="1"/>
    </row>
    <row r="1948" spans="9:12" x14ac:dyDescent="0.2">
      <c r="I1948" s="1"/>
      <c r="L1948" s="1"/>
    </row>
    <row r="1950" spans="9:12" x14ac:dyDescent="0.2">
      <c r="I1950" s="1"/>
      <c r="L1950" s="1"/>
    </row>
    <row r="1951" spans="9:12" x14ac:dyDescent="0.2">
      <c r="I1951" s="1"/>
      <c r="L1951" s="1"/>
    </row>
    <row r="1952" spans="9:12" x14ac:dyDescent="0.2">
      <c r="I1952" s="1"/>
      <c r="L1952" s="1"/>
    </row>
    <row r="1955" spans="9:12" x14ac:dyDescent="0.2">
      <c r="I1955" s="1"/>
      <c r="L1955" s="1"/>
    </row>
    <row r="1957" spans="9:12" x14ac:dyDescent="0.2">
      <c r="I1957" s="1"/>
      <c r="L1957" s="1"/>
    </row>
    <row r="1958" spans="9:12" x14ac:dyDescent="0.2">
      <c r="I1958" s="1"/>
      <c r="L1958" s="1"/>
    </row>
    <row r="1963" spans="9:12" x14ac:dyDescent="0.2">
      <c r="I1963" s="1"/>
      <c r="L1963" s="1"/>
    </row>
    <row r="1964" spans="9:12" x14ac:dyDescent="0.2">
      <c r="I1964" s="1"/>
      <c r="L1964" s="1"/>
    </row>
    <row r="1965" spans="9:12" x14ac:dyDescent="0.2">
      <c r="I1965" s="1"/>
      <c r="L1965" s="1"/>
    </row>
    <row r="1966" spans="9:12" x14ac:dyDescent="0.2">
      <c r="I1966" s="1"/>
      <c r="L1966" s="1"/>
    </row>
    <row r="1968" spans="9:12" x14ac:dyDescent="0.2">
      <c r="I1968" s="1"/>
      <c r="L1968" s="1"/>
    </row>
    <row r="1969" spans="9:12" x14ac:dyDescent="0.2">
      <c r="I1969" s="1"/>
      <c r="L1969" s="1"/>
    </row>
    <row r="1973" spans="9:12" x14ac:dyDescent="0.2">
      <c r="I1973" s="1"/>
      <c r="L1973" s="1"/>
    </row>
    <row r="1974" spans="9:12" x14ac:dyDescent="0.2">
      <c r="I1974" s="1"/>
      <c r="L1974" s="1"/>
    </row>
    <row r="1975" spans="9:12" x14ac:dyDescent="0.2">
      <c r="I1975" s="1"/>
      <c r="L1975" s="1"/>
    </row>
    <row r="1977" spans="9:12" x14ac:dyDescent="0.2">
      <c r="I1977" s="1"/>
      <c r="L1977" s="1"/>
    </row>
    <row r="1980" spans="9:12" x14ac:dyDescent="0.2">
      <c r="I1980" s="1"/>
      <c r="L1980" s="1"/>
    </row>
    <row r="1982" spans="9:12" x14ac:dyDescent="0.2">
      <c r="I1982" s="1"/>
      <c r="L1982" s="1"/>
    </row>
    <row r="1984" spans="9:12" x14ac:dyDescent="0.2">
      <c r="I1984" s="1"/>
      <c r="L1984" s="1"/>
    </row>
    <row r="1985" spans="9:12" x14ac:dyDescent="0.2">
      <c r="I1985" s="1"/>
      <c r="L1985" s="1"/>
    </row>
    <row r="1986" spans="9:12" x14ac:dyDescent="0.2">
      <c r="I1986" s="1"/>
      <c r="L1986" s="1"/>
    </row>
    <row r="1987" spans="9:12" x14ac:dyDescent="0.2">
      <c r="I1987" s="1"/>
      <c r="L1987" s="1"/>
    </row>
    <row r="1988" spans="9:12" x14ac:dyDescent="0.2">
      <c r="I1988" s="1"/>
      <c r="L1988" s="1"/>
    </row>
    <row r="1989" spans="9:12" x14ac:dyDescent="0.2">
      <c r="I1989" s="1"/>
      <c r="L1989" s="1"/>
    </row>
    <row r="1991" spans="9:12" x14ac:dyDescent="0.2">
      <c r="I1991" s="1"/>
      <c r="L1991" s="1"/>
    </row>
    <row r="1992" spans="9:12" x14ac:dyDescent="0.2">
      <c r="I1992" s="1"/>
      <c r="L1992" s="1"/>
    </row>
    <row r="1993" spans="9:12" x14ac:dyDescent="0.2">
      <c r="I1993" s="1"/>
      <c r="L1993" s="1"/>
    </row>
    <row r="1994" spans="9:12" x14ac:dyDescent="0.2">
      <c r="I1994" s="1"/>
      <c r="L1994" s="1"/>
    </row>
    <row r="1996" spans="9:12" x14ac:dyDescent="0.2">
      <c r="I1996" s="1"/>
      <c r="L1996" s="1"/>
    </row>
    <row r="1997" spans="9:12" x14ac:dyDescent="0.2">
      <c r="I1997" s="1"/>
      <c r="L1997" s="1"/>
    </row>
    <row r="2000" spans="9:12" x14ac:dyDescent="0.2">
      <c r="I2000" s="1"/>
      <c r="L2000" s="1"/>
    </row>
    <row r="2001" spans="9:12" x14ac:dyDescent="0.2">
      <c r="I2001" s="1"/>
      <c r="L2001" s="1"/>
    </row>
    <row r="2002" spans="9:12" x14ac:dyDescent="0.2">
      <c r="I2002" s="1"/>
      <c r="L2002" s="1"/>
    </row>
    <row r="2006" spans="9:12" x14ac:dyDescent="0.2">
      <c r="I2006" s="1"/>
      <c r="L2006" s="1"/>
    </row>
    <row r="2007" spans="9:12" x14ac:dyDescent="0.2">
      <c r="I2007" s="1"/>
      <c r="L2007" s="1"/>
    </row>
    <row r="2009" spans="9:12" x14ac:dyDescent="0.2">
      <c r="I2009" s="1"/>
      <c r="L2009" s="1"/>
    </row>
    <row r="2010" spans="9:12" x14ac:dyDescent="0.2">
      <c r="I2010" s="1"/>
      <c r="L2010" s="1"/>
    </row>
    <row r="2013" spans="9:12" x14ac:dyDescent="0.2">
      <c r="I2013" s="1"/>
      <c r="L2013" s="1"/>
    </row>
    <row r="2021" spans="9:12" x14ac:dyDescent="0.2">
      <c r="I2021" s="1"/>
      <c r="L2021" s="1"/>
    </row>
    <row r="2022" spans="9:12" x14ac:dyDescent="0.2">
      <c r="I2022" s="1"/>
      <c r="L2022" s="1"/>
    </row>
    <row r="2023" spans="9:12" x14ac:dyDescent="0.2">
      <c r="I2023" s="1"/>
      <c r="L2023" s="1"/>
    </row>
    <row r="2025" spans="9:12" x14ac:dyDescent="0.2">
      <c r="I2025" s="1"/>
      <c r="L2025" s="1"/>
    </row>
    <row r="2026" spans="9:12" x14ac:dyDescent="0.2">
      <c r="I2026" s="1"/>
      <c r="L2026" s="1"/>
    </row>
    <row r="2027" spans="9:12" x14ac:dyDescent="0.2">
      <c r="I2027" s="1"/>
      <c r="L2027" s="1"/>
    </row>
    <row r="2028" spans="9:12" x14ac:dyDescent="0.2">
      <c r="I2028" s="1"/>
      <c r="L2028" s="1"/>
    </row>
    <row r="2029" spans="9:12" x14ac:dyDescent="0.2">
      <c r="I2029" s="1"/>
      <c r="L2029" s="1"/>
    </row>
    <row r="2030" spans="9:12" x14ac:dyDescent="0.2">
      <c r="I2030" s="1"/>
      <c r="L2030" s="1"/>
    </row>
    <row r="2032" spans="9:12" x14ac:dyDescent="0.2">
      <c r="I2032" s="1"/>
      <c r="L2032" s="1"/>
    </row>
    <row r="2034" spans="9:12" x14ac:dyDescent="0.2">
      <c r="I2034" s="1"/>
      <c r="L2034" s="1"/>
    </row>
    <row r="2036" spans="9:12" x14ac:dyDescent="0.2">
      <c r="I2036" s="1"/>
      <c r="L2036" s="1"/>
    </row>
    <row r="2037" spans="9:12" x14ac:dyDescent="0.2">
      <c r="I2037" s="1"/>
      <c r="L2037" s="1"/>
    </row>
    <row r="2038" spans="9:12" x14ac:dyDescent="0.2">
      <c r="I2038" s="1"/>
      <c r="L2038" s="1"/>
    </row>
    <row r="2041" spans="9:12" x14ac:dyDescent="0.2">
      <c r="I2041" s="1"/>
      <c r="L2041" s="1"/>
    </row>
    <row r="2042" spans="9:12" x14ac:dyDescent="0.2">
      <c r="I2042" s="1"/>
      <c r="L2042" s="1"/>
    </row>
    <row r="2043" spans="9:12" x14ac:dyDescent="0.2">
      <c r="I2043" s="1"/>
      <c r="L2043" s="1"/>
    </row>
    <row r="2044" spans="9:12" x14ac:dyDescent="0.2">
      <c r="I2044" s="1"/>
      <c r="L2044" s="1"/>
    </row>
    <row r="2045" spans="9:12" x14ac:dyDescent="0.2">
      <c r="I2045" s="1"/>
      <c r="L2045" s="1"/>
    </row>
    <row r="2046" spans="9:12" x14ac:dyDescent="0.2">
      <c r="I2046" s="1"/>
      <c r="L2046" s="1"/>
    </row>
    <row r="2047" spans="9:12" x14ac:dyDescent="0.2">
      <c r="I2047" s="1"/>
      <c r="L2047" s="1"/>
    </row>
    <row r="2048" spans="9:12" x14ac:dyDescent="0.2">
      <c r="I2048" s="1"/>
      <c r="L2048" s="1"/>
    </row>
    <row r="2049" spans="9:12" x14ac:dyDescent="0.2">
      <c r="I2049" s="1"/>
      <c r="L2049" s="1"/>
    </row>
    <row r="2050" spans="9:12" x14ac:dyDescent="0.2">
      <c r="I2050" s="1"/>
      <c r="L2050" s="1"/>
    </row>
    <row r="2052" spans="9:12" x14ac:dyDescent="0.2">
      <c r="I2052" s="1"/>
      <c r="L2052" s="1"/>
    </row>
    <row r="2058" spans="9:12" x14ac:dyDescent="0.2">
      <c r="I2058" s="1"/>
      <c r="L2058" s="1"/>
    </row>
    <row r="2059" spans="9:12" x14ac:dyDescent="0.2">
      <c r="I2059" s="1"/>
      <c r="L2059" s="1"/>
    </row>
    <row r="2064" spans="9:12" x14ac:dyDescent="0.2">
      <c r="I2064" s="1"/>
      <c r="L2064" s="1"/>
    </row>
    <row r="2065" spans="9:12" x14ac:dyDescent="0.2">
      <c r="I2065" s="1"/>
      <c r="L2065" s="1"/>
    </row>
    <row r="2066" spans="9:12" x14ac:dyDescent="0.2">
      <c r="I2066" s="1"/>
      <c r="L2066" s="1"/>
    </row>
    <row r="2068" spans="9:12" x14ac:dyDescent="0.2">
      <c r="I2068" s="1"/>
      <c r="L2068" s="1"/>
    </row>
    <row r="2070" spans="9:12" x14ac:dyDescent="0.2">
      <c r="I2070" s="1"/>
      <c r="L2070" s="1"/>
    </row>
    <row r="2074" spans="9:12" x14ac:dyDescent="0.2">
      <c r="I2074" s="1"/>
      <c r="L2074" s="1"/>
    </row>
    <row r="2076" spans="9:12" x14ac:dyDescent="0.2">
      <c r="I2076" s="1"/>
      <c r="L2076" s="1"/>
    </row>
    <row r="2077" spans="9:12" x14ac:dyDescent="0.2">
      <c r="I2077" s="1"/>
      <c r="L2077" s="1"/>
    </row>
    <row r="2079" spans="9:12" x14ac:dyDescent="0.2">
      <c r="I2079" s="1"/>
      <c r="L2079" s="1"/>
    </row>
    <row r="2086" spans="9:12" x14ac:dyDescent="0.2">
      <c r="I2086" s="1"/>
      <c r="L2086" s="1"/>
    </row>
    <row r="2088" spans="9:12" x14ac:dyDescent="0.2">
      <c r="I2088" s="1"/>
      <c r="L2088" s="1"/>
    </row>
    <row r="2089" spans="9:12" x14ac:dyDescent="0.2">
      <c r="I2089" s="1"/>
      <c r="L2089" s="1"/>
    </row>
    <row r="2094" spans="9:12" x14ac:dyDescent="0.2">
      <c r="I2094" s="1"/>
      <c r="L2094" s="1"/>
    </row>
    <row r="2098" spans="9:12" x14ac:dyDescent="0.2">
      <c r="I2098" s="1"/>
      <c r="L2098" s="1"/>
    </row>
    <row r="2101" spans="9:12" x14ac:dyDescent="0.2">
      <c r="I2101" s="1"/>
      <c r="L2101" s="1"/>
    </row>
    <row r="2102" spans="9:12" x14ac:dyDescent="0.2">
      <c r="I2102" s="1"/>
      <c r="L2102" s="1"/>
    </row>
    <row r="2103" spans="9:12" x14ac:dyDescent="0.2">
      <c r="I2103" s="1"/>
      <c r="L2103" s="1"/>
    </row>
    <row r="2104" spans="9:12" x14ac:dyDescent="0.2">
      <c r="I2104" s="1"/>
      <c r="L2104" s="1"/>
    </row>
    <row r="2112" spans="9:12" x14ac:dyDescent="0.2">
      <c r="I2112" s="1"/>
      <c r="L2112" s="1"/>
    </row>
    <row r="2117" spans="9:12" x14ac:dyDescent="0.2">
      <c r="I2117" s="1"/>
      <c r="L2117" s="1"/>
    </row>
    <row r="2118" spans="9:12" x14ac:dyDescent="0.2">
      <c r="I2118" s="1"/>
      <c r="L2118" s="1"/>
    </row>
    <row r="2119" spans="9:12" x14ac:dyDescent="0.2">
      <c r="I2119" s="1"/>
      <c r="L2119" s="1"/>
    </row>
    <row r="2121" spans="9:12" x14ac:dyDescent="0.2">
      <c r="I2121" s="1"/>
      <c r="L2121" s="1"/>
    </row>
    <row r="2122" spans="9:12" x14ac:dyDescent="0.2">
      <c r="I2122" s="1"/>
      <c r="L2122" s="1"/>
    </row>
    <row r="2123" spans="9:12" x14ac:dyDescent="0.2">
      <c r="I2123" s="1"/>
      <c r="L2123" s="1"/>
    </row>
    <row r="2124" spans="9:12" x14ac:dyDescent="0.2">
      <c r="I2124" s="1"/>
      <c r="L2124" s="1"/>
    </row>
    <row r="2125" spans="9:12" x14ac:dyDescent="0.2">
      <c r="I2125" s="1"/>
      <c r="L2125" s="1"/>
    </row>
    <row r="2129" spans="9:12" x14ac:dyDescent="0.2">
      <c r="I2129" s="1"/>
      <c r="L2129" s="1"/>
    </row>
    <row r="2133" spans="9:12" x14ac:dyDescent="0.2">
      <c r="I2133" s="1"/>
      <c r="L2133" s="1"/>
    </row>
    <row r="2134" spans="9:12" x14ac:dyDescent="0.2">
      <c r="I2134" s="1"/>
      <c r="L2134" s="1"/>
    </row>
    <row r="2139" spans="9:12" x14ac:dyDescent="0.2">
      <c r="I2139" s="1"/>
      <c r="L2139" s="1"/>
    </row>
    <row r="2140" spans="9:12" x14ac:dyDescent="0.2">
      <c r="I2140" s="1"/>
      <c r="L2140" s="1"/>
    </row>
    <row r="2141" spans="9:12" x14ac:dyDescent="0.2">
      <c r="I2141" s="1"/>
      <c r="L2141" s="1"/>
    </row>
    <row r="2143" spans="9:12" x14ac:dyDescent="0.2">
      <c r="I2143" s="1"/>
      <c r="L2143" s="1"/>
    </row>
    <row r="2144" spans="9:12" x14ac:dyDescent="0.2">
      <c r="I2144" s="1"/>
      <c r="L2144" s="1"/>
    </row>
    <row r="2145" spans="9:12" x14ac:dyDescent="0.2">
      <c r="I2145" s="1"/>
      <c r="L2145" s="1"/>
    </row>
    <row r="2147" spans="9:12" x14ac:dyDescent="0.2">
      <c r="I2147" s="1"/>
      <c r="L2147" s="1"/>
    </row>
    <row r="2149" spans="9:12" x14ac:dyDescent="0.2">
      <c r="I2149" s="1"/>
      <c r="L2149" s="1"/>
    </row>
    <row r="2150" spans="9:12" x14ac:dyDescent="0.2">
      <c r="I2150" s="1"/>
      <c r="L2150" s="1"/>
    </row>
    <row r="2151" spans="9:12" x14ac:dyDescent="0.2">
      <c r="I2151" s="1"/>
      <c r="L2151" s="1"/>
    </row>
    <row r="2154" spans="9:12" x14ac:dyDescent="0.2">
      <c r="I2154" s="1"/>
      <c r="L2154" s="1"/>
    </row>
    <row r="2155" spans="9:12" x14ac:dyDescent="0.2">
      <c r="I2155" s="1"/>
      <c r="L2155" s="1"/>
    </row>
    <row r="2157" spans="9:12" x14ac:dyDescent="0.2">
      <c r="I2157" s="1"/>
      <c r="L2157" s="1"/>
    </row>
    <row r="2158" spans="9:12" x14ac:dyDescent="0.2">
      <c r="I2158" s="1"/>
      <c r="L2158" s="1"/>
    </row>
    <row r="2160" spans="9:12" x14ac:dyDescent="0.2">
      <c r="I2160" s="1"/>
      <c r="L2160" s="1"/>
    </row>
    <row r="2162" spans="9:12" x14ac:dyDescent="0.2">
      <c r="I2162" s="1"/>
      <c r="L2162" s="1"/>
    </row>
    <row r="2164" spans="9:12" x14ac:dyDescent="0.2">
      <c r="I2164" s="1"/>
      <c r="L2164" s="1"/>
    </row>
    <row r="2166" spans="9:12" x14ac:dyDescent="0.2">
      <c r="I2166" s="1"/>
      <c r="L2166" s="1"/>
    </row>
    <row r="2167" spans="9:12" x14ac:dyDescent="0.2">
      <c r="I2167" s="1"/>
      <c r="L2167" s="1"/>
    </row>
    <row r="2171" spans="9:12" x14ac:dyDescent="0.2">
      <c r="I2171" s="1"/>
      <c r="L2171" s="1"/>
    </row>
    <row r="2172" spans="9:12" x14ac:dyDescent="0.2">
      <c r="I2172" s="1"/>
      <c r="L2172" s="1"/>
    </row>
    <row r="2173" spans="9:12" x14ac:dyDescent="0.2">
      <c r="I2173" s="1"/>
      <c r="L2173" s="1"/>
    </row>
    <row r="2174" spans="9:12" x14ac:dyDescent="0.2">
      <c r="I2174" s="1"/>
      <c r="L2174" s="1"/>
    </row>
    <row r="2176" spans="9:12" x14ac:dyDescent="0.2">
      <c r="I2176" s="1"/>
      <c r="L2176" s="1"/>
    </row>
    <row r="2178" spans="9:12" x14ac:dyDescent="0.2">
      <c r="I2178" s="1"/>
      <c r="L2178" s="1"/>
    </row>
    <row r="2184" spans="9:12" x14ac:dyDescent="0.2">
      <c r="I2184" s="1"/>
      <c r="L2184" s="1"/>
    </row>
    <row r="2189" spans="9:12" x14ac:dyDescent="0.2">
      <c r="I2189" s="1"/>
      <c r="L2189" s="1"/>
    </row>
    <row r="2190" spans="9:12" x14ac:dyDescent="0.2">
      <c r="I2190" s="1"/>
      <c r="L2190" s="1"/>
    </row>
    <row r="2191" spans="9:12" x14ac:dyDescent="0.2">
      <c r="I2191" s="1"/>
      <c r="L2191" s="1"/>
    </row>
    <row r="2199" spans="9:12" x14ac:dyDescent="0.2">
      <c r="I2199" s="1"/>
      <c r="L2199" s="1"/>
    </row>
    <row r="2201" spans="9:12" x14ac:dyDescent="0.2">
      <c r="I2201" s="1"/>
      <c r="L2201" s="1"/>
    </row>
    <row r="2202" spans="9:12" x14ac:dyDescent="0.2">
      <c r="I2202" s="1"/>
      <c r="L2202" s="1"/>
    </row>
    <row r="2203" spans="9:12" x14ac:dyDescent="0.2">
      <c r="I2203" s="1"/>
      <c r="L2203" s="1"/>
    </row>
    <row r="2205" spans="9:12" x14ac:dyDescent="0.2">
      <c r="I2205" s="1"/>
      <c r="L2205" s="1"/>
    </row>
    <row r="2206" spans="9:12" x14ac:dyDescent="0.2">
      <c r="I2206" s="1"/>
      <c r="L2206" s="1"/>
    </row>
    <row r="2208" spans="9:12" x14ac:dyDescent="0.2">
      <c r="I2208" s="1"/>
      <c r="L2208" s="1"/>
    </row>
    <row r="2210" spans="9:12" x14ac:dyDescent="0.2">
      <c r="I2210" s="1"/>
      <c r="L2210" s="1"/>
    </row>
    <row r="2211" spans="9:12" x14ac:dyDescent="0.2">
      <c r="I2211" s="1"/>
      <c r="L2211" s="1"/>
    </row>
    <row r="2212" spans="9:12" x14ac:dyDescent="0.2">
      <c r="I2212" s="1"/>
      <c r="L2212" s="1"/>
    </row>
    <row r="2215" spans="9:12" x14ac:dyDescent="0.2">
      <c r="I2215" s="1"/>
      <c r="L2215" s="1"/>
    </row>
    <row r="2216" spans="9:12" x14ac:dyDescent="0.2">
      <c r="I2216" s="1"/>
      <c r="L2216" s="1"/>
    </row>
    <row r="2217" spans="9:12" x14ac:dyDescent="0.2">
      <c r="I2217" s="1"/>
      <c r="L2217" s="1"/>
    </row>
    <row r="2218" spans="9:12" x14ac:dyDescent="0.2">
      <c r="I2218" s="1"/>
      <c r="L2218" s="1"/>
    </row>
    <row r="2223" spans="9:12" x14ac:dyDescent="0.2">
      <c r="I2223" s="1"/>
      <c r="L2223" s="1"/>
    </row>
    <row r="2224" spans="9:12" x14ac:dyDescent="0.2">
      <c r="I2224" s="1"/>
      <c r="L2224" s="1"/>
    </row>
    <row r="2225" spans="9:12" x14ac:dyDescent="0.2">
      <c r="I2225" s="1"/>
      <c r="L2225" s="1"/>
    </row>
    <row r="2226" spans="9:12" x14ac:dyDescent="0.2">
      <c r="I2226" s="1"/>
      <c r="L2226" s="1"/>
    </row>
    <row r="2227" spans="9:12" x14ac:dyDescent="0.2">
      <c r="I2227" s="1"/>
      <c r="L2227" s="1"/>
    </row>
    <row r="2228" spans="9:12" x14ac:dyDescent="0.2">
      <c r="I2228" s="1"/>
      <c r="L2228" s="1"/>
    </row>
    <row r="2229" spans="9:12" x14ac:dyDescent="0.2">
      <c r="I2229" s="1"/>
      <c r="L2229" s="1"/>
    </row>
    <row r="2230" spans="9:12" x14ac:dyDescent="0.2">
      <c r="I2230" s="1"/>
      <c r="L2230" s="1"/>
    </row>
    <row r="2235" spans="9:12" x14ac:dyDescent="0.2">
      <c r="I2235" s="1"/>
      <c r="L2235" s="1"/>
    </row>
    <row r="2237" spans="9:12" x14ac:dyDescent="0.2">
      <c r="I2237" s="1"/>
      <c r="L2237" s="1"/>
    </row>
    <row r="2238" spans="9:12" x14ac:dyDescent="0.2">
      <c r="I2238" s="1"/>
      <c r="L2238" s="1"/>
    </row>
    <row r="2240" spans="9:12" x14ac:dyDescent="0.2">
      <c r="I2240" s="1"/>
      <c r="L2240" s="1"/>
    </row>
    <row r="2244" spans="9:12" x14ac:dyDescent="0.2">
      <c r="I2244" s="1"/>
      <c r="L2244" s="1"/>
    </row>
    <row r="2245" spans="9:12" x14ac:dyDescent="0.2">
      <c r="I2245" s="1"/>
      <c r="L2245" s="1"/>
    </row>
    <row r="2246" spans="9:12" x14ac:dyDescent="0.2">
      <c r="I2246" s="1"/>
      <c r="L2246" s="1"/>
    </row>
    <row r="2252" spans="9:12" x14ac:dyDescent="0.2">
      <c r="I2252" s="1"/>
      <c r="L2252" s="1"/>
    </row>
    <row r="2254" spans="9:12" x14ac:dyDescent="0.2">
      <c r="I2254" s="1"/>
      <c r="L2254" s="1"/>
    </row>
    <row r="2255" spans="9:12" x14ac:dyDescent="0.2">
      <c r="I2255" s="1"/>
      <c r="L2255" s="1"/>
    </row>
    <row r="2256" spans="9:12" x14ac:dyDescent="0.2">
      <c r="I2256" s="1"/>
      <c r="L2256" s="1"/>
    </row>
    <row r="2257" spans="9:12" x14ac:dyDescent="0.2">
      <c r="I2257" s="1"/>
      <c r="L2257" s="1"/>
    </row>
    <row r="2265" spans="9:12" x14ac:dyDescent="0.2">
      <c r="I2265" s="1"/>
      <c r="L2265" s="1"/>
    </row>
    <row r="2271" spans="9:12" x14ac:dyDescent="0.2">
      <c r="I2271" s="1"/>
      <c r="L2271" s="1"/>
    </row>
    <row r="2272" spans="9:12" x14ac:dyDescent="0.2">
      <c r="I2272" s="1"/>
      <c r="L2272" s="1"/>
    </row>
    <row r="2275" spans="9:12" x14ac:dyDescent="0.2">
      <c r="I2275" s="1"/>
      <c r="L2275" s="1"/>
    </row>
    <row r="2276" spans="9:12" x14ac:dyDescent="0.2">
      <c r="I2276" s="1"/>
      <c r="L2276" s="1"/>
    </row>
    <row r="2279" spans="9:12" x14ac:dyDescent="0.2">
      <c r="I2279" s="1"/>
      <c r="L2279" s="1"/>
    </row>
    <row r="2284" spans="9:12" x14ac:dyDescent="0.2">
      <c r="I2284" s="1"/>
      <c r="L2284" s="1"/>
    </row>
    <row r="2287" spans="9:12" x14ac:dyDescent="0.2">
      <c r="I2287" s="1"/>
      <c r="L2287" s="1"/>
    </row>
    <row r="2288" spans="9:12" x14ac:dyDescent="0.2">
      <c r="I2288" s="1"/>
      <c r="L2288" s="1"/>
    </row>
    <row r="2289" spans="9:12" x14ac:dyDescent="0.2">
      <c r="I2289" s="1"/>
      <c r="L2289" s="1"/>
    </row>
    <row r="2292" spans="9:12" x14ac:dyDescent="0.2">
      <c r="I2292" s="1"/>
      <c r="L2292" s="1"/>
    </row>
    <row r="2293" spans="9:12" x14ac:dyDescent="0.2">
      <c r="I2293" s="1"/>
      <c r="L2293" s="1"/>
    </row>
    <row r="2295" spans="9:12" x14ac:dyDescent="0.2">
      <c r="I2295" s="1"/>
      <c r="L2295" s="1"/>
    </row>
    <row r="2296" spans="9:12" x14ac:dyDescent="0.2">
      <c r="I2296" s="1"/>
      <c r="L2296" s="1"/>
    </row>
    <row r="2297" spans="9:12" x14ac:dyDescent="0.2">
      <c r="I2297" s="1"/>
      <c r="L2297" s="1"/>
    </row>
    <row r="2298" spans="9:12" x14ac:dyDescent="0.2">
      <c r="I2298" s="1"/>
      <c r="L2298" s="1"/>
    </row>
    <row r="2300" spans="9:12" x14ac:dyDescent="0.2">
      <c r="I2300" s="1"/>
      <c r="L2300" s="1"/>
    </row>
    <row r="2301" spans="9:12" x14ac:dyDescent="0.2">
      <c r="I2301" s="1"/>
      <c r="L2301" s="1"/>
    </row>
    <row r="2311" spans="9:12" x14ac:dyDescent="0.2">
      <c r="I2311" s="1"/>
      <c r="L2311" s="1"/>
    </row>
    <row r="2312" spans="9:12" x14ac:dyDescent="0.2">
      <c r="I2312" s="1"/>
      <c r="L2312" s="1"/>
    </row>
    <row r="2317" spans="9:12" x14ac:dyDescent="0.2">
      <c r="I2317" s="1"/>
      <c r="L2317" s="1"/>
    </row>
    <row r="2318" spans="9:12" x14ac:dyDescent="0.2">
      <c r="I2318" s="1"/>
      <c r="L2318" s="1"/>
    </row>
    <row r="2319" spans="9:12" x14ac:dyDescent="0.2">
      <c r="I2319" s="1"/>
      <c r="L2319" s="1"/>
    </row>
    <row r="2320" spans="9:12" x14ac:dyDescent="0.2">
      <c r="I2320" s="1"/>
      <c r="L2320" s="1"/>
    </row>
    <row r="2321" spans="9:12" x14ac:dyDescent="0.2">
      <c r="I2321" s="1"/>
      <c r="L2321" s="1"/>
    </row>
    <row r="2322" spans="9:12" x14ac:dyDescent="0.2">
      <c r="I2322" s="1"/>
      <c r="L2322" s="1"/>
    </row>
    <row r="2326" spans="9:12" x14ac:dyDescent="0.2">
      <c r="I2326" s="1"/>
      <c r="L2326" s="1"/>
    </row>
    <row r="2327" spans="9:12" x14ac:dyDescent="0.2">
      <c r="I2327" s="1"/>
      <c r="L2327" s="1"/>
    </row>
    <row r="2330" spans="9:12" x14ac:dyDescent="0.2">
      <c r="I2330" s="1"/>
      <c r="L2330" s="1"/>
    </row>
    <row r="2335" spans="9:12" x14ac:dyDescent="0.2">
      <c r="I2335" s="1"/>
      <c r="L2335" s="1"/>
    </row>
    <row r="2338" spans="9:12" x14ac:dyDescent="0.2">
      <c r="I2338" s="1"/>
      <c r="L2338" s="1"/>
    </row>
    <row r="2339" spans="9:12" x14ac:dyDescent="0.2">
      <c r="I2339" s="1"/>
      <c r="L2339" s="1"/>
    </row>
    <row r="2341" spans="9:12" x14ac:dyDescent="0.2">
      <c r="I2341" s="1"/>
      <c r="L2341" s="1"/>
    </row>
    <row r="2342" spans="9:12" x14ac:dyDescent="0.2">
      <c r="I2342" s="1"/>
      <c r="L2342" s="1"/>
    </row>
    <row r="2344" spans="9:12" x14ac:dyDescent="0.2">
      <c r="I2344" s="1"/>
      <c r="L2344" s="1"/>
    </row>
    <row r="2349" spans="9:12" x14ac:dyDescent="0.2">
      <c r="I2349" s="1"/>
      <c r="L2349" s="1"/>
    </row>
    <row r="2351" spans="9:12" x14ac:dyDescent="0.2">
      <c r="I2351" s="1"/>
      <c r="L2351" s="1"/>
    </row>
    <row r="2352" spans="9:12" x14ac:dyDescent="0.2">
      <c r="I2352" s="1"/>
      <c r="L2352" s="1"/>
    </row>
    <row r="2354" spans="9:12" x14ac:dyDescent="0.2">
      <c r="I2354" s="1"/>
      <c r="L2354" s="1"/>
    </row>
    <row r="2357" spans="9:12" x14ac:dyDescent="0.2">
      <c r="I2357" s="1"/>
      <c r="L2357" s="1"/>
    </row>
    <row r="2362" spans="9:12" x14ac:dyDescent="0.2">
      <c r="I2362" s="1"/>
      <c r="L2362" s="1"/>
    </row>
    <row r="2363" spans="9:12" x14ac:dyDescent="0.2">
      <c r="I2363" s="1"/>
      <c r="L2363" s="1"/>
    </row>
    <row r="2364" spans="9:12" x14ac:dyDescent="0.2">
      <c r="I2364" s="1"/>
      <c r="L2364" s="1"/>
    </row>
    <row r="2366" spans="9:12" x14ac:dyDescent="0.2">
      <c r="I2366" s="1"/>
      <c r="L2366" s="1"/>
    </row>
    <row r="2367" spans="9:12" x14ac:dyDescent="0.2">
      <c r="I2367" s="1"/>
      <c r="L2367" s="1"/>
    </row>
    <row r="2376" spans="9:12" x14ac:dyDescent="0.2">
      <c r="I2376" s="1"/>
      <c r="L2376" s="1"/>
    </row>
    <row r="2379" spans="9:12" x14ac:dyDescent="0.2">
      <c r="I2379" s="1"/>
      <c r="L2379" s="1"/>
    </row>
    <row r="2380" spans="9:12" x14ac:dyDescent="0.2">
      <c r="I2380" s="1"/>
      <c r="L2380" s="1"/>
    </row>
    <row r="2381" spans="9:12" x14ac:dyDescent="0.2">
      <c r="I2381" s="1"/>
      <c r="L2381" s="1"/>
    </row>
    <row r="2382" spans="9:12" x14ac:dyDescent="0.2">
      <c r="I2382" s="1"/>
      <c r="L2382" s="1"/>
    </row>
    <row r="2383" spans="9:12" x14ac:dyDescent="0.2">
      <c r="I2383" s="1"/>
      <c r="L2383" s="1"/>
    </row>
    <row r="2384" spans="9:12" x14ac:dyDescent="0.2">
      <c r="I2384" s="1"/>
      <c r="L2384" s="1"/>
    </row>
    <row r="2385" spans="9:12" x14ac:dyDescent="0.2">
      <c r="I2385" s="1"/>
      <c r="L2385" s="1"/>
    </row>
    <row r="2386" spans="9:12" x14ac:dyDescent="0.2">
      <c r="I2386" s="1"/>
      <c r="L2386" s="1"/>
    </row>
    <row r="2388" spans="9:12" x14ac:dyDescent="0.2">
      <c r="I2388" s="1"/>
      <c r="L2388" s="1"/>
    </row>
    <row r="2391" spans="9:12" x14ac:dyDescent="0.2">
      <c r="I2391" s="1"/>
      <c r="L2391" s="1"/>
    </row>
    <row r="2392" spans="9:12" x14ac:dyDescent="0.2">
      <c r="I2392" s="1"/>
      <c r="L2392" s="1"/>
    </row>
    <row r="2393" spans="9:12" x14ac:dyDescent="0.2">
      <c r="I2393" s="1"/>
      <c r="L2393" s="1"/>
    </row>
    <row r="2398" spans="9:12" x14ac:dyDescent="0.2">
      <c r="I2398" s="1"/>
      <c r="L2398" s="1"/>
    </row>
    <row r="2404" spans="9:12" x14ac:dyDescent="0.2">
      <c r="I2404" s="1"/>
      <c r="L2404" s="1"/>
    </row>
    <row r="2405" spans="9:12" x14ac:dyDescent="0.2">
      <c r="I2405" s="1"/>
      <c r="L2405" s="1"/>
    </row>
    <row r="2406" spans="9:12" x14ac:dyDescent="0.2">
      <c r="I2406" s="1"/>
      <c r="L2406" s="1"/>
    </row>
    <row r="2411" spans="9:12" x14ac:dyDescent="0.2">
      <c r="I2411" s="1"/>
      <c r="L2411" s="1"/>
    </row>
    <row r="2412" spans="9:12" x14ac:dyDescent="0.2">
      <c r="I2412" s="1"/>
      <c r="L2412" s="1"/>
    </row>
    <row r="2413" spans="9:12" x14ac:dyDescent="0.2">
      <c r="I2413" s="1"/>
      <c r="L2413" s="1"/>
    </row>
    <row r="2414" spans="9:12" x14ac:dyDescent="0.2">
      <c r="I2414" s="1"/>
      <c r="L2414" s="1"/>
    </row>
    <row r="2415" spans="9:12" x14ac:dyDescent="0.2">
      <c r="I2415" s="1"/>
      <c r="L2415" s="1"/>
    </row>
    <row r="2416" spans="9:12" x14ac:dyDescent="0.2">
      <c r="I2416" s="1"/>
      <c r="L2416" s="1"/>
    </row>
    <row r="2417" spans="9:12" x14ac:dyDescent="0.2">
      <c r="I2417" s="1"/>
      <c r="L2417" s="1"/>
    </row>
    <row r="2420" spans="9:12" x14ac:dyDescent="0.2">
      <c r="I2420" s="1"/>
      <c r="L2420" s="1"/>
    </row>
    <row r="2421" spans="9:12" x14ac:dyDescent="0.2">
      <c r="I2421" s="1"/>
      <c r="L2421" s="1"/>
    </row>
    <row r="2422" spans="9:12" x14ac:dyDescent="0.2">
      <c r="I2422" s="1"/>
      <c r="L2422" s="1"/>
    </row>
    <row r="2423" spans="9:12" x14ac:dyDescent="0.2">
      <c r="I2423" s="1"/>
      <c r="L2423" s="1"/>
    </row>
    <row r="2424" spans="9:12" x14ac:dyDescent="0.2">
      <c r="I2424" s="1"/>
      <c r="L2424" s="1"/>
    </row>
    <row r="2425" spans="9:12" x14ac:dyDescent="0.2">
      <c r="I2425" s="1"/>
      <c r="L2425" s="1"/>
    </row>
    <row r="2426" spans="9:12" x14ac:dyDescent="0.2">
      <c r="I2426" s="1"/>
      <c r="L2426" s="1"/>
    </row>
    <row r="2428" spans="9:12" x14ac:dyDescent="0.2">
      <c r="I2428" s="1"/>
      <c r="L2428" s="1"/>
    </row>
    <row r="2430" spans="9:12" x14ac:dyDescent="0.2">
      <c r="I2430" s="1"/>
      <c r="L2430" s="1"/>
    </row>
    <row r="2431" spans="9:12" x14ac:dyDescent="0.2">
      <c r="I2431" s="1"/>
      <c r="L2431" s="1"/>
    </row>
    <row r="2432" spans="9:12" x14ac:dyDescent="0.2">
      <c r="I2432" s="1"/>
      <c r="L2432" s="1"/>
    </row>
    <row r="2433" spans="9:12" x14ac:dyDescent="0.2">
      <c r="I2433" s="1"/>
      <c r="L2433" s="1"/>
    </row>
    <row r="2435" spans="9:12" x14ac:dyDescent="0.2">
      <c r="I2435" s="1"/>
      <c r="L2435" s="1"/>
    </row>
    <row r="2436" spans="9:12" x14ac:dyDescent="0.2">
      <c r="I2436" s="1"/>
      <c r="L2436" s="1"/>
    </row>
    <row r="2437" spans="9:12" x14ac:dyDescent="0.2">
      <c r="I2437" s="1"/>
      <c r="L2437" s="1"/>
    </row>
    <row r="2440" spans="9:12" x14ac:dyDescent="0.2">
      <c r="I2440" s="1"/>
      <c r="L2440" s="1"/>
    </row>
    <row r="2441" spans="9:12" x14ac:dyDescent="0.2">
      <c r="I2441" s="1"/>
      <c r="L2441" s="1"/>
    </row>
    <row r="2442" spans="9:12" x14ac:dyDescent="0.2">
      <c r="I2442" s="1"/>
      <c r="L2442" s="1"/>
    </row>
    <row r="2444" spans="9:12" x14ac:dyDescent="0.2">
      <c r="I2444" s="1"/>
      <c r="L2444" s="1"/>
    </row>
    <row r="2450" spans="9:12" x14ac:dyDescent="0.2">
      <c r="I2450" s="1"/>
      <c r="L2450" s="1"/>
    </row>
    <row r="2453" spans="9:12" x14ac:dyDescent="0.2">
      <c r="I2453" s="1"/>
      <c r="L2453" s="1"/>
    </row>
    <row r="2458" spans="9:12" x14ac:dyDescent="0.2">
      <c r="I2458" s="1"/>
      <c r="L2458" s="1"/>
    </row>
    <row r="2463" spans="9:12" x14ac:dyDescent="0.2">
      <c r="I2463" s="1"/>
      <c r="L2463" s="1"/>
    </row>
    <row r="2464" spans="9:12" x14ac:dyDescent="0.2">
      <c r="I2464" s="1"/>
      <c r="L2464" s="1"/>
    </row>
    <row r="2465" spans="9:12" x14ac:dyDescent="0.2">
      <c r="I2465" s="1"/>
      <c r="L2465" s="1"/>
    </row>
    <row r="2467" spans="9:12" x14ac:dyDescent="0.2">
      <c r="I2467" s="1"/>
      <c r="L2467" s="1"/>
    </row>
    <row r="2469" spans="9:12" x14ac:dyDescent="0.2">
      <c r="I2469" s="1"/>
      <c r="L2469" s="1"/>
    </row>
    <row r="2470" spans="9:12" x14ac:dyDescent="0.2">
      <c r="I2470" s="1"/>
      <c r="L2470" s="1"/>
    </row>
    <row r="2471" spans="9:12" x14ac:dyDescent="0.2">
      <c r="I2471" s="1"/>
      <c r="L2471" s="1"/>
    </row>
    <row r="2472" spans="9:12" x14ac:dyDescent="0.2">
      <c r="I2472" s="1"/>
      <c r="L2472" s="1"/>
    </row>
    <row r="2473" spans="9:12" x14ac:dyDescent="0.2">
      <c r="I2473" s="1"/>
      <c r="L2473" s="1"/>
    </row>
    <row r="2474" spans="9:12" x14ac:dyDescent="0.2">
      <c r="I2474" s="1"/>
      <c r="L2474" s="1"/>
    </row>
    <row r="2475" spans="9:12" x14ac:dyDescent="0.2">
      <c r="I2475" s="1"/>
      <c r="L2475" s="1"/>
    </row>
    <row r="2476" spans="9:12" x14ac:dyDescent="0.2">
      <c r="I2476" s="1"/>
      <c r="L2476" s="1"/>
    </row>
    <row r="2478" spans="9:12" x14ac:dyDescent="0.2">
      <c r="I2478" s="1"/>
      <c r="L2478" s="1"/>
    </row>
    <row r="2479" spans="9:12" x14ac:dyDescent="0.2">
      <c r="I2479" s="1"/>
      <c r="L2479" s="1"/>
    </row>
    <row r="2480" spans="9:12" x14ac:dyDescent="0.2">
      <c r="I2480" s="1"/>
      <c r="L2480" s="1"/>
    </row>
    <row r="2482" spans="9:12" x14ac:dyDescent="0.2">
      <c r="I2482" s="1"/>
      <c r="L2482" s="1"/>
    </row>
    <row r="2483" spans="9:12" x14ac:dyDescent="0.2">
      <c r="I2483" s="1"/>
      <c r="L2483" s="1"/>
    </row>
    <row r="2486" spans="9:12" x14ac:dyDescent="0.2">
      <c r="I2486" s="1"/>
      <c r="L2486" s="1"/>
    </row>
    <row r="2487" spans="9:12" x14ac:dyDescent="0.2">
      <c r="I2487" s="1"/>
      <c r="L2487" s="1"/>
    </row>
    <row r="2489" spans="9:12" x14ac:dyDescent="0.2">
      <c r="I2489" s="1"/>
      <c r="L2489" s="1"/>
    </row>
    <row r="2491" spans="9:12" x14ac:dyDescent="0.2">
      <c r="I2491" s="1"/>
      <c r="L2491" s="1"/>
    </row>
    <row r="2494" spans="9:12" x14ac:dyDescent="0.2">
      <c r="I2494" s="1"/>
      <c r="L2494" s="1"/>
    </row>
    <row r="2495" spans="9:12" x14ac:dyDescent="0.2">
      <c r="I2495" s="1"/>
      <c r="L2495" s="1"/>
    </row>
    <row r="2496" spans="9:12" x14ac:dyDescent="0.2">
      <c r="I2496" s="1"/>
      <c r="L2496" s="1"/>
    </row>
    <row r="2498" spans="9:12" x14ac:dyDescent="0.2">
      <c r="I2498" s="1"/>
      <c r="L2498" s="1"/>
    </row>
    <row r="2499" spans="9:12" x14ac:dyDescent="0.2">
      <c r="I2499" s="1"/>
      <c r="L2499" s="1"/>
    </row>
    <row r="2500" spans="9:12" x14ac:dyDescent="0.2">
      <c r="I2500" s="1"/>
      <c r="L2500" s="1"/>
    </row>
    <row r="2501" spans="9:12" x14ac:dyDescent="0.2">
      <c r="I2501" s="1"/>
      <c r="L2501" s="1"/>
    </row>
    <row r="2503" spans="9:12" x14ac:dyDescent="0.2">
      <c r="I2503" s="1"/>
      <c r="L2503" s="1"/>
    </row>
    <row r="2504" spans="9:12" x14ac:dyDescent="0.2">
      <c r="I2504" s="1"/>
      <c r="L2504" s="1"/>
    </row>
    <row r="2505" spans="9:12" x14ac:dyDescent="0.2">
      <c r="I2505" s="1"/>
      <c r="L2505" s="1"/>
    </row>
    <row r="2506" spans="9:12" x14ac:dyDescent="0.2">
      <c r="I2506" s="1"/>
      <c r="L2506" s="1"/>
    </row>
    <row r="2509" spans="9:12" x14ac:dyDescent="0.2">
      <c r="I2509" s="1"/>
      <c r="L2509" s="1"/>
    </row>
    <row r="2510" spans="9:12" x14ac:dyDescent="0.2">
      <c r="I2510" s="1"/>
      <c r="L2510" s="1"/>
    </row>
    <row r="2514" spans="9:12" x14ac:dyDescent="0.2">
      <c r="I2514" s="1"/>
      <c r="L2514" s="1"/>
    </row>
    <row r="2518" spans="9:12" x14ac:dyDescent="0.2">
      <c r="I2518" s="1"/>
      <c r="L2518" s="1"/>
    </row>
    <row r="2519" spans="9:12" x14ac:dyDescent="0.2">
      <c r="I2519" s="1"/>
      <c r="L2519" s="1"/>
    </row>
    <row r="2520" spans="9:12" x14ac:dyDescent="0.2">
      <c r="I2520" s="1"/>
      <c r="L2520" s="1"/>
    </row>
    <row r="2521" spans="9:12" x14ac:dyDescent="0.2">
      <c r="I2521" s="1"/>
      <c r="L2521" s="1"/>
    </row>
    <row r="2522" spans="9:12" x14ac:dyDescent="0.2">
      <c r="I2522" s="1"/>
      <c r="L2522" s="1"/>
    </row>
    <row r="2523" spans="9:12" x14ac:dyDescent="0.2">
      <c r="I2523" s="1"/>
      <c r="L2523" s="1"/>
    </row>
    <row r="2524" spans="9:12" x14ac:dyDescent="0.2">
      <c r="I2524" s="1"/>
      <c r="L2524" s="1"/>
    </row>
    <row r="2526" spans="9:12" x14ac:dyDescent="0.2">
      <c r="I2526" s="1"/>
      <c r="L2526" s="1"/>
    </row>
    <row r="2527" spans="9:12" x14ac:dyDescent="0.2">
      <c r="I2527" s="1"/>
      <c r="L2527" s="1"/>
    </row>
    <row r="2528" spans="9:12" x14ac:dyDescent="0.2">
      <c r="I2528" s="1"/>
      <c r="L2528" s="1"/>
    </row>
    <row r="2529" spans="9:12" x14ac:dyDescent="0.2">
      <c r="I2529" s="1"/>
      <c r="L2529" s="1"/>
    </row>
    <row r="2530" spans="9:12" x14ac:dyDescent="0.2">
      <c r="I2530" s="1"/>
      <c r="L2530" s="1"/>
    </row>
    <row r="2531" spans="9:12" x14ac:dyDescent="0.2">
      <c r="I2531" s="1"/>
      <c r="L2531" s="1"/>
    </row>
    <row r="2532" spans="9:12" x14ac:dyDescent="0.2">
      <c r="I2532" s="1"/>
      <c r="L2532" s="1"/>
    </row>
    <row r="2533" spans="9:12" x14ac:dyDescent="0.2">
      <c r="I2533" s="1"/>
      <c r="L2533" s="1"/>
    </row>
    <row r="2534" spans="9:12" x14ac:dyDescent="0.2">
      <c r="I2534" s="1"/>
      <c r="L2534" s="1"/>
    </row>
    <row r="2537" spans="9:12" x14ac:dyDescent="0.2">
      <c r="I2537" s="1"/>
      <c r="L2537" s="1"/>
    </row>
    <row r="2539" spans="9:12" x14ac:dyDescent="0.2">
      <c r="I2539" s="1"/>
      <c r="L2539" s="1"/>
    </row>
    <row r="2540" spans="9:12" x14ac:dyDescent="0.2">
      <c r="I2540" s="1"/>
      <c r="L2540" s="1"/>
    </row>
    <row r="2542" spans="9:12" x14ac:dyDescent="0.2">
      <c r="I2542" s="1"/>
      <c r="L2542" s="1"/>
    </row>
    <row r="2543" spans="9:12" x14ac:dyDescent="0.2">
      <c r="I2543" s="1"/>
      <c r="L2543" s="1"/>
    </row>
    <row r="2544" spans="9:12" x14ac:dyDescent="0.2">
      <c r="I2544" s="1"/>
      <c r="L2544" s="1"/>
    </row>
    <row r="2546" spans="9:12" x14ac:dyDescent="0.2">
      <c r="I2546" s="1"/>
      <c r="L2546" s="1"/>
    </row>
    <row r="2556" spans="9:12" x14ac:dyDescent="0.2">
      <c r="I2556" s="1"/>
      <c r="L2556" s="1"/>
    </row>
    <row r="2558" spans="9:12" x14ac:dyDescent="0.2">
      <c r="I2558" s="1"/>
      <c r="L2558" s="1"/>
    </row>
    <row r="2561" spans="9:12" x14ac:dyDescent="0.2">
      <c r="I2561" s="1"/>
      <c r="L2561" s="1"/>
    </row>
    <row r="2570" spans="9:12" x14ac:dyDescent="0.2">
      <c r="I2570" s="1"/>
      <c r="L2570" s="1"/>
    </row>
    <row r="2579" spans="9:12" x14ac:dyDescent="0.2">
      <c r="I2579" s="1"/>
      <c r="L2579" s="1"/>
    </row>
    <row r="2580" spans="9:12" x14ac:dyDescent="0.2">
      <c r="I2580" s="1"/>
      <c r="L2580" s="1"/>
    </row>
    <row r="2581" spans="9:12" x14ac:dyDescent="0.2">
      <c r="I2581" s="1"/>
      <c r="L2581" s="1"/>
    </row>
    <row r="2582" spans="9:12" x14ac:dyDescent="0.2">
      <c r="I2582" s="1"/>
      <c r="L2582" s="1"/>
    </row>
    <row r="2583" spans="9:12" x14ac:dyDescent="0.2">
      <c r="I2583" s="1"/>
      <c r="L2583" s="1"/>
    </row>
    <row r="2584" spans="9:12" x14ac:dyDescent="0.2">
      <c r="I2584" s="1"/>
      <c r="L2584" s="1"/>
    </row>
    <row r="2585" spans="9:12" x14ac:dyDescent="0.2">
      <c r="I2585" s="1"/>
      <c r="L2585" s="1"/>
    </row>
    <row r="2588" spans="9:12" x14ac:dyDescent="0.2">
      <c r="I2588" s="1"/>
      <c r="L2588" s="1"/>
    </row>
    <row r="2589" spans="9:12" x14ac:dyDescent="0.2">
      <c r="I2589" s="1"/>
      <c r="L2589" s="1"/>
    </row>
    <row r="2591" spans="9:12" x14ac:dyDescent="0.2">
      <c r="I2591" s="1"/>
      <c r="L2591" s="1"/>
    </row>
    <row r="2592" spans="9:12" x14ac:dyDescent="0.2">
      <c r="I2592" s="1"/>
      <c r="L2592" s="1"/>
    </row>
    <row r="2593" spans="9:12" x14ac:dyDescent="0.2">
      <c r="I2593" s="1"/>
      <c r="L2593" s="1"/>
    </row>
    <row r="2597" spans="9:12" x14ac:dyDescent="0.2">
      <c r="I2597" s="1"/>
      <c r="L2597" s="1"/>
    </row>
    <row r="2598" spans="9:12" x14ac:dyDescent="0.2">
      <c r="I2598" s="1"/>
      <c r="L2598" s="1"/>
    </row>
    <row r="2602" spans="9:12" x14ac:dyDescent="0.2">
      <c r="I2602" s="1"/>
      <c r="L2602" s="1"/>
    </row>
    <row r="2609" spans="9:12" x14ac:dyDescent="0.2">
      <c r="I2609" s="1"/>
      <c r="L2609" s="1"/>
    </row>
    <row r="2610" spans="9:12" x14ac:dyDescent="0.2">
      <c r="I2610" s="1"/>
      <c r="L2610" s="1"/>
    </row>
    <row r="2612" spans="9:12" x14ac:dyDescent="0.2">
      <c r="I2612" s="1"/>
      <c r="L2612" s="1"/>
    </row>
    <row r="2613" spans="9:12" x14ac:dyDescent="0.2">
      <c r="I2613" s="1"/>
      <c r="L2613" s="1"/>
    </row>
    <row r="2614" spans="9:12" x14ac:dyDescent="0.2">
      <c r="I2614" s="1"/>
      <c r="L2614" s="1"/>
    </row>
    <row r="2615" spans="9:12" x14ac:dyDescent="0.2">
      <c r="I2615" s="1"/>
      <c r="L2615" s="1"/>
    </row>
    <row r="2616" spans="9:12" x14ac:dyDescent="0.2">
      <c r="I2616" s="1"/>
      <c r="L2616" s="1"/>
    </row>
    <row r="2617" spans="9:12" x14ac:dyDescent="0.2">
      <c r="I2617" s="1"/>
      <c r="L2617" s="1"/>
    </row>
    <row r="2618" spans="9:12" x14ac:dyDescent="0.2">
      <c r="I2618" s="1"/>
      <c r="L2618" s="1"/>
    </row>
    <row r="2619" spans="9:12" x14ac:dyDescent="0.2">
      <c r="I2619" s="1"/>
      <c r="L2619" s="1"/>
    </row>
    <row r="2620" spans="9:12" x14ac:dyDescent="0.2">
      <c r="I2620" s="1"/>
      <c r="L2620" s="1"/>
    </row>
    <row r="2624" spans="9:12" x14ac:dyDescent="0.2">
      <c r="I2624" s="1"/>
      <c r="L2624" s="1"/>
    </row>
    <row r="2626" spans="9:12" x14ac:dyDescent="0.2">
      <c r="I2626" s="1"/>
      <c r="L2626" s="1"/>
    </row>
    <row r="2627" spans="9:12" x14ac:dyDescent="0.2">
      <c r="I2627" s="1"/>
      <c r="L2627" s="1"/>
    </row>
    <row r="2628" spans="9:12" x14ac:dyDescent="0.2">
      <c r="I2628" s="1"/>
      <c r="L2628" s="1"/>
    </row>
    <row r="2629" spans="9:12" x14ac:dyDescent="0.2">
      <c r="I2629" s="1"/>
      <c r="L2629" s="1"/>
    </row>
    <row r="2630" spans="9:12" x14ac:dyDescent="0.2">
      <c r="I2630" s="1"/>
      <c r="L2630" s="1"/>
    </row>
    <row r="2631" spans="9:12" x14ac:dyDescent="0.2">
      <c r="I2631" s="1"/>
      <c r="L2631" s="1"/>
    </row>
    <row r="2632" spans="9:12" x14ac:dyDescent="0.2">
      <c r="I2632" s="1"/>
      <c r="L2632" s="1"/>
    </row>
    <row r="2633" spans="9:12" x14ac:dyDescent="0.2">
      <c r="I2633" s="1"/>
      <c r="L2633" s="1"/>
    </row>
    <row r="2634" spans="9:12" x14ac:dyDescent="0.2">
      <c r="I2634" s="1"/>
      <c r="L2634" s="1"/>
    </row>
    <row r="2638" spans="9:12" x14ac:dyDescent="0.2">
      <c r="I2638" s="1"/>
      <c r="L2638" s="1"/>
    </row>
    <row r="2658" spans="9:12" x14ac:dyDescent="0.2">
      <c r="I2658" s="1"/>
      <c r="L2658" s="1"/>
    </row>
    <row r="2670" spans="9:12" x14ac:dyDescent="0.2">
      <c r="I2670" s="1"/>
      <c r="L2670" s="1"/>
    </row>
    <row r="2677" spans="9:12" x14ac:dyDescent="0.2">
      <c r="I2677" s="1"/>
      <c r="L2677" s="1"/>
    </row>
    <row r="2678" spans="9:12" x14ac:dyDescent="0.2">
      <c r="I2678" s="1"/>
      <c r="L2678" s="1"/>
    </row>
    <row r="2680" spans="9:12" x14ac:dyDescent="0.2">
      <c r="I2680" s="1"/>
      <c r="L2680" s="1"/>
    </row>
    <row r="2681" spans="9:12" x14ac:dyDescent="0.2">
      <c r="I2681" s="1"/>
      <c r="L2681" s="1"/>
    </row>
    <row r="2688" spans="9:12" x14ac:dyDescent="0.2">
      <c r="I2688" s="1"/>
      <c r="L2688" s="1"/>
    </row>
    <row r="2692" spans="9:12" x14ac:dyDescent="0.2">
      <c r="I2692" s="1"/>
      <c r="L2692" s="1"/>
    </row>
    <row r="2694" spans="9:12" x14ac:dyDescent="0.2">
      <c r="I2694" s="1"/>
      <c r="L2694" s="1"/>
    </row>
    <row r="2695" spans="9:12" x14ac:dyDescent="0.2">
      <c r="I2695" s="1"/>
      <c r="L2695" s="1"/>
    </row>
    <row r="2696" spans="9:12" x14ac:dyDescent="0.2">
      <c r="I2696" s="1"/>
      <c r="L2696" s="1"/>
    </row>
    <row r="2700" spans="9:12" x14ac:dyDescent="0.2">
      <c r="I2700" s="1"/>
      <c r="L2700" s="1"/>
    </row>
    <row r="2701" spans="9:12" x14ac:dyDescent="0.2">
      <c r="I2701" s="1"/>
      <c r="L2701" s="1"/>
    </row>
    <row r="2702" spans="9:12" x14ac:dyDescent="0.2">
      <c r="I2702" s="1"/>
      <c r="L2702" s="1"/>
    </row>
    <row r="2703" spans="9:12" x14ac:dyDescent="0.2">
      <c r="I2703" s="1"/>
      <c r="L2703" s="1"/>
    </row>
    <row r="2704" spans="9:12" x14ac:dyDescent="0.2">
      <c r="I2704" s="1"/>
      <c r="L2704" s="1"/>
    </row>
    <row r="2705" spans="9:12" x14ac:dyDescent="0.2">
      <c r="I2705" s="1"/>
      <c r="L2705" s="1"/>
    </row>
    <row r="2706" spans="9:12" x14ac:dyDescent="0.2">
      <c r="I2706" s="1"/>
      <c r="L2706" s="1"/>
    </row>
    <row r="2707" spans="9:12" x14ac:dyDescent="0.2">
      <c r="I2707" s="1"/>
      <c r="L2707" s="1"/>
    </row>
    <row r="2709" spans="9:12" x14ac:dyDescent="0.2">
      <c r="I2709" s="1"/>
      <c r="L2709" s="1"/>
    </row>
    <row r="2710" spans="9:12" x14ac:dyDescent="0.2">
      <c r="I2710" s="1"/>
      <c r="L2710" s="1"/>
    </row>
    <row r="2713" spans="9:12" x14ac:dyDescent="0.2">
      <c r="I2713" s="1"/>
      <c r="L2713" s="1"/>
    </row>
    <row r="2714" spans="9:12" x14ac:dyDescent="0.2">
      <c r="I2714" s="1"/>
      <c r="L2714" s="1"/>
    </row>
    <row r="2715" spans="9:12" x14ac:dyDescent="0.2">
      <c r="I2715" s="1"/>
      <c r="L2715" s="1"/>
    </row>
    <row r="2717" spans="9:12" x14ac:dyDescent="0.2">
      <c r="I2717" s="1"/>
      <c r="L2717" s="1"/>
    </row>
    <row r="2718" spans="9:12" x14ac:dyDescent="0.2">
      <c r="I2718" s="1"/>
      <c r="L2718" s="1"/>
    </row>
    <row r="2723" spans="9:12" x14ac:dyDescent="0.2">
      <c r="I2723" s="1"/>
      <c r="L2723" s="1"/>
    </row>
    <row r="2724" spans="9:12" x14ac:dyDescent="0.2">
      <c r="I2724" s="1"/>
      <c r="L2724" s="1"/>
    </row>
    <row r="2726" spans="9:12" x14ac:dyDescent="0.2">
      <c r="I2726" s="1"/>
      <c r="L2726" s="1"/>
    </row>
    <row r="2730" spans="9:12" x14ac:dyDescent="0.2">
      <c r="I2730" s="1"/>
      <c r="L2730" s="1"/>
    </row>
    <row r="2735" spans="9:12" x14ac:dyDescent="0.2">
      <c r="I2735" s="1"/>
      <c r="L2735" s="1"/>
    </row>
    <row r="2736" spans="9:12" x14ac:dyDescent="0.2">
      <c r="I2736" s="1"/>
      <c r="L2736" s="1"/>
    </row>
    <row r="2737" spans="9:12" x14ac:dyDescent="0.2">
      <c r="I2737" s="1"/>
      <c r="L2737" s="1"/>
    </row>
    <row r="2738" spans="9:12" x14ac:dyDescent="0.2">
      <c r="I2738" s="1"/>
      <c r="L2738" s="1"/>
    </row>
    <row r="2739" spans="9:12" x14ac:dyDescent="0.2">
      <c r="I2739" s="1"/>
      <c r="L2739" s="1"/>
    </row>
    <row r="2740" spans="9:12" x14ac:dyDescent="0.2">
      <c r="I2740" s="1"/>
      <c r="L2740" s="1"/>
    </row>
    <row r="2741" spans="9:12" x14ac:dyDescent="0.2">
      <c r="I2741" s="1"/>
      <c r="L2741" s="1"/>
    </row>
    <row r="2742" spans="9:12" x14ac:dyDescent="0.2">
      <c r="I2742" s="1"/>
      <c r="L2742" s="1"/>
    </row>
    <row r="2743" spans="9:12" x14ac:dyDescent="0.2">
      <c r="I2743" s="1"/>
      <c r="L2743" s="1"/>
    </row>
    <row r="2749" spans="9:12" x14ac:dyDescent="0.2">
      <c r="I2749" s="1"/>
      <c r="L2749" s="1"/>
    </row>
    <row r="2752" spans="9:12" x14ac:dyDescent="0.2">
      <c r="I2752" s="1"/>
      <c r="L2752" s="1"/>
    </row>
    <row r="2753" spans="9:12" x14ac:dyDescent="0.2">
      <c r="I2753" s="1"/>
      <c r="L2753" s="1"/>
    </row>
    <row r="2757" spans="9:12" x14ac:dyDescent="0.2">
      <c r="I2757" s="1"/>
      <c r="L2757" s="1"/>
    </row>
    <row r="2758" spans="9:12" x14ac:dyDescent="0.2">
      <c r="I2758" s="1"/>
      <c r="L2758" s="1"/>
    </row>
    <row r="2761" spans="9:12" x14ac:dyDescent="0.2">
      <c r="I2761" s="1"/>
      <c r="L2761" s="1"/>
    </row>
    <row r="2762" spans="9:12" x14ac:dyDescent="0.2">
      <c r="I2762" s="1"/>
      <c r="L2762" s="1"/>
    </row>
    <row r="2768" spans="9:12" x14ac:dyDescent="0.2">
      <c r="I2768" s="1"/>
      <c r="L2768" s="1"/>
    </row>
    <row r="2769" spans="9:12" x14ac:dyDescent="0.2">
      <c r="I2769" s="1"/>
      <c r="L2769" s="1"/>
    </row>
    <row r="2770" spans="9:12" x14ac:dyDescent="0.2">
      <c r="I2770" s="1"/>
      <c r="L2770" s="1"/>
    </row>
    <row r="2771" spans="9:12" x14ac:dyDescent="0.2">
      <c r="I2771" s="1"/>
      <c r="L2771" s="1"/>
    </row>
    <row r="2781" spans="9:12" x14ac:dyDescent="0.2">
      <c r="I2781" s="1"/>
      <c r="L2781" s="1"/>
    </row>
    <row r="2784" spans="9:12" x14ac:dyDescent="0.2">
      <c r="I2784" s="1"/>
      <c r="L2784" s="1"/>
    </row>
    <row r="2785" spans="9:12" x14ac:dyDescent="0.2">
      <c r="I2785" s="1"/>
      <c r="L2785" s="1"/>
    </row>
    <row r="2788" spans="9:12" x14ac:dyDescent="0.2">
      <c r="I2788" s="1"/>
      <c r="L2788" s="1"/>
    </row>
    <row r="2790" spans="9:12" x14ac:dyDescent="0.2">
      <c r="I2790" s="1"/>
      <c r="L2790" s="1"/>
    </row>
    <row r="2794" spans="9:12" x14ac:dyDescent="0.2">
      <c r="I2794" s="1"/>
      <c r="L2794" s="1"/>
    </row>
    <row r="2795" spans="9:12" x14ac:dyDescent="0.2">
      <c r="I2795" s="1"/>
      <c r="L2795" s="1"/>
    </row>
    <row r="2797" spans="9:12" x14ac:dyDescent="0.2">
      <c r="I2797" s="1"/>
      <c r="L2797" s="1"/>
    </row>
    <row r="2802" spans="9:12" x14ac:dyDescent="0.2">
      <c r="I2802" s="1"/>
      <c r="L2802" s="1"/>
    </row>
    <row r="2803" spans="9:12" x14ac:dyDescent="0.2">
      <c r="I2803" s="1"/>
      <c r="L2803" s="1"/>
    </row>
    <row r="2804" spans="9:12" x14ac:dyDescent="0.2">
      <c r="I2804" s="1"/>
      <c r="L2804" s="1"/>
    </row>
    <row r="2810" spans="9:12" x14ac:dyDescent="0.2">
      <c r="I2810" s="1"/>
      <c r="L2810" s="1"/>
    </row>
    <row r="2812" spans="9:12" x14ac:dyDescent="0.2">
      <c r="I2812" s="1"/>
      <c r="L2812" s="1"/>
    </row>
    <row r="2815" spans="9:12" x14ac:dyDescent="0.2">
      <c r="I2815" s="1"/>
      <c r="L2815" s="1"/>
    </row>
    <row r="2816" spans="9:12" x14ac:dyDescent="0.2">
      <c r="I2816" s="1"/>
      <c r="L2816" s="1"/>
    </row>
    <row r="2826" spans="9:12" x14ac:dyDescent="0.2">
      <c r="I2826" s="1"/>
      <c r="L2826" s="1"/>
    </row>
    <row r="2828" spans="9:12" x14ac:dyDescent="0.2">
      <c r="I2828" s="1"/>
      <c r="L2828" s="1"/>
    </row>
    <row r="2829" spans="9:12" x14ac:dyDescent="0.2">
      <c r="I2829" s="1"/>
      <c r="L2829" s="1"/>
    </row>
    <row r="2831" spans="9:12" x14ac:dyDescent="0.2">
      <c r="I2831" s="1"/>
      <c r="L2831" s="1"/>
    </row>
    <row r="2832" spans="9:12" x14ac:dyDescent="0.2">
      <c r="I2832" s="1"/>
      <c r="L2832" s="1"/>
    </row>
    <row r="2834" spans="9:12" x14ac:dyDescent="0.2">
      <c r="I2834" s="1"/>
      <c r="L2834" s="1"/>
    </row>
    <row r="2837" spans="9:12" x14ac:dyDescent="0.2">
      <c r="I2837" s="1"/>
      <c r="L2837" s="1"/>
    </row>
    <row r="2838" spans="9:12" x14ac:dyDescent="0.2">
      <c r="I2838" s="1"/>
      <c r="L2838" s="1"/>
    </row>
    <row r="2841" spans="9:12" x14ac:dyDescent="0.2">
      <c r="I2841" s="1"/>
      <c r="L2841" s="1"/>
    </row>
    <row r="2842" spans="9:12" x14ac:dyDescent="0.2">
      <c r="I2842" s="1"/>
      <c r="L2842" s="1"/>
    </row>
    <row r="2843" spans="9:12" x14ac:dyDescent="0.2">
      <c r="I2843" s="1"/>
      <c r="L2843" s="1"/>
    </row>
    <row r="2844" spans="9:12" x14ac:dyDescent="0.2">
      <c r="I2844" s="1"/>
      <c r="L2844" s="1"/>
    </row>
    <row r="2845" spans="9:12" x14ac:dyDescent="0.2">
      <c r="I2845" s="1"/>
      <c r="L2845" s="1"/>
    </row>
    <row r="2846" spans="9:12" x14ac:dyDescent="0.2">
      <c r="I2846" s="1"/>
      <c r="L2846" s="1"/>
    </row>
    <row r="2849" spans="9:12" x14ac:dyDescent="0.2">
      <c r="I2849" s="1"/>
      <c r="L2849" s="1"/>
    </row>
    <row r="2851" spans="9:12" x14ac:dyDescent="0.2">
      <c r="I2851" s="1"/>
      <c r="L2851" s="1"/>
    </row>
    <row r="2852" spans="9:12" x14ac:dyDescent="0.2">
      <c r="I2852" s="1"/>
      <c r="L2852" s="1"/>
    </row>
    <row r="2853" spans="9:12" x14ac:dyDescent="0.2">
      <c r="I2853" s="1"/>
      <c r="L2853" s="1"/>
    </row>
    <row r="2854" spans="9:12" x14ac:dyDescent="0.2">
      <c r="I2854" s="1"/>
      <c r="L2854" s="1"/>
    </row>
    <row r="2855" spans="9:12" x14ac:dyDescent="0.2">
      <c r="I2855" s="1"/>
      <c r="L2855" s="1"/>
    </row>
    <row r="2857" spans="9:12" x14ac:dyDescent="0.2">
      <c r="I2857" s="1"/>
      <c r="L2857" s="1"/>
    </row>
    <row r="2858" spans="9:12" x14ac:dyDescent="0.2">
      <c r="I2858" s="1"/>
      <c r="L2858" s="1"/>
    </row>
    <row r="2859" spans="9:12" x14ac:dyDescent="0.2">
      <c r="I2859" s="1"/>
      <c r="L2859" s="1"/>
    </row>
    <row r="2860" spans="9:12" x14ac:dyDescent="0.2">
      <c r="I2860" s="1"/>
      <c r="L2860" s="1"/>
    </row>
    <row r="2861" spans="9:12" x14ac:dyDescent="0.2">
      <c r="I2861" s="1"/>
      <c r="L2861" s="1"/>
    </row>
    <row r="2862" spans="9:12" x14ac:dyDescent="0.2">
      <c r="I2862" s="1"/>
      <c r="L2862" s="1"/>
    </row>
    <row r="2864" spans="9:12" x14ac:dyDescent="0.2">
      <c r="I2864" s="1"/>
      <c r="L2864" s="1"/>
    </row>
    <row r="2865" spans="9:12" x14ac:dyDescent="0.2">
      <c r="I2865" s="1"/>
      <c r="L2865" s="1"/>
    </row>
    <row r="2866" spans="9:12" x14ac:dyDescent="0.2">
      <c r="I2866" s="1"/>
      <c r="L2866" s="1"/>
    </row>
    <row r="2868" spans="9:12" x14ac:dyDescent="0.2">
      <c r="I2868" s="1"/>
      <c r="L2868" s="1"/>
    </row>
    <row r="2886" spans="9:12" x14ac:dyDescent="0.2">
      <c r="I2886" s="1"/>
      <c r="L2886" s="1"/>
    </row>
    <row r="2889" spans="9:12" x14ac:dyDescent="0.2">
      <c r="I2889" s="1"/>
      <c r="L2889" s="1"/>
    </row>
    <row r="2892" spans="9:12" x14ac:dyDescent="0.2">
      <c r="I2892" s="1"/>
      <c r="L2892" s="1"/>
    </row>
    <row r="2903" spans="9:12" x14ac:dyDescent="0.2">
      <c r="I2903" s="1"/>
      <c r="L2903" s="1"/>
    </row>
    <row r="2905" spans="9:12" x14ac:dyDescent="0.2">
      <c r="I2905" s="1"/>
      <c r="L2905" s="1"/>
    </row>
    <row r="2909" spans="9:12" x14ac:dyDescent="0.2">
      <c r="I2909" s="1"/>
      <c r="L2909" s="1"/>
    </row>
    <row r="2911" spans="9:12" x14ac:dyDescent="0.2">
      <c r="I2911" s="1"/>
      <c r="L2911" s="1"/>
    </row>
    <row r="2912" spans="9:12" x14ac:dyDescent="0.2">
      <c r="I2912" s="1"/>
      <c r="L2912" s="1"/>
    </row>
    <row r="2919" spans="9:12" x14ac:dyDescent="0.2">
      <c r="I2919" s="1"/>
      <c r="L2919" s="1"/>
    </row>
    <row r="2922" spans="9:12" x14ac:dyDescent="0.2">
      <c r="I2922" s="1"/>
      <c r="L2922" s="1"/>
    </row>
    <row r="2923" spans="9:12" x14ac:dyDescent="0.2">
      <c r="I2923" s="1"/>
      <c r="L2923" s="1"/>
    </row>
    <row r="2928" spans="9:12" x14ac:dyDescent="0.2">
      <c r="I2928" s="1"/>
      <c r="L2928" s="1"/>
    </row>
    <row r="2931" spans="9:12" x14ac:dyDescent="0.2">
      <c r="I2931" s="1"/>
      <c r="L2931" s="1"/>
    </row>
    <row r="2932" spans="9:12" x14ac:dyDescent="0.2">
      <c r="I2932" s="1"/>
      <c r="L2932" s="1"/>
    </row>
    <row r="2937" spans="9:12" x14ac:dyDescent="0.2">
      <c r="I2937" s="1"/>
      <c r="L2937" s="1"/>
    </row>
    <row r="2938" spans="9:12" x14ac:dyDescent="0.2">
      <c r="I2938" s="1"/>
      <c r="L2938" s="1"/>
    </row>
    <row r="2942" spans="9:12" x14ac:dyDescent="0.2">
      <c r="I2942" s="1"/>
      <c r="L2942" s="1"/>
    </row>
    <row r="2943" spans="9:12" x14ac:dyDescent="0.2">
      <c r="I2943" s="1"/>
      <c r="L2943" s="1"/>
    </row>
    <row r="2946" spans="9:12" x14ac:dyDescent="0.2">
      <c r="I2946" s="1"/>
      <c r="L2946" s="1"/>
    </row>
    <row r="2947" spans="9:12" x14ac:dyDescent="0.2">
      <c r="I2947" s="1"/>
      <c r="L2947" s="1"/>
    </row>
    <row r="2948" spans="9:12" x14ac:dyDescent="0.2">
      <c r="I2948" s="1"/>
      <c r="L2948" s="1"/>
    </row>
    <row r="2951" spans="9:12" x14ac:dyDescent="0.2">
      <c r="I2951" s="1"/>
      <c r="L2951" s="1"/>
    </row>
    <row r="2964" spans="9:12" x14ac:dyDescent="0.2">
      <c r="I2964" s="1"/>
      <c r="L2964" s="1"/>
    </row>
    <row r="2966" spans="9:12" x14ac:dyDescent="0.2">
      <c r="I2966" s="1"/>
      <c r="L2966" s="1"/>
    </row>
    <row r="2967" spans="9:12" x14ac:dyDescent="0.2">
      <c r="I2967" s="1"/>
      <c r="L2967" s="1"/>
    </row>
    <row r="2969" spans="9:12" x14ac:dyDescent="0.2">
      <c r="I2969" s="1"/>
      <c r="L2969" s="1"/>
    </row>
    <row r="2972" spans="9:12" x14ac:dyDescent="0.2">
      <c r="I2972" s="1"/>
      <c r="L2972" s="1"/>
    </row>
    <row r="2976" spans="9:12" x14ac:dyDescent="0.2">
      <c r="I2976" s="1"/>
      <c r="L2976" s="1"/>
    </row>
    <row r="2986" spans="9:12" x14ac:dyDescent="0.2">
      <c r="I2986" s="1"/>
      <c r="L2986" s="1"/>
    </row>
    <row r="2987" spans="9:12" x14ac:dyDescent="0.2">
      <c r="I2987" s="1"/>
      <c r="L2987" s="1"/>
    </row>
    <row r="2988" spans="9:12" x14ac:dyDescent="0.2">
      <c r="I2988" s="1"/>
      <c r="L2988" s="1"/>
    </row>
    <row r="2989" spans="9:12" x14ac:dyDescent="0.2">
      <c r="I2989" s="1"/>
      <c r="L2989" s="1"/>
    </row>
    <row r="2990" spans="9:12" x14ac:dyDescent="0.2">
      <c r="I2990" s="1"/>
      <c r="L2990" s="1"/>
    </row>
    <row r="2991" spans="9:12" x14ac:dyDescent="0.2">
      <c r="I2991" s="1"/>
      <c r="L2991" s="1"/>
    </row>
    <row r="2992" spans="9:12" x14ac:dyDescent="0.2">
      <c r="I2992" s="1"/>
      <c r="L2992" s="1"/>
    </row>
    <row r="2993" spans="9:12" x14ac:dyDescent="0.2">
      <c r="I2993" s="1"/>
      <c r="L2993" s="1"/>
    </row>
    <row r="2998" spans="9:12" x14ac:dyDescent="0.2">
      <c r="I2998" s="1"/>
      <c r="L2998" s="1"/>
    </row>
    <row r="3000" spans="9:12" x14ac:dyDescent="0.2">
      <c r="I3000" s="1"/>
      <c r="L3000" s="1"/>
    </row>
    <row r="3001" spans="9:12" x14ac:dyDescent="0.2">
      <c r="I3001" s="1"/>
      <c r="L3001" s="1"/>
    </row>
    <row r="3002" spans="9:12" x14ac:dyDescent="0.2">
      <c r="I3002" s="1"/>
      <c r="L3002" s="1"/>
    </row>
    <row r="3003" spans="9:12" x14ac:dyDescent="0.2">
      <c r="I3003" s="1"/>
      <c r="L3003" s="1"/>
    </row>
    <row r="3004" spans="9:12" x14ac:dyDescent="0.2">
      <c r="I3004" s="1"/>
      <c r="L3004" s="1"/>
    </row>
    <row r="3006" spans="9:12" x14ac:dyDescent="0.2">
      <c r="I3006" s="1"/>
      <c r="L3006" s="1"/>
    </row>
    <row r="3007" spans="9:12" x14ac:dyDescent="0.2">
      <c r="I3007" s="1"/>
      <c r="L3007" s="1"/>
    </row>
    <row r="3008" spans="9:12" x14ac:dyDescent="0.2">
      <c r="I3008" s="1"/>
      <c r="L3008" s="1"/>
    </row>
    <row r="3009" spans="9:12" x14ac:dyDescent="0.2">
      <c r="I3009" s="1"/>
      <c r="L3009" s="1"/>
    </row>
    <row r="3010" spans="9:12" x14ac:dyDescent="0.2">
      <c r="I3010" s="1"/>
      <c r="L3010" s="1"/>
    </row>
    <row r="3012" spans="9:12" x14ac:dyDescent="0.2">
      <c r="I3012" s="1"/>
      <c r="L3012" s="1"/>
    </row>
    <row r="3014" spans="9:12" x14ac:dyDescent="0.2">
      <c r="I3014" s="1"/>
      <c r="L3014" s="1"/>
    </row>
    <row r="3015" spans="9:12" x14ac:dyDescent="0.2">
      <c r="I3015" s="1"/>
      <c r="L3015" s="1"/>
    </row>
    <row r="3017" spans="9:12" x14ac:dyDescent="0.2">
      <c r="I3017" s="1"/>
      <c r="L3017" s="1"/>
    </row>
    <row r="3018" spans="9:12" x14ac:dyDescent="0.2">
      <c r="I3018" s="1"/>
      <c r="L3018" s="1"/>
    </row>
    <row r="3019" spans="9:12" x14ac:dyDescent="0.2">
      <c r="I3019" s="1"/>
      <c r="L3019" s="1"/>
    </row>
    <row r="3020" spans="9:12" x14ac:dyDescent="0.2">
      <c r="I3020" s="1"/>
      <c r="L3020" s="1"/>
    </row>
    <row r="3021" spans="9:12" x14ac:dyDescent="0.2">
      <c r="I3021" s="1"/>
      <c r="L3021" s="1"/>
    </row>
    <row r="3023" spans="9:12" x14ac:dyDescent="0.2">
      <c r="I3023" s="1"/>
      <c r="L3023" s="1"/>
    </row>
    <row r="3026" spans="9:12" x14ac:dyDescent="0.2">
      <c r="I3026" s="1"/>
      <c r="L3026" s="1"/>
    </row>
    <row r="3027" spans="9:12" x14ac:dyDescent="0.2">
      <c r="I3027" s="1"/>
      <c r="L3027" s="1"/>
    </row>
    <row r="3031" spans="9:12" x14ac:dyDescent="0.2">
      <c r="I3031" s="1"/>
      <c r="L3031" s="1"/>
    </row>
    <row r="3033" spans="9:12" x14ac:dyDescent="0.2">
      <c r="I3033" s="1"/>
      <c r="L3033" s="1"/>
    </row>
    <row r="3034" spans="9:12" x14ac:dyDescent="0.2">
      <c r="I3034" s="1"/>
      <c r="L3034" s="1"/>
    </row>
    <row r="3035" spans="9:12" x14ac:dyDescent="0.2">
      <c r="I3035" s="1"/>
      <c r="L3035" s="1"/>
    </row>
    <row r="3040" spans="9:12" x14ac:dyDescent="0.2">
      <c r="I3040" s="1"/>
      <c r="L3040" s="1"/>
    </row>
    <row r="3041" spans="9:12" x14ac:dyDescent="0.2">
      <c r="I3041" s="1"/>
      <c r="L3041" s="1"/>
    </row>
    <row r="3042" spans="9:12" x14ac:dyDescent="0.2">
      <c r="I3042" s="1"/>
      <c r="L3042" s="1"/>
    </row>
    <row r="3043" spans="9:12" x14ac:dyDescent="0.2">
      <c r="I3043" s="1"/>
      <c r="L3043" s="1"/>
    </row>
    <row r="3044" spans="9:12" x14ac:dyDescent="0.2">
      <c r="I3044" s="1"/>
      <c r="L3044" s="1"/>
    </row>
    <row r="3046" spans="9:12" x14ac:dyDescent="0.2">
      <c r="I3046" s="1"/>
      <c r="L3046" s="1"/>
    </row>
    <row r="3047" spans="9:12" x14ac:dyDescent="0.2">
      <c r="I3047" s="1"/>
      <c r="L3047" s="1"/>
    </row>
    <row r="3048" spans="9:12" x14ac:dyDescent="0.2">
      <c r="I3048" s="1"/>
      <c r="L3048" s="1"/>
    </row>
    <row r="3049" spans="9:12" x14ac:dyDescent="0.2">
      <c r="I3049" s="1"/>
      <c r="L3049" s="1"/>
    </row>
    <row r="3050" spans="9:12" x14ac:dyDescent="0.2">
      <c r="I3050" s="1"/>
      <c r="L3050" s="1"/>
    </row>
    <row r="3052" spans="9:12" x14ac:dyDescent="0.2">
      <c r="I3052" s="1"/>
      <c r="L3052" s="1"/>
    </row>
    <row r="3053" spans="9:12" x14ac:dyDescent="0.2">
      <c r="I3053" s="1"/>
      <c r="L3053" s="1"/>
    </row>
    <row r="3054" spans="9:12" x14ac:dyDescent="0.2">
      <c r="I3054" s="1"/>
      <c r="L3054" s="1"/>
    </row>
    <row r="3056" spans="9:12" x14ac:dyDescent="0.2">
      <c r="I3056" s="1"/>
      <c r="L3056" s="1"/>
    </row>
    <row r="3057" spans="9:12" x14ac:dyDescent="0.2">
      <c r="I3057" s="1"/>
      <c r="L3057" s="1"/>
    </row>
    <row r="3058" spans="9:12" x14ac:dyDescent="0.2">
      <c r="I3058" s="1"/>
      <c r="L3058" s="1"/>
    </row>
    <row r="3060" spans="9:12" x14ac:dyDescent="0.2">
      <c r="I3060" s="1"/>
      <c r="L3060" s="1"/>
    </row>
    <row r="3062" spans="9:12" x14ac:dyDescent="0.2">
      <c r="I3062" s="1"/>
      <c r="L3062" s="1"/>
    </row>
    <row r="3063" spans="9:12" x14ac:dyDescent="0.2">
      <c r="I3063" s="1"/>
      <c r="L3063" s="1"/>
    </row>
    <row r="3064" spans="9:12" x14ac:dyDescent="0.2">
      <c r="I3064" s="1"/>
      <c r="L3064" s="1"/>
    </row>
    <row r="3065" spans="9:12" x14ac:dyDescent="0.2">
      <c r="I3065" s="1"/>
      <c r="L3065" s="1"/>
    </row>
    <row r="3069" spans="9:12" x14ac:dyDescent="0.2">
      <c r="I3069" s="1"/>
      <c r="L3069" s="1"/>
    </row>
    <row r="3070" spans="9:12" x14ac:dyDescent="0.2">
      <c r="I3070" s="1"/>
      <c r="L3070" s="1"/>
    </row>
    <row r="3071" spans="9:12" x14ac:dyDescent="0.2">
      <c r="I3071" s="1"/>
      <c r="L3071" s="1"/>
    </row>
    <row r="3072" spans="9:12" x14ac:dyDescent="0.2">
      <c r="I3072" s="1"/>
      <c r="L3072" s="1"/>
    </row>
    <row r="3073" spans="9:12" x14ac:dyDescent="0.2">
      <c r="I3073" s="1"/>
      <c r="L3073" s="1"/>
    </row>
    <row r="3074" spans="9:12" x14ac:dyDescent="0.2">
      <c r="I3074" s="1"/>
      <c r="L3074" s="1"/>
    </row>
    <row r="3075" spans="9:12" x14ac:dyDescent="0.2">
      <c r="I3075" s="1"/>
      <c r="L3075" s="1"/>
    </row>
    <row r="3081" spans="9:12" x14ac:dyDescent="0.2">
      <c r="I3081" s="1"/>
      <c r="L3081" s="1"/>
    </row>
    <row r="3082" spans="9:12" x14ac:dyDescent="0.2">
      <c r="I3082" s="1"/>
      <c r="L3082" s="1"/>
    </row>
    <row r="3084" spans="9:12" x14ac:dyDescent="0.2">
      <c r="I3084" s="1"/>
      <c r="L3084" s="1"/>
    </row>
    <row r="3085" spans="9:12" x14ac:dyDescent="0.2">
      <c r="I3085" s="1"/>
      <c r="L3085" s="1"/>
    </row>
    <row r="3086" spans="9:12" x14ac:dyDescent="0.2">
      <c r="I3086" s="1"/>
      <c r="L3086" s="1"/>
    </row>
    <row r="3088" spans="9:12" x14ac:dyDescent="0.2">
      <c r="I3088" s="1"/>
      <c r="L3088" s="1"/>
    </row>
    <row r="3089" spans="9:12" x14ac:dyDescent="0.2">
      <c r="I3089" s="1"/>
      <c r="L3089" s="1"/>
    </row>
    <row r="3092" spans="9:12" x14ac:dyDescent="0.2">
      <c r="I3092" s="1"/>
      <c r="L3092" s="1"/>
    </row>
    <row r="3095" spans="9:12" x14ac:dyDescent="0.2">
      <c r="I3095" s="1"/>
      <c r="L3095" s="1"/>
    </row>
    <row r="3097" spans="9:12" x14ac:dyDescent="0.2">
      <c r="I3097" s="1"/>
      <c r="L3097" s="1"/>
    </row>
    <row r="3098" spans="9:12" x14ac:dyDescent="0.2">
      <c r="I3098" s="1"/>
      <c r="L3098" s="1"/>
    </row>
    <row r="3099" spans="9:12" x14ac:dyDescent="0.2">
      <c r="I3099" s="1"/>
      <c r="L3099" s="1"/>
    </row>
    <row r="3100" spans="9:12" x14ac:dyDescent="0.2">
      <c r="I3100" s="1"/>
      <c r="L3100" s="1"/>
    </row>
    <row r="3101" spans="9:12" x14ac:dyDescent="0.2">
      <c r="I3101" s="1"/>
      <c r="L3101" s="1"/>
    </row>
    <row r="3102" spans="9:12" x14ac:dyDescent="0.2">
      <c r="I3102" s="1"/>
      <c r="L3102" s="1"/>
    </row>
    <row r="3103" spans="9:12" x14ac:dyDescent="0.2">
      <c r="I3103" s="1"/>
      <c r="L3103" s="1"/>
    </row>
    <row r="3106" spans="9:12" x14ac:dyDescent="0.2">
      <c r="I3106" s="1"/>
      <c r="L3106" s="1"/>
    </row>
    <row r="3107" spans="9:12" x14ac:dyDescent="0.2">
      <c r="I3107" s="1"/>
      <c r="L3107" s="1"/>
    </row>
    <row r="3108" spans="9:12" x14ac:dyDescent="0.2">
      <c r="I3108" s="1"/>
      <c r="L3108" s="1"/>
    </row>
    <row r="3109" spans="9:12" x14ac:dyDescent="0.2">
      <c r="I3109" s="1"/>
      <c r="L3109" s="1"/>
    </row>
    <row r="3110" spans="9:12" x14ac:dyDescent="0.2">
      <c r="I3110" s="1"/>
      <c r="L3110" s="1"/>
    </row>
    <row r="3111" spans="9:12" x14ac:dyDescent="0.2">
      <c r="I3111" s="1"/>
      <c r="L3111" s="1"/>
    </row>
    <row r="3112" spans="9:12" x14ac:dyDescent="0.2">
      <c r="I3112" s="1"/>
      <c r="L3112" s="1"/>
    </row>
    <row r="3114" spans="9:12" x14ac:dyDescent="0.2">
      <c r="I3114" s="1"/>
      <c r="L3114" s="1"/>
    </row>
    <row r="3115" spans="9:12" x14ac:dyDescent="0.2">
      <c r="I3115" s="1"/>
      <c r="L3115" s="1"/>
    </row>
    <row r="3116" spans="9:12" x14ac:dyDescent="0.2">
      <c r="I3116" s="1"/>
      <c r="L3116" s="1"/>
    </row>
    <row r="3117" spans="9:12" x14ac:dyDescent="0.2">
      <c r="I3117" s="1"/>
      <c r="L3117" s="1"/>
    </row>
    <row r="3119" spans="9:12" x14ac:dyDescent="0.2">
      <c r="I3119" s="1"/>
      <c r="L3119" s="1"/>
    </row>
    <row r="3121" spans="9:12" x14ac:dyDescent="0.2">
      <c r="I3121" s="1"/>
      <c r="L3121" s="1"/>
    </row>
    <row r="3122" spans="9:12" x14ac:dyDescent="0.2">
      <c r="I3122" s="1"/>
      <c r="L3122" s="1"/>
    </row>
    <row r="3123" spans="9:12" x14ac:dyDescent="0.2">
      <c r="I3123" s="1"/>
      <c r="L3123" s="1"/>
    </row>
    <row r="3124" spans="9:12" x14ac:dyDescent="0.2">
      <c r="I3124" s="1"/>
      <c r="L3124" s="1"/>
    </row>
    <row r="3126" spans="9:12" x14ac:dyDescent="0.2">
      <c r="I3126" s="1"/>
      <c r="L3126" s="1"/>
    </row>
    <row r="3127" spans="9:12" x14ac:dyDescent="0.2">
      <c r="I3127" s="1"/>
      <c r="L3127" s="1"/>
    </row>
    <row r="3128" spans="9:12" x14ac:dyDescent="0.2">
      <c r="I3128" s="1"/>
      <c r="L3128" s="1"/>
    </row>
    <row r="3129" spans="9:12" x14ac:dyDescent="0.2">
      <c r="I3129" s="1"/>
      <c r="L3129" s="1"/>
    </row>
    <row r="3130" spans="9:12" x14ac:dyDescent="0.2">
      <c r="I3130" s="1"/>
      <c r="L3130" s="1"/>
    </row>
    <row r="3131" spans="9:12" x14ac:dyDescent="0.2">
      <c r="I3131" s="1"/>
      <c r="L3131" s="1"/>
    </row>
    <row r="3132" spans="9:12" x14ac:dyDescent="0.2">
      <c r="I3132" s="1"/>
      <c r="L3132" s="1"/>
    </row>
    <row r="3133" spans="9:12" x14ac:dyDescent="0.2">
      <c r="I3133" s="1"/>
      <c r="L3133" s="1"/>
    </row>
    <row r="3134" spans="9:12" x14ac:dyDescent="0.2">
      <c r="I3134" s="1"/>
      <c r="L3134" s="1"/>
    </row>
    <row r="3135" spans="9:12" x14ac:dyDescent="0.2">
      <c r="I3135" s="1"/>
      <c r="L3135" s="1"/>
    </row>
    <row r="3136" spans="9:12" x14ac:dyDescent="0.2">
      <c r="I3136" s="1"/>
      <c r="L3136" s="1"/>
    </row>
    <row r="3137" spans="9:12" x14ac:dyDescent="0.2">
      <c r="I3137" s="1"/>
      <c r="L3137" s="1"/>
    </row>
    <row r="3138" spans="9:12" x14ac:dyDescent="0.2">
      <c r="I3138" s="1"/>
      <c r="L3138" s="1"/>
    </row>
    <row r="3139" spans="9:12" x14ac:dyDescent="0.2">
      <c r="I3139" s="1"/>
      <c r="L3139" s="1"/>
    </row>
    <row r="3141" spans="9:12" x14ac:dyDescent="0.2">
      <c r="I3141" s="1"/>
      <c r="L3141" s="1"/>
    </row>
    <row r="3142" spans="9:12" x14ac:dyDescent="0.2">
      <c r="I3142" s="1"/>
      <c r="L3142" s="1"/>
    </row>
    <row r="3143" spans="9:12" x14ac:dyDescent="0.2">
      <c r="I3143" s="1"/>
      <c r="L3143" s="1"/>
    </row>
    <row r="3145" spans="9:12" x14ac:dyDescent="0.2">
      <c r="I3145" s="1"/>
      <c r="L3145" s="1"/>
    </row>
    <row r="3147" spans="9:12" x14ac:dyDescent="0.2">
      <c r="I3147" s="1"/>
      <c r="L3147" s="1"/>
    </row>
    <row r="3150" spans="9:12" x14ac:dyDescent="0.2">
      <c r="I3150" s="1"/>
      <c r="L3150" s="1"/>
    </row>
    <row r="3152" spans="9:12" x14ac:dyDescent="0.2">
      <c r="I3152" s="1"/>
      <c r="L3152" s="1"/>
    </row>
    <row r="3154" spans="9:12" x14ac:dyDescent="0.2">
      <c r="I3154" s="1"/>
      <c r="L3154" s="1"/>
    </row>
    <row r="3156" spans="9:12" x14ac:dyDescent="0.2">
      <c r="I3156" s="1"/>
      <c r="L3156" s="1"/>
    </row>
    <row r="3157" spans="9:12" x14ac:dyDescent="0.2">
      <c r="I3157" s="1"/>
      <c r="L3157" s="1"/>
    </row>
    <row r="3158" spans="9:12" x14ac:dyDescent="0.2">
      <c r="I3158" s="1"/>
      <c r="L3158" s="1"/>
    </row>
    <row r="3159" spans="9:12" x14ac:dyDescent="0.2">
      <c r="I3159" s="1"/>
      <c r="L3159" s="1"/>
    </row>
    <row r="3166" spans="9:12" x14ac:dyDescent="0.2">
      <c r="I3166" s="1"/>
      <c r="L3166" s="1"/>
    </row>
    <row r="3167" spans="9:12" x14ac:dyDescent="0.2">
      <c r="I3167" s="1"/>
      <c r="L3167" s="1"/>
    </row>
    <row r="3169" spans="9:12" x14ac:dyDescent="0.2">
      <c r="I3169" s="1"/>
      <c r="L3169" s="1"/>
    </row>
    <row r="3170" spans="9:12" x14ac:dyDescent="0.2">
      <c r="I3170" s="1"/>
      <c r="L3170" s="1"/>
    </row>
    <row r="3172" spans="9:12" x14ac:dyDescent="0.2">
      <c r="I3172" s="1"/>
      <c r="L3172" s="1"/>
    </row>
    <row r="3177" spans="9:12" x14ac:dyDescent="0.2">
      <c r="I3177" s="1"/>
      <c r="L3177" s="1"/>
    </row>
    <row r="3178" spans="9:12" x14ac:dyDescent="0.2">
      <c r="I3178" s="1"/>
      <c r="L3178" s="1"/>
    </row>
    <row r="3180" spans="9:12" x14ac:dyDescent="0.2">
      <c r="I3180" s="1"/>
      <c r="L3180" s="1"/>
    </row>
    <row r="3183" spans="9:12" x14ac:dyDescent="0.2">
      <c r="I3183" s="1"/>
      <c r="L3183" s="1"/>
    </row>
    <row r="3189" spans="9:12" x14ac:dyDescent="0.2">
      <c r="I3189" s="1"/>
      <c r="L3189" s="1"/>
    </row>
    <row r="3191" spans="9:12" x14ac:dyDescent="0.2">
      <c r="I3191" s="1"/>
      <c r="L3191" s="1"/>
    </row>
    <row r="3194" spans="9:12" x14ac:dyDescent="0.2">
      <c r="I3194" s="1"/>
      <c r="L3194" s="1"/>
    </row>
    <row r="3199" spans="9:12" x14ac:dyDescent="0.2">
      <c r="I3199" s="1"/>
      <c r="L3199" s="1"/>
    </row>
    <row r="3200" spans="9:12" x14ac:dyDescent="0.2">
      <c r="I3200" s="1"/>
      <c r="L3200" s="1"/>
    </row>
    <row r="3201" spans="9:12" x14ac:dyDescent="0.2">
      <c r="I3201" s="1"/>
      <c r="L3201" s="1"/>
    </row>
    <row r="3204" spans="9:12" x14ac:dyDescent="0.2">
      <c r="I3204" s="1"/>
      <c r="L3204" s="1"/>
    </row>
    <row r="3205" spans="9:12" x14ac:dyDescent="0.2">
      <c r="I3205" s="1"/>
      <c r="L3205" s="1"/>
    </row>
    <row r="3206" spans="9:12" x14ac:dyDescent="0.2">
      <c r="I3206" s="1"/>
      <c r="L3206" s="1"/>
    </row>
    <row r="3207" spans="9:12" x14ac:dyDescent="0.2">
      <c r="I3207" s="1"/>
      <c r="L3207" s="1"/>
    </row>
    <row r="3209" spans="9:12" x14ac:dyDescent="0.2">
      <c r="I3209" s="1"/>
      <c r="L3209" s="1"/>
    </row>
    <row r="3214" spans="9:12" x14ac:dyDescent="0.2">
      <c r="I3214" s="1"/>
      <c r="L3214" s="1"/>
    </row>
    <row r="3215" spans="9:12" x14ac:dyDescent="0.2">
      <c r="I3215" s="1"/>
      <c r="L3215" s="1"/>
    </row>
    <row r="3216" spans="9:12" x14ac:dyDescent="0.2">
      <c r="I3216" s="1"/>
      <c r="L3216" s="1"/>
    </row>
    <row r="3220" spans="9:12" x14ac:dyDescent="0.2">
      <c r="I3220" s="1"/>
      <c r="L3220" s="1"/>
    </row>
    <row r="3221" spans="9:12" x14ac:dyDescent="0.2">
      <c r="I3221" s="1"/>
      <c r="L3221" s="1"/>
    </row>
    <row r="3223" spans="9:12" x14ac:dyDescent="0.2">
      <c r="I3223" s="1"/>
      <c r="L3223" s="1"/>
    </row>
    <row r="3224" spans="9:12" x14ac:dyDescent="0.2">
      <c r="I3224" s="1"/>
      <c r="L3224" s="1"/>
    </row>
    <row r="3225" spans="9:12" x14ac:dyDescent="0.2">
      <c r="I3225" s="1"/>
      <c r="L3225" s="1"/>
    </row>
    <row r="3229" spans="9:12" x14ac:dyDescent="0.2">
      <c r="I3229" s="1"/>
      <c r="L3229" s="1"/>
    </row>
    <row r="3233" spans="9:12" x14ac:dyDescent="0.2">
      <c r="I3233" s="1"/>
      <c r="L3233" s="1"/>
    </row>
    <row r="3234" spans="9:12" x14ac:dyDescent="0.2">
      <c r="I3234" s="1"/>
      <c r="L3234" s="1"/>
    </row>
    <row r="3235" spans="9:12" x14ac:dyDescent="0.2">
      <c r="I3235" s="1"/>
      <c r="L3235" s="1"/>
    </row>
    <row r="3237" spans="9:12" x14ac:dyDescent="0.2">
      <c r="I3237" s="1"/>
      <c r="L3237" s="1"/>
    </row>
    <row r="3242" spans="9:12" x14ac:dyDescent="0.2">
      <c r="I3242" s="1"/>
      <c r="L3242" s="1"/>
    </row>
    <row r="3245" spans="9:12" x14ac:dyDescent="0.2">
      <c r="I3245" s="1"/>
      <c r="L3245" s="1"/>
    </row>
    <row r="3246" spans="9:12" x14ac:dyDescent="0.2">
      <c r="I3246" s="1"/>
      <c r="L3246" s="1"/>
    </row>
    <row r="3247" spans="9:12" x14ac:dyDescent="0.2">
      <c r="I3247" s="1"/>
      <c r="L3247" s="1"/>
    </row>
    <row r="3248" spans="9:12" x14ac:dyDescent="0.2">
      <c r="I3248" s="1"/>
      <c r="L3248" s="1"/>
    </row>
    <row r="3254" spans="9:12" x14ac:dyDescent="0.2">
      <c r="I3254" s="1"/>
      <c r="L3254" s="1"/>
    </row>
    <row r="3257" spans="9:12" x14ac:dyDescent="0.2">
      <c r="I3257" s="1"/>
      <c r="L3257" s="1"/>
    </row>
    <row r="3262" spans="9:12" x14ac:dyDescent="0.2">
      <c r="I3262" s="1"/>
      <c r="L3262" s="1"/>
    </row>
    <row r="3264" spans="9:12" x14ac:dyDescent="0.2">
      <c r="I3264" s="1"/>
      <c r="L3264" s="1"/>
    </row>
    <row r="3265" spans="9:12" x14ac:dyDescent="0.2">
      <c r="I3265" s="1"/>
      <c r="L3265" s="1"/>
    </row>
    <row r="3266" spans="9:12" x14ac:dyDescent="0.2">
      <c r="I3266" s="1"/>
      <c r="L3266" s="1"/>
    </row>
    <row r="3273" spans="9:12" x14ac:dyDescent="0.2">
      <c r="I3273" s="1"/>
      <c r="L3273" s="1"/>
    </row>
    <row r="3274" spans="9:12" x14ac:dyDescent="0.2">
      <c r="I3274" s="1"/>
      <c r="L3274" s="1"/>
    </row>
    <row r="3278" spans="9:12" x14ac:dyDescent="0.2">
      <c r="I3278" s="1"/>
      <c r="L3278" s="1"/>
    </row>
    <row r="3279" spans="9:12" x14ac:dyDescent="0.2">
      <c r="I3279" s="1"/>
      <c r="L3279" s="1"/>
    </row>
    <row r="3284" spans="9:12" x14ac:dyDescent="0.2">
      <c r="I3284" s="1"/>
      <c r="L3284" s="1"/>
    </row>
    <row r="3294" spans="9:12" x14ac:dyDescent="0.2">
      <c r="I3294" s="1"/>
      <c r="L3294" s="1"/>
    </row>
    <row r="3297" spans="9:12" x14ac:dyDescent="0.2">
      <c r="I3297" s="1"/>
      <c r="L3297" s="1"/>
    </row>
    <row r="3300" spans="9:12" x14ac:dyDescent="0.2">
      <c r="I3300" s="1"/>
      <c r="L3300" s="1"/>
    </row>
    <row r="3301" spans="9:12" x14ac:dyDescent="0.2">
      <c r="I3301" s="1"/>
      <c r="L3301" s="1"/>
    </row>
    <row r="3303" spans="9:12" x14ac:dyDescent="0.2">
      <c r="I3303" s="1"/>
      <c r="L3303" s="1"/>
    </row>
    <row r="3304" spans="9:12" x14ac:dyDescent="0.2">
      <c r="I3304" s="1"/>
      <c r="L3304" s="1"/>
    </row>
    <row r="3305" spans="9:12" x14ac:dyDescent="0.2">
      <c r="I3305" s="1"/>
      <c r="L3305" s="1"/>
    </row>
    <row r="3307" spans="9:12" x14ac:dyDescent="0.2">
      <c r="I3307" s="1"/>
      <c r="L3307" s="1"/>
    </row>
    <row r="3308" spans="9:12" x14ac:dyDescent="0.2">
      <c r="I3308" s="1"/>
      <c r="L3308" s="1"/>
    </row>
    <row r="3309" spans="9:12" x14ac:dyDescent="0.2">
      <c r="I3309" s="1"/>
      <c r="L3309" s="1"/>
    </row>
    <row r="3310" spans="9:12" x14ac:dyDescent="0.2">
      <c r="I3310" s="1"/>
      <c r="L3310" s="1"/>
    </row>
    <row r="3311" spans="9:12" x14ac:dyDescent="0.2">
      <c r="I3311" s="1"/>
      <c r="L3311" s="1"/>
    </row>
    <row r="3313" spans="9:12" x14ac:dyDescent="0.2">
      <c r="I3313" s="1"/>
      <c r="L3313" s="1"/>
    </row>
    <row r="3314" spans="9:12" x14ac:dyDescent="0.2">
      <c r="I3314" s="1"/>
      <c r="L3314" s="1"/>
    </row>
    <row r="3316" spans="9:12" x14ac:dyDescent="0.2">
      <c r="I3316" s="1"/>
      <c r="L3316" s="1"/>
    </row>
    <row r="3318" spans="9:12" x14ac:dyDescent="0.2">
      <c r="I3318" s="1"/>
      <c r="L3318" s="1"/>
    </row>
    <row r="3320" spans="9:12" x14ac:dyDescent="0.2">
      <c r="I3320" s="1"/>
      <c r="L3320" s="1"/>
    </row>
    <row r="3321" spans="9:12" x14ac:dyDescent="0.2">
      <c r="I3321" s="1"/>
      <c r="L3321" s="1"/>
    </row>
    <row r="3325" spans="9:12" x14ac:dyDescent="0.2">
      <c r="I3325" s="1"/>
      <c r="L3325" s="1"/>
    </row>
    <row r="3326" spans="9:12" x14ac:dyDescent="0.2">
      <c r="I3326" s="1"/>
      <c r="L3326" s="1"/>
    </row>
    <row r="3329" spans="9:12" x14ac:dyDescent="0.2">
      <c r="I3329" s="1"/>
      <c r="L3329" s="1"/>
    </row>
    <row r="3334" spans="9:12" x14ac:dyDescent="0.2">
      <c r="I3334" s="1"/>
      <c r="L3334" s="1"/>
    </row>
    <row r="3336" spans="9:12" x14ac:dyDescent="0.2">
      <c r="I3336" s="1"/>
      <c r="L3336" s="1"/>
    </row>
    <row r="3338" spans="9:12" x14ac:dyDescent="0.2">
      <c r="I3338" s="1"/>
      <c r="L3338" s="1"/>
    </row>
    <row r="3339" spans="9:12" x14ac:dyDescent="0.2">
      <c r="I3339" s="1"/>
      <c r="L3339" s="1"/>
    </row>
    <row r="3344" spans="9:12" x14ac:dyDescent="0.2">
      <c r="I3344" s="1"/>
      <c r="L3344" s="1"/>
    </row>
    <row r="3347" spans="9:12" x14ac:dyDescent="0.2">
      <c r="I3347" s="1"/>
      <c r="L3347" s="1"/>
    </row>
    <row r="3352" spans="9:12" x14ac:dyDescent="0.2">
      <c r="I3352" s="1"/>
      <c r="L3352" s="1"/>
    </row>
    <row r="3355" spans="9:12" x14ac:dyDescent="0.2">
      <c r="I3355" s="1"/>
      <c r="L3355" s="1"/>
    </row>
    <row r="3357" spans="9:12" x14ac:dyDescent="0.2">
      <c r="I3357" s="1"/>
      <c r="L3357" s="1"/>
    </row>
    <row r="3370" spans="9:12" x14ac:dyDescent="0.2">
      <c r="I3370" s="1"/>
      <c r="L3370" s="1"/>
    </row>
    <row r="3377" spans="9:12" x14ac:dyDescent="0.2">
      <c r="I3377" s="1"/>
      <c r="L3377" s="1"/>
    </row>
    <row r="3379" spans="9:12" x14ac:dyDescent="0.2">
      <c r="I3379" s="1"/>
      <c r="L3379" s="1"/>
    </row>
    <row r="3380" spans="9:12" x14ac:dyDescent="0.2">
      <c r="I3380" s="1"/>
      <c r="L3380" s="1"/>
    </row>
    <row r="3381" spans="9:12" x14ac:dyDescent="0.2">
      <c r="I3381" s="1"/>
      <c r="L3381" s="1"/>
    </row>
    <row r="3382" spans="9:12" x14ac:dyDescent="0.2">
      <c r="I3382" s="1"/>
      <c r="L3382" s="1"/>
    </row>
    <row r="3383" spans="9:12" x14ac:dyDescent="0.2">
      <c r="I3383" s="1"/>
      <c r="L3383" s="1"/>
    </row>
    <row r="3386" spans="9:12" x14ac:dyDescent="0.2">
      <c r="I3386" s="1"/>
      <c r="L3386" s="1"/>
    </row>
    <row r="3389" spans="9:12" x14ac:dyDescent="0.2">
      <c r="I3389" s="1"/>
      <c r="L3389" s="1"/>
    </row>
    <row r="3390" spans="9:12" x14ac:dyDescent="0.2">
      <c r="I3390" s="1"/>
      <c r="L3390" s="1"/>
    </row>
    <row r="3392" spans="9:12" x14ac:dyDescent="0.2">
      <c r="I3392" s="1"/>
      <c r="L3392" s="1"/>
    </row>
    <row r="3397" spans="9:12" x14ac:dyDescent="0.2">
      <c r="I3397" s="1"/>
      <c r="L3397" s="1"/>
    </row>
    <row r="3399" spans="9:12" x14ac:dyDescent="0.2">
      <c r="I3399" s="1"/>
      <c r="L3399" s="1"/>
    </row>
    <row r="3406" spans="9:12" x14ac:dyDescent="0.2">
      <c r="I3406" s="1"/>
      <c r="L3406" s="1"/>
    </row>
    <row r="3407" spans="9:12" x14ac:dyDescent="0.2">
      <c r="I3407" s="1"/>
      <c r="L3407" s="1"/>
    </row>
    <row r="3408" spans="9:12" x14ac:dyDescent="0.2">
      <c r="I3408" s="1"/>
      <c r="L3408" s="1"/>
    </row>
    <row r="3409" spans="9:12" x14ac:dyDescent="0.2">
      <c r="I3409" s="1"/>
      <c r="L3409" s="1"/>
    </row>
    <row r="3410" spans="9:12" x14ac:dyDescent="0.2">
      <c r="I3410" s="1"/>
      <c r="L3410" s="1"/>
    </row>
    <row r="3413" spans="9:12" x14ac:dyDescent="0.2">
      <c r="I3413" s="1"/>
      <c r="L3413" s="1"/>
    </row>
    <row r="3415" spans="9:12" x14ac:dyDescent="0.2">
      <c r="I3415" s="1"/>
      <c r="L3415" s="1"/>
    </row>
    <row r="3418" spans="9:12" x14ac:dyDescent="0.2">
      <c r="I3418" s="1"/>
      <c r="L3418" s="1"/>
    </row>
    <row r="3420" spans="9:12" x14ac:dyDescent="0.2">
      <c r="I3420" s="1"/>
      <c r="L3420" s="1"/>
    </row>
    <row r="3422" spans="9:12" x14ac:dyDescent="0.2">
      <c r="I3422" s="1"/>
      <c r="L3422" s="1"/>
    </row>
    <row r="3426" spans="9:12" x14ac:dyDescent="0.2">
      <c r="I3426" s="1"/>
      <c r="L3426" s="1"/>
    </row>
    <row r="3429" spans="9:12" x14ac:dyDescent="0.2">
      <c r="I3429" s="1"/>
      <c r="L3429" s="1"/>
    </row>
    <row r="3430" spans="9:12" x14ac:dyDescent="0.2">
      <c r="I3430" s="1"/>
      <c r="L3430" s="1"/>
    </row>
    <row r="3431" spans="9:12" x14ac:dyDescent="0.2">
      <c r="I3431" s="1"/>
      <c r="L3431" s="1"/>
    </row>
    <row r="3432" spans="9:12" x14ac:dyDescent="0.2">
      <c r="I3432" s="1"/>
      <c r="L3432" s="1"/>
    </row>
    <row r="3441" spans="9:12" x14ac:dyDescent="0.2">
      <c r="I3441" s="1"/>
      <c r="L3441" s="1"/>
    </row>
    <row r="3442" spans="9:12" x14ac:dyDescent="0.2">
      <c r="I3442" s="1"/>
      <c r="L3442" s="1"/>
    </row>
    <row r="3443" spans="9:12" x14ac:dyDescent="0.2">
      <c r="I3443" s="1"/>
      <c r="L3443" s="1"/>
    </row>
    <row r="3446" spans="9:12" x14ac:dyDescent="0.2">
      <c r="I3446" s="1"/>
      <c r="L3446" s="1"/>
    </row>
    <row r="3447" spans="9:12" x14ac:dyDescent="0.2">
      <c r="I3447" s="1"/>
      <c r="L3447" s="1"/>
    </row>
    <row r="3450" spans="9:12" x14ac:dyDescent="0.2">
      <c r="I3450" s="1"/>
      <c r="L3450" s="1"/>
    </row>
    <row r="3451" spans="9:12" x14ac:dyDescent="0.2">
      <c r="I3451" s="1"/>
      <c r="L3451" s="1"/>
    </row>
    <row r="3452" spans="9:12" x14ac:dyDescent="0.2">
      <c r="I3452" s="1"/>
      <c r="L3452" s="1"/>
    </row>
    <row r="3460" spans="9:12" x14ac:dyDescent="0.2">
      <c r="I3460" s="1"/>
      <c r="L3460" s="1"/>
    </row>
    <row r="3463" spans="9:12" x14ac:dyDescent="0.2">
      <c r="I3463" s="1"/>
      <c r="L3463" s="1"/>
    </row>
    <row r="3464" spans="9:12" x14ac:dyDescent="0.2">
      <c r="I3464" s="1"/>
      <c r="L3464" s="1"/>
    </row>
    <row r="3467" spans="9:12" x14ac:dyDescent="0.2">
      <c r="I3467" s="1"/>
      <c r="L3467" s="1"/>
    </row>
    <row r="3468" spans="9:12" x14ac:dyDescent="0.2">
      <c r="I3468" s="1"/>
      <c r="L3468" s="1"/>
    </row>
    <row r="3469" spans="9:12" x14ac:dyDescent="0.2">
      <c r="I3469" s="1"/>
      <c r="L3469" s="1"/>
    </row>
    <row r="3471" spans="9:12" x14ac:dyDescent="0.2">
      <c r="I3471" s="1"/>
      <c r="L3471" s="1"/>
    </row>
    <row r="3474" spans="9:12" x14ac:dyDescent="0.2">
      <c r="I3474" s="1"/>
      <c r="L3474" s="1"/>
    </row>
    <row r="3475" spans="9:12" x14ac:dyDescent="0.2">
      <c r="I3475" s="1"/>
      <c r="L3475" s="1"/>
    </row>
    <row r="3476" spans="9:12" x14ac:dyDescent="0.2">
      <c r="I3476" s="1"/>
      <c r="L3476" s="1"/>
    </row>
    <row r="3484" spans="9:12" x14ac:dyDescent="0.2">
      <c r="I3484" s="1"/>
      <c r="L3484" s="1"/>
    </row>
    <row r="3485" spans="9:12" x14ac:dyDescent="0.2">
      <c r="I3485" s="1"/>
      <c r="L3485" s="1"/>
    </row>
    <row r="3496" spans="9:12" x14ac:dyDescent="0.2">
      <c r="I3496" s="1"/>
      <c r="L3496" s="1"/>
    </row>
    <row r="3497" spans="9:12" x14ac:dyDescent="0.2">
      <c r="I3497" s="1"/>
      <c r="L3497" s="1"/>
    </row>
    <row r="3501" spans="9:12" x14ac:dyDescent="0.2">
      <c r="I3501" s="1"/>
      <c r="L3501" s="1"/>
    </row>
    <row r="3504" spans="9:12" x14ac:dyDescent="0.2">
      <c r="I3504" s="1"/>
      <c r="L3504" s="1"/>
    </row>
    <row r="3507" spans="9:12" x14ac:dyDescent="0.2">
      <c r="I3507" s="1"/>
      <c r="L3507" s="1"/>
    </row>
    <row r="3508" spans="9:12" x14ac:dyDescent="0.2">
      <c r="I3508" s="1"/>
      <c r="L3508" s="1"/>
    </row>
    <row r="3509" spans="9:12" x14ac:dyDescent="0.2">
      <c r="I3509" s="1"/>
      <c r="L3509" s="1"/>
    </row>
    <row r="3512" spans="9:12" x14ac:dyDescent="0.2">
      <c r="I3512" s="1"/>
      <c r="L3512" s="1"/>
    </row>
    <row r="3513" spans="9:12" x14ac:dyDescent="0.2">
      <c r="I3513" s="1"/>
      <c r="L3513" s="1"/>
    </row>
    <row r="3514" spans="9:12" x14ac:dyDescent="0.2">
      <c r="I3514" s="1"/>
      <c r="L3514" s="1"/>
    </row>
    <row r="3515" spans="9:12" x14ac:dyDescent="0.2">
      <c r="I3515" s="1"/>
      <c r="L3515" s="1"/>
    </row>
    <row r="3516" spans="9:12" x14ac:dyDescent="0.2">
      <c r="I3516" s="1"/>
      <c r="L3516" s="1"/>
    </row>
    <row r="3518" spans="9:12" x14ac:dyDescent="0.2">
      <c r="I3518" s="1"/>
      <c r="L3518" s="1"/>
    </row>
    <row r="3521" spans="9:12" x14ac:dyDescent="0.2">
      <c r="I3521" s="1"/>
      <c r="L3521" s="1"/>
    </row>
    <row r="3522" spans="9:12" x14ac:dyDescent="0.2">
      <c r="I3522" s="1"/>
      <c r="L3522" s="1"/>
    </row>
    <row r="3523" spans="9:12" x14ac:dyDescent="0.2">
      <c r="I3523" s="1"/>
      <c r="L3523" s="1"/>
    </row>
    <row r="3524" spans="9:12" x14ac:dyDescent="0.2">
      <c r="I3524" s="1"/>
      <c r="L3524" s="1"/>
    </row>
    <row r="3525" spans="9:12" x14ac:dyDescent="0.2">
      <c r="I3525" s="1"/>
      <c r="L3525" s="1"/>
    </row>
    <row r="3527" spans="9:12" x14ac:dyDescent="0.2">
      <c r="I3527" s="1"/>
      <c r="L3527" s="1"/>
    </row>
    <row r="3528" spans="9:12" x14ac:dyDescent="0.2">
      <c r="I3528" s="1"/>
      <c r="L3528" s="1"/>
    </row>
    <row r="3530" spans="9:12" x14ac:dyDescent="0.2">
      <c r="I3530" s="1"/>
      <c r="L3530" s="1"/>
    </row>
    <row r="3536" spans="9:12" x14ac:dyDescent="0.2">
      <c r="I3536" s="1"/>
      <c r="L3536" s="1"/>
    </row>
    <row r="3548" spans="9:12" x14ac:dyDescent="0.2">
      <c r="I3548" s="1"/>
      <c r="L3548" s="1"/>
    </row>
    <row r="3549" spans="9:12" x14ac:dyDescent="0.2">
      <c r="I3549" s="1"/>
      <c r="L3549" s="1"/>
    </row>
    <row r="3552" spans="9:12" x14ac:dyDescent="0.2">
      <c r="I3552" s="1"/>
      <c r="L3552" s="1"/>
    </row>
    <row r="3553" spans="9:12" x14ac:dyDescent="0.2">
      <c r="I3553" s="1"/>
      <c r="L3553" s="1"/>
    </row>
    <row r="3554" spans="9:12" x14ac:dyDescent="0.2">
      <c r="I3554" s="1"/>
      <c r="L3554" s="1"/>
    </row>
    <row r="3555" spans="9:12" x14ac:dyDescent="0.2">
      <c r="I3555" s="1"/>
      <c r="L3555" s="1"/>
    </row>
    <row r="3556" spans="9:12" x14ac:dyDescent="0.2">
      <c r="I3556" s="1"/>
      <c r="L3556" s="1"/>
    </row>
    <row r="3557" spans="9:12" x14ac:dyDescent="0.2">
      <c r="I3557" s="1"/>
      <c r="L3557" s="1"/>
    </row>
    <row r="3561" spans="9:12" x14ac:dyDescent="0.2">
      <c r="I3561" s="1"/>
      <c r="L3561" s="1"/>
    </row>
    <row r="3563" spans="9:12" x14ac:dyDescent="0.2">
      <c r="I3563" s="1"/>
      <c r="L3563" s="1"/>
    </row>
    <row r="3565" spans="9:12" x14ac:dyDescent="0.2">
      <c r="I3565" s="1"/>
      <c r="L3565" s="1"/>
    </row>
    <row r="3566" spans="9:12" x14ac:dyDescent="0.2">
      <c r="I3566" s="1"/>
      <c r="L3566" s="1"/>
    </row>
    <row r="3572" spans="9:12" x14ac:dyDescent="0.2">
      <c r="I3572" s="1"/>
      <c r="L3572" s="1"/>
    </row>
    <row r="3577" spans="9:12" x14ac:dyDescent="0.2">
      <c r="I3577" s="1"/>
      <c r="L3577" s="1"/>
    </row>
    <row r="3584" spans="9:12" x14ac:dyDescent="0.2">
      <c r="I3584" s="1"/>
      <c r="L3584" s="1"/>
    </row>
    <row r="3587" spans="9:12" x14ac:dyDescent="0.2">
      <c r="I3587" s="1"/>
      <c r="L3587" s="1"/>
    </row>
    <row r="3588" spans="9:12" x14ac:dyDescent="0.2">
      <c r="I3588" s="1"/>
      <c r="L3588" s="1"/>
    </row>
    <row r="3589" spans="9:12" x14ac:dyDescent="0.2">
      <c r="I3589" s="1"/>
      <c r="L3589" s="1"/>
    </row>
    <row r="3590" spans="9:12" x14ac:dyDescent="0.2">
      <c r="I3590" s="1"/>
      <c r="L3590" s="1"/>
    </row>
    <row r="3596" spans="9:12" x14ac:dyDescent="0.2">
      <c r="I3596" s="1"/>
      <c r="L3596" s="1"/>
    </row>
    <row r="3597" spans="9:12" x14ac:dyDescent="0.2">
      <c r="I3597" s="1"/>
      <c r="L3597" s="1"/>
    </row>
    <row r="3598" spans="9:12" x14ac:dyDescent="0.2">
      <c r="I3598" s="1"/>
      <c r="L3598" s="1"/>
    </row>
    <row r="3599" spans="9:12" x14ac:dyDescent="0.2">
      <c r="I3599" s="1"/>
      <c r="L3599" s="1"/>
    </row>
    <row r="3600" spans="9:12" x14ac:dyDescent="0.2">
      <c r="I3600" s="1"/>
      <c r="L3600" s="1"/>
    </row>
    <row r="3601" spans="9:12" x14ac:dyDescent="0.2">
      <c r="I3601" s="1"/>
      <c r="L3601" s="1"/>
    </row>
    <row r="3602" spans="9:12" x14ac:dyDescent="0.2">
      <c r="I3602" s="1"/>
      <c r="L3602" s="1"/>
    </row>
    <row r="3604" spans="9:12" x14ac:dyDescent="0.2">
      <c r="I3604" s="1"/>
      <c r="L3604" s="1"/>
    </row>
    <row r="3605" spans="9:12" x14ac:dyDescent="0.2">
      <c r="I3605" s="1"/>
      <c r="L3605" s="1"/>
    </row>
    <row r="3606" spans="9:12" x14ac:dyDescent="0.2">
      <c r="I3606" s="1"/>
      <c r="L3606" s="1"/>
    </row>
    <row r="3607" spans="9:12" x14ac:dyDescent="0.2">
      <c r="I3607" s="1"/>
      <c r="L3607" s="1"/>
    </row>
    <row r="3608" spans="9:12" x14ac:dyDescent="0.2">
      <c r="I3608" s="1"/>
      <c r="L3608" s="1"/>
    </row>
    <row r="3611" spans="9:12" x14ac:dyDescent="0.2">
      <c r="I3611" s="1"/>
      <c r="L3611" s="1"/>
    </row>
    <row r="3612" spans="9:12" x14ac:dyDescent="0.2">
      <c r="I3612" s="1"/>
      <c r="L3612" s="1"/>
    </row>
    <row r="3613" spans="9:12" x14ac:dyDescent="0.2">
      <c r="I3613" s="1"/>
      <c r="L3613" s="1"/>
    </row>
    <row r="3617" spans="9:12" x14ac:dyDescent="0.2">
      <c r="I3617" s="1"/>
      <c r="L3617" s="1"/>
    </row>
  </sheetData>
  <autoFilter ref="A1:R3637" xr:uid="{00000000-0009-0000-0000-000003000000}">
    <sortState xmlns:xlrd2="http://schemas.microsoft.com/office/spreadsheetml/2017/richdata2" ref="A2:R3617">
      <sortCondition ref="B1:B3637"/>
    </sortState>
  </autoFilter>
  <pageMargins left="0.7" right="0.7" top="0.75" bottom="0.75" header="0.3" footer="0.3"/>
  <pageSetup orientation="portrait" r:id="rId1"/>
  <headerFooter>
    <oddHeader>&amp;L&amp;"Arial"&amp;10&amp;K000000&amp;1#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"/>
  <sheetViews>
    <sheetView topLeftCell="L1" workbookViewId="0">
      <selection activeCell="A2" sqref="A2:S2"/>
    </sheetView>
  </sheetViews>
  <sheetFormatPr baseColWidth="10" defaultColWidth="8.83203125" defaultRowHeight="15" x14ac:dyDescent="0.2"/>
  <cols>
    <col min="1" max="1" width="7.5" bestFit="1" customWidth="1"/>
    <col min="2" max="2" width="22.33203125" bestFit="1" customWidth="1"/>
    <col min="3" max="3" width="11.83203125" bestFit="1" customWidth="1"/>
    <col min="5" max="5" width="27.83203125" bestFit="1" customWidth="1"/>
    <col min="8" max="8" width="9.83203125" bestFit="1" customWidth="1"/>
    <col min="9" max="9" width="18.5" bestFit="1" customWidth="1"/>
    <col min="10" max="10" width="9.5" bestFit="1" customWidth="1"/>
    <col min="11" max="11" width="20.1640625" bestFit="1" customWidth="1"/>
    <col min="12" max="12" width="32.83203125" bestFit="1" customWidth="1"/>
    <col min="13" max="13" width="14.1640625" bestFit="1" customWidth="1"/>
    <col min="14" max="14" width="15.83203125" bestFit="1" customWidth="1"/>
    <col min="15" max="15" width="34.33203125" bestFit="1" customWidth="1"/>
    <col min="16" max="16" width="25.1640625" bestFit="1" customWidth="1"/>
    <col min="17" max="17" width="22.6640625" bestFit="1" customWidth="1"/>
    <col min="18" max="18" width="27.33203125" bestFit="1" customWidth="1"/>
    <col min="19" max="19" width="13.6640625" bestFit="1" customWidth="1"/>
  </cols>
  <sheetData>
    <row r="1" spans="1:19" x14ac:dyDescent="0.2">
      <c r="A1" s="14" t="s">
        <v>108</v>
      </c>
      <c r="B1" s="14" t="s">
        <v>107</v>
      </c>
      <c r="C1" s="14" t="s">
        <v>34</v>
      </c>
      <c r="D1" s="14" t="s">
        <v>109</v>
      </c>
      <c r="E1" s="28" t="s">
        <v>200</v>
      </c>
      <c r="F1" s="28" t="s">
        <v>111</v>
      </c>
      <c r="G1" s="28" t="s">
        <v>110</v>
      </c>
      <c r="H1" s="28" t="s">
        <v>188</v>
      </c>
      <c r="I1" s="28" t="s">
        <v>189</v>
      </c>
      <c r="J1" s="28" t="s">
        <v>190</v>
      </c>
      <c r="K1" s="28" t="s">
        <v>191</v>
      </c>
      <c r="L1" s="28" t="s">
        <v>187</v>
      </c>
      <c r="M1" s="28" t="s">
        <v>192</v>
      </c>
      <c r="N1" s="22" t="s">
        <v>212</v>
      </c>
      <c r="O1" s="28" t="s">
        <v>186</v>
      </c>
      <c r="P1" s="28" t="s">
        <v>185</v>
      </c>
      <c r="Q1" s="28" t="s">
        <v>182</v>
      </c>
      <c r="R1" s="28" t="s">
        <v>183</v>
      </c>
      <c r="S1" s="28" t="s">
        <v>184</v>
      </c>
    </row>
    <row r="2" spans="1:19" x14ac:dyDescent="0.2">
      <c r="A2" s="3" t="s">
        <v>46</v>
      </c>
      <c r="B2" s="3" t="s">
        <v>39</v>
      </c>
      <c r="C2" s="3" t="s">
        <v>8</v>
      </c>
      <c r="D2" s="3" t="s">
        <v>9</v>
      </c>
      <c r="E2" s="3">
        <f>SUMIFS(out_fields!$E$2:$E$7,out_fields!$T$2:$T$7,A2)</f>
        <v>100</v>
      </c>
      <c r="F2" s="25">
        <f>VLOOKUP($A2,tmp_terminals!$A$2:$K$8,10,FALSE)</f>
        <v>38.4</v>
      </c>
      <c r="G2" s="25">
        <f>VLOOKUP($A2,tmp_terminals!$A$2:$K$8,11,FALSE)</f>
        <v>-76.383600000000001</v>
      </c>
      <c r="H2" s="12">
        <f>ROUND(SUMPRODUCT(--(out_fields!$T$2:$T$7=A2),out_fields!$E$2:$E$7,out_fields!$J$2:$J$7)/$E2,2)</f>
        <v>0.82</v>
      </c>
      <c r="I2" s="12">
        <f>ROUND(SUMPRODUCT(--(out_fields!$T$2:$T$7=$A2),out_fields!$E$2:$E$7,out_fields!$K$2:$K$7)/$E2,2)</f>
        <v>1.29</v>
      </c>
      <c r="J2" s="12">
        <f>ROUND(SUMPRODUCT(--(out_fields!$T$2:$T$7=$A2),out_fields!$E$2:$E$7,out_fields!$L$2:$L$7)/$E2,2)</f>
        <v>2.87</v>
      </c>
      <c r="K2" s="12">
        <f>ROUND(SUMPRODUCT(--(out_fields!$T$2:$T$7=$A2),out_fields!$E$2:$E$7,out_fields!$M$2:$M$7)/$E2,2)</f>
        <v>1.3</v>
      </c>
      <c r="L2" s="12">
        <f>SUM(H2:K2)</f>
        <v>6.28</v>
      </c>
      <c r="M2" s="12">
        <f>ROUND(SUMPRODUCT(--(out_fields!$T$2:$T$7=$A2),out_fields!$E$2:$E$7,out_fields!$V$2:$V$7)/$E2,2)</f>
        <v>0.01</v>
      </c>
      <c r="N2" s="58">
        <v>5.1124841450407343</v>
      </c>
      <c r="O2" s="48">
        <f>M2+N2</f>
        <v>5.1224841450407341</v>
      </c>
      <c r="P2" s="59">
        <f>ROUND(SUMPRODUCT(--(out_fields!$T$2:$T$7=$A2),out_fields!$E$2:$E$7,out_fields!$O$2:$O$7)/$E2,2)</f>
        <v>100000</v>
      </c>
      <c r="Q2" s="60">
        <f>SUMPRODUCT(--(out_fields!$T$2:$T$7=$A2),out_fields!$E$2:$E$7,out_fields!$P$2:$P$7)/$E2</f>
        <v>2.0418506999999999E-2</v>
      </c>
      <c r="R2" s="61">
        <f>ROUND(SUMPRODUCT(--(out_fields!$T$2:$T$7=$A2),out_fields!$E$2:$E$7,out_fields!$Q$2:$Q$7)/$E2,2)</f>
        <v>5</v>
      </c>
      <c r="S2" s="61">
        <f>ROUND(SUMPRODUCT(--(out_fields!$T$2:$T$7=$A2),out_fields!$E$2:$E$7,out_fields!$R$2:$R$7)/$E2,2)</f>
        <v>100</v>
      </c>
    </row>
    <row r="3" spans="1:19" x14ac:dyDescent="0.2">
      <c r="A3" s="3" t="s">
        <v>47</v>
      </c>
      <c r="B3" s="3" t="s">
        <v>43</v>
      </c>
      <c r="C3" s="3" t="s">
        <v>8</v>
      </c>
      <c r="D3" s="3" t="s">
        <v>9</v>
      </c>
      <c r="E3" s="3">
        <f>SUMIFS(out_fields!$E$2:$E$7,out_fields!$T$2:$T$7,A3)</f>
        <v>100</v>
      </c>
      <c r="F3" s="25">
        <f>VLOOKUP($A3,tmp_terminals!$A$2:$K$8,10,FALSE)</f>
        <v>29.74</v>
      </c>
      <c r="G3" s="25">
        <f>VLOOKUP($A3,tmp_terminals!$A$2:$K$8,11,FALSE)</f>
        <v>-93.87</v>
      </c>
      <c r="H3" s="12">
        <f>ROUND(SUMPRODUCT(--(out_fields!$T$2:$T$7=A3),out_fields!$E$2:$E$7,out_fields!$J$2:$J$7)/$E3,2)</f>
        <v>4.93</v>
      </c>
      <c r="I3" s="12">
        <f>ROUND(SUMPRODUCT(--(out_fields!$T$2:$T$7=$A3),out_fields!$E$2:$E$7,out_fields!$K$2:$K$7)/$E3,2)</f>
        <v>2.78</v>
      </c>
      <c r="J3" s="12">
        <f>ROUND(SUMPRODUCT(--(out_fields!$T$2:$T$7=$A3),out_fields!$E$2:$E$7,out_fields!$L$2:$L$7)/$E3,2)</f>
        <v>3.03</v>
      </c>
      <c r="K3" s="12">
        <f>ROUND(SUMPRODUCT(--(out_fields!$T$2:$T$7=$A3),out_fields!$E$2:$E$7,out_fields!$M$2:$M$7)/$E3,2)</f>
        <v>5.89</v>
      </c>
      <c r="L3" s="12">
        <f>SUM(H3:K3)</f>
        <v>16.63</v>
      </c>
      <c r="M3" s="12">
        <f>ROUND(SUMPRODUCT(--(out_fields!$T$2:$T$7=$A3),out_fields!$E$2:$E$7,out_fields!$V$2:$V$7)/$E3,2)</f>
        <v>0.01</v>
      </c>
      <c r="N3" s="58">
        <v>4.2422740777997578</v>
      </c>
      <c r="O3" s="48">
        <f t="shared" ref="O3:O5" si="0">M3+N3</f>
        <v>4.2522740777997576</v>
      </c>
      <c r="P3" s="59">
        <f>ROUND(SUMPRODUCT(--(out_fields!$T$2:$T$7=$A3),out_fields!$E$2:$E$7,out_fields!$O$2:$O$7)/$E3,2)</f>
        <v>20000</v>
      </c>
      <c r="Q3" s="60">
        <f>SUMPRODUCT(--(out_fields!$T$2:$T$7=$A3),out_fields!$E$2:$E$7,out_fields!$P$2:$P$7)/$E3</f>
        <v>2.0418506999999999E-2</v>
      </c>
      <c r="R3" s="61">
        <f>ROUND(SUMPRODUCT(--(out_fields!$T$2:$T$7=$A3),out_fields!$E$2:$E$7,out_fields!$Q$2:$Q$7)/$E3,2)</f>
        <v>5</v>
      </c>
      <c r="S3" s="61">
        <f>ROUND(SUMPRODUCT(--(out_fields!$T$2:$T$7=$A3),out_fields!$E$2:$E$7,out_fields!$R$2:$R$7)/$E3,2)</f>
        <v>100</v>
      </c>
    </row>
    <row r="4" spans="1:19" x14ac:dyDescent="0.2">
      <c r="A4" s="3" t="s">
        <v>50</v>
      </c>
      <c r="B4" s="3" t="s">
        <v>14</v>
      </c>
      <c r="C4" s="3" t="s">
        <v>12</v>
      </c>
      <c r="D4" s="3" t="s">
        <v>45</v>
      </c>
      <c r="E4" s="3">
        <f>SUMIFS(out_fields!$E$2:$E$7,out_fields!$T$2:$T$7,A4)</f>
        <v>1452</v>
      </c>
      <c r="F4" s="25">
        <f>VLOOKUP($A4,tmp_terminals!$A$2:$K$8,10,FALSE)</f>
        <v>3.2650999999999999</v>
      </c>
      <c r="G4" s="25">
        <f>VLOOKUP($A4,tmp_terminals!$A$2:$K$8,11,FALSE)</f>
        <v>113.0573</v>
      </c>
      <c r="H4" s="12">
        <f>ROUND(SUMPRODUCT(--(out_fields!$T$2:$T$7=A4),out_fields!$E$2:$E$7,out_fields!$J$2:$J$7)/$E4,2)</f>
        <v>2</v>
      </c>
      <c r="I4" s="12">
        <f>ROUND(SUMPRODUCT(--(out_fields!$T$2:$T$7=$A4),out_fields!$E$2:$E$7,out_fields!$K$2:$K$7)/$E4,2)</f>
        <v>1.32</v>
      </c>
      <c r="J4" s="12">
        <f>ROUND(SUMPRODUCT(--(out_fields!$T$2:$T$7=$A4),out_fields!$E$2:$E$7,out_fields!$L$2:$L$7)/$E4,2)</f>
        <v>1.1000000000000001</v>
      </c>
      <c r="K4" s="12">
        <f>ROUND(SUMPRODUCT(--(out_fields!$T$2:$T$7=$A4),out_fields!$E$2:$E$7,out_fields!$M$2:$M$7)/$E4,2)</f>
        <v>1.19</v>
      </c>
      <c r="L4" s="12">
        <f>SUM(H4:K4)</f>
        <v>5.6099999999999994</v>
      </c>
      <c r="M4" s="12">
        <f>ROUND(SUMPRODUCT(--(out_fields!$T$2:$T$7=$A4),out_fields!$E$2:$E$7,out_fields!$V$2:$V$7)/$E4,2)</f>
        <v>0.01</v>
      </c>
      <c r="N4" s="58">
        <v>6.5</v>
      </c>
      <c r="O4" s="48">
        <f t="shared" si="0"/>
        <v>6.51</v>
      </c>
      <c r="P4" s="59">
        <f>ROUND(SUMPRODUCT(--(out_fields!$T$2:$T$7=$A4),out_fields!$E$2:$E$7,out_fields!$O$2:$O$7)/$E4,2)</f>
        <v>270450.56</v>
      </c>
      <c r="Q4" s="60">
        <f>SUMPRODUCT(--(out_fields!$T$2:$T$7=$A4),out_fields!$E$2:$E$7,out_fields!$P$2:$P$7)/$E4</f>
        <v>2.0515848999999999E-2</v>
      </c>
      <c r="R4" s="61">
        <f>ROUND(SUMPRODUCT(--(out_fields!$T$2:$T$7=$A4),out_fields!$E$2:$E$7,out_fields!$Q$2:$Q$7)/$E4,2)</f>
        <v>6.4</v>
      </c>
      <c r="S4" s="61">
        <f>ROUND(SUMPRODUCT(--(out_fields!$T$2:$T$7=$A4),out_fields!$E$2:$E$7,out_fields!$R$2:$R$7)/$E4,2)</f>
        <v>4934.4799999999996</v>
      </c>
    </row>
    <row r="5" spans="1:19" x14ac:dyDescent="0.2">
      <c r="A5" s="3" t="s">
        <v>138</v>
      </c>
      <c r="B5" s="3" t="s">
        <v>139</v>
      </c>
      <c r="C5" s="3" t="s">
        <v>8</v>
      </c>
      <c r="D5" s="3" t="s">
        <v>9</v>
      </c>
      <c r="E5" s="3">
        <f>SUMIFS(out_fields!$E$2:$E$7,out_fields!$T$2:$T$7,A5)</f>
        <v>50</v>
      </c>
      <c r="F5" s="25">
        <f>VLOOKUP($A5,tmp_terminals!$A$2:$K$8,10,FALSE)</f>
        <v>27.877800000000001</v>
      </c>
      <c r="G5" s="25">
        <f>VLOOKUP($A5,tmp_terminals!$A$2:$K$8,11,FALSE)</f>
        <v>-97.271299999999997</v>
      </c>
      <c r="H5" s="12">
        <f>ROUND(SUMPRODUCT(--(out_fields!$T$2:$T$7=A5),out_fields!$E$2:$E$7,out_fields!$J$2:$J$7)/$E5,2)</f>
        <v>4.93</v>
      </c>
      <c r="I5" s="12">
        <f>ROUND(SUMPRODUCT(--(out_fields!$T$2:$T$7=$A5),out_fields!$E$2:$E$7,out_fields!$K$2:$K$7)/$E5,2)</f>
        <v>2.78</v>
      </c>
      <c r="J5" s="12">
        <f>ROUND(SUMPRODUCT(--(out_fields!$T$2:$T$7=$A5),out_fields!$E$2:$E$7,out_fields!$L$2:$L$7)/$E5,2)</f>
        <v>3.03</v>
      </c>
      <c r="K5" s="12">
        <f>ROUND(SUMPRODUCT(--(out_fields!$T$2:$T$7=$A5),out_fields!$E$2:$E$7,out_fields!$M$2:$M$7)/$E5,2)</f>
        <v>5.89</v>
      </c>
      <c r="L5" s="12">
        <f>SUM(H5:K5)</f>
        <v>16.63</v>
      </c>
      <c r="M5" s="12">
        <f>ROUND(SUMPRODUCT(--(out_fields!$T$2:$T$7=$A5),out_fields!$E$2:$E$7,out_fields!$V$2:$V$7)/$E5,2)</f>
        <v>0.01</v>
      </c>
      <c r="N5" s="58">
        <v>5.1124841450407343</v>
      </c>
      <c r="O5" s="48">
        <f t="shared" si="0"/>
        <v>5.1224841450407341</v>
      </c>
      <c r="P5" s="59">
        <f>ROUND(SUMPRODUCT(--(out_fields!$T$2:$T$7=$A5),out_fields!$E$2:$E$7,out_fields!$O$2:$O$7)/$E5,2)</f>
        <v>20000</v>
      </c>
      <c r="Q5" s="60">
        <f>SUMPRODUCT(--(out_fields!$T$2:$T$7=$A5),out_fields!$E$2:$E$7,out_fields!$P$2:$P$7)/$E5</f>
        <v>2.0418506999999999E-2</v>
      </c>
      <c r="R5" s="61">
        <f>ROUND(SUMPRODUCT(--(out_fields!$T$2:$T$7=$A5),out_fields!$E$2:$E$7,out_fields!$Q$2:$Q$7)/$E5,2)</f>
        <v>5</v>
      </c>
      <c r="S5" s="61">
        <f>ROUND(SUMPRODUCT(--(out_fields!$T$2:$T$7=$A5),out_fields!$E$2:$E$7,out_fields!$R$2:$R$7)/$E5,2)</f>
        <v>100</v>
      </c>
    </row>
    <row r="6" spans="1:19" x14ac:dyDescent="0.2">
      <c r="C6" s="18"/>
      <c r="D6" s="19"/>
      <c r="E6" s="19"/>
    </row>
    <row r="7" spans="1:19" x14ac:dyDescent="0.2">
      <c r="D7" s="20"/>
      <c r="E7" s="20"/>
    </row>
    <row r="8" spans="1:19" x14ac:dyDescent="0.2">
      <c r="D8" s="20"/>
      <c r="E8" s="20"/>
    </row>
  </sheetData>
  <conditionalFormatting sqref="A2:A5">
    <cfRule type="duplicateValues" dxfId="1" priority="3"/>
  </conditionalFormatting>
  <pageMargins left="0.7" right="0.7" top="0.75" bottom="0.75" header="0.3" footer="0.3"/>
  <pageSetup orientation="portrait" r:id="rId1"/>
  <headerFooter>
    <oddHeader>&amp;L&amp;"Arial"&amp;10&amp;K000000&amp;1#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"/>
  <sheetViews>
    <sheetView topLeftCell="J1" zoomScale="130" zoomScaleNormal="130" workbookViewId="0">
      <selection activeCell="Z1" sqref="Z1"/>
    </sheetView>
  </sheetViews>
  <sheetFormatPr baseColWidth="10" defaultColWidth="8.83203125" defaultRowHeight="15" x14ac:dyDescent="0.2"/>
  <cols>
    <col min="1" max="1" width="7.5" bestFit="1" customWidth="1"/>
    <col min="2" max="2" width="22.33203125" bestFit="1" customWidth="1"/>
    <col min="3" max="3" width="11.83203125" bestFit="1" customWidth="1"/>
    <col min="8" max="8" width="26.83203125" bestFit="1" customWidth="1"/>
    <col min="10" max="10" width="15.1640625" bestFit="1" customWidth="1"/>
    <col min="11" max="11" width="24" bestFit="1" customWidth="1"/>
    <col min="12" max="12" width="14.83203125" bestFit="1" customWidth="1"/>
    <col min="13" max="13" width="25.83203125" bestFit="1" customWidth="1"/>
    <col min="15" max="15" width="13.83203125" bestFit="1" customWidth="1"/>
    <col min="16" max="16" width="20.1640625" bestFit="1" customWidth="1"/>
    <col min="17" max="17" width="23.5" bestFit="1" customWidth="1"/>
    <col min="18" max="18" width="23.5" customWidth="1"/>
    <col min="19" max="19" width="9.5" bestFit="1" customWidth="1"/>
    <col min="20" max="20" width="23.83203125" bestFit="1" customWidth="1"/>
    <col min="21" max="21" width="23.33203125" bestFit="1" customWidth="1"/>
    <col min="22" max="22" width="12.6640625" bestFit="1" customWidth="1"/>
  </cols>
  <sheetData>
    <row r="1" spans="1:22" x14ac:dyDescent="0.2">
      <c r="A1" s="14" t="s">
        <v>108</v>
      </c>
      <c r="B1" s="14" t="s">
        <v>107</v>
      </c>
      <c r="C1" s="14" t="s">
        <v>34</v>
      </c>
      <c r="D1" s="14" t="s">
        <v>109</v>
      </c>
      <c r="E1" s="15" t="s">
        <v>193</v>
      </c>
      <c r="F1" s="15" t="s">
        <v>111</v>
      </c>
      <c r="G1" s="15" t="s">
        <v>110</v>
      </c>
      <c r="H1" s="14" t="s">
        <v>112</v>
      </c>
      <c r="I1" s="14" t="s">
        <v>113</v>
      </c>
      <c r="J1" s="22" t="s">
        <v>194</v>
      </c>
      <c r="K1" s="22" t="s">
        <v>195</v>
      </c>
      <c r="L1" s="22" t="s">
        <v>196</v>
      </c>
      <c r="M1" s="22" t="s">
        <v>197</v>
      </c>
      <c r="N1" s="28" t="s">
        <v>187</v>
      </c>
      <c r="O1" s="4" t="s">
        <v>198</v>
      </c>
      <c r="P1" s="16" t="s">
        <v>137</v>
      </c>
      <c r="Q1" s="16" t="s">
        <v>118</v>
      </c>
      <c r="R1" s="16" t="s">
        <v>128</v>
      </c>
      <c r="S1" s="14" t="s">
        <v>119</v>
      </c>
      <c r="T1" s="57" t="s">
        <v>172</v>
      </c>
      <c r="U1" s="57" t="s">
        <v>174</v>
      </c>
      <c r="V1" s="56" t="s">
        <v>199</v>
      </c>
    </row>
    <row r="2" spans="1:22" x14ac:dyDescent="0.2">
      <c r="A2" s="23" t="s">
        <v>79</v>
      </c>
      <c r="B2" s="12" t="s">
        <v>26</v>
      </c>
      <c r="C2" s="12" t="s">
        <v>8</v>
      </c>
      <c r="D2" s="12" t="s">
        <v>9</v>
      </c>
      <c r="E2" s="24">
        <v>100</v>
      </c>
      <c r="F2" s="25">
        <v>39.5</v>
      </c>
      <c r="G2" s="25">
        <v>-80.099999999999994</v>
      </c>
      <c r="H2" s="12" t="s">
        <v>26</v>
      </c>
      <c r="I2" s="12" t="s">
        <v>123</v>
      </c>
      <c r="J2" s="12">
        <f>ROUND(VLOOKUP($A2,in_LCA!$A$16:$F$22,3,FALSE),2)</f>
        <v>0.82</v>
      </c>
      <c r="K2" s="12">
        <f>ROUND(VLOOKUP($A2,in_LCA!$A$16:$F$22,4,FALSE),2)</f>
        <v>1.29</v>
      </c>
      <c r="L2" s="12">
        <f>ROUND(VLOOKUP($A2,in_LCA!$A$16:$F$22,5,FALSE),2)</f>
        <v>2.87</v>
      </c>
      <c r="M2" s="12">
        <f>ROUND(VLOOKUP($A2,in_LCA!$A$16:$F$22,6,FALSE),2)</f>
        <v>1.3</v>
      </c>
      <c r="N2" s="12">
        <f>SUM(J2:M2)</f>
        <v>6.28</v>
      </c>
      <c r="O2" s="26">
        <v>100000</v>
      </c>
      <c r="P2" s="12">
        <v>2.0418506999999999E-2</v>
      </c>
      <c r="Q2" s="7">
        <v>5</v>
      </c>
      <c r="R2" s="7">
        <v>100</v>
      </c>
      <c r="S2" s="12">
        <v>0</v>
      </c>
      <c r="T2" s="3" t="s">
        <v>46</v>
      </c>
      <c r="U2" s="12" t="str">
        <f>_xlfn.CONCAT("p_FROM_",A2,"_TO_",T2)</f>
        <v>p_FROM_g_s_1_TO_g_t_1</v>
      </c>
      <c r="V2" s="7">
        <v>5.0000000000000001E-3</v>
      </c>
    </row>
    <row r="3" spans="1:22" x14ac:dyDescent="0.2">
      <c r="A3" s="23" t="s">
        <v>80</v>
      </c>
      <c r="B3" s="12" t="s">
        <v>25</v>
      </c>
      <c r="C3" s="12" t="s">
        <v>8</v>
      </c>
      <c r="D3" s="12" t="s">
        <v>9</v>
      </c>
      <c r="E3" s="24">
        <v>100</v>
      </c>
      <c r="F3" s="25">
        <v>30.6</v>
      </c>
      <c r="G3" s="25">
        <v>-104.2</v>
      </c>
      <c r="H3" s="12" t="s">
        <v>25</v>
      </c>
      <c r="I3" s="12" t="s">
        <v>125</v>
      </c>
      <c r="J3" s="12">
        <f>ROUND(VLOOKUP($A3,in_LCA!$A$16:$F$22,3,FALSE),2)</f>
        <v>4.93</v>
      </c>
      <c r="K3" s="12">
        <f>ROUND(VLOOKUP($A3,in_LCA!$A$16:$F$22,4,FALSE),2)</f>
        <v>2.78</v>
      </c>
      <c r="L3" s="12">
        <f>ROUND(VLOOKUP($A3,in_LCA!$A$16:$F$22,5,FALSE),2)</f>
        <v>3.03</v>
      </c>
      <c r="M3" s="12">
        <f>ROUND(VLOOKUP($A3,in_LCA!$A$16:$F$22,6,FALSE),2)</f>
        <v>5.89</v>
      </c>
      <c r="N3" s="12">
        <f t="shared" ref="N3:N5" si="0">SUM(J3:M3)</f>
        <v>16.63</v>
      </c>
      <c r="O3" s="26">
        <v>20000</v>
      </c>
      <c r="P3" s="12">
        <v>2.0418506999999999E-2</v>
      </c>
      <c r="Q3" s="7">
        <v>5</v>
      </c>
      <c r="R3" s="7">
        <v>100</v>
      </c>
      <c r="S3" s="12">
        <v>0</v>
      </c>
      <c r="T3" s="3" t="s">
        <v>47</v>
      </c>
      <c r="U3" s="12" t="str">
        <f t="shared" ref="U3:U7" si="1">_xlfn.CONCAT("p_FROM_",A3,"_TO_",T3)</f>
        <v>p_FROM_g_s_2_TO_g_t_2</v>
      </c>
      <c r="V3" s="7">
        <v>5.0000000000000001E-3</v>
      </c>
    </row>
    <row r="4" spans="1:22" x14ac:dyDescent="0.2">
      <c r="A4" s="23" t="s">
        <v>81</v>
      </c>
      <c r="B4" s="12" t="s">
        <v>127</v>
      </c>
      <c r="C4" s="12" t="s">
        <v>12</v>
      </c>
      <c r="D4" s="12" t="s">
        <v>13</v>
      </c>
      <c r="E4" s="3">
        <v>280</v>
      </c>
      <c r="F4" s="12">
        <v>6.5585000000000004</v>
      </c>
      <c r="G4" s="12">
        <v>115.33</v>
      </c>
      <c r="H4" s="12" t="s">
        <v>134</v>
      </c>
      <c r="I4" s="12" t="s">
        <v>124</v>
      </c>
      <c r="J4" s="12">
        <f>ROUND(VLOOKUP($A4,in_LCA!$A$16:$F$22,3,FALSE),2)</f>
        <v>2</v>
      </c>
      <c r="K4" s="12">
        <f>ROUND(VLOOKUP($A4,in_LCA!$A$16:$F$22,4,FALSE),2)</f>
        <v>2</v>
      </c>
      <c r="L4" s="12">
        <f>ROUND(VLOOKUP($A4,in_LCA!$A$16:$F$22,5,FALSE),2)</f>
        <v>1.5</v>
      </c>
      <c r="M4" s="12">
        <f>ROUND(VLOOKUP($A4,in_LCA!$A$16:$F$22,6,FALSE),2)</f>
        <v>2</v>
      </c>
      <c r="N4" s="12">
        <f t="shared" si="0"/>
        <v>7.5</v>
      </c>
      <c r="O4" s="12">
        <v>73762</v>
      </c>
      <c r="P4" s="12">
        <v>2.0515848999999999E-2</v>
      </c>
      <c r="Q4" s="12">
        <v>0.74</v>
      </c>
      <c r="R4" s="12">
        <v>0</v>
      </c>
      <c r="S4" s="12">
        <v>1</v>
      </c>
      <c r="T4" s="3" t="s">
        <v>50</v>
      </c>
      <c r="U4" s="12" t="str">
        <f t="shared" si="1"/>
        <v>p_FROM_g_s_3_TO_g_t_5</v>
      </c>
      <c r="V4" s="7">
        <v>5.0000000000000001E-3</v>
      </c>
    </row>
    <row r="5" spans="1:22" x14ac:dyDescent="0.2">
      <c r="A5" s="23" t="s">
        <v>129</v>
      </c>
      <c r="B5" s="12" t="s">
        <v>133</v>
      </c>
      <c r="C5" s="12" t="s">
        <v>12</v>
      </c>
      <c r="D5" s="12" t="s">
        <v>13</v>
      </c>
      <c r="E5" s="12">
        <v>792</v>
      </c>
      <c r="F5" s="12">
        <v>4.3891999999999998</v>
      </c>
      <c r="G5" s="12">
        <v>112.6589</v>
      </c>
      <c r="H5" s="12" t="s">
        <v>132</v>
      </c>
      <c r="I5" s="12" t="s">
        <v>131</v>
      </c>
      <c r="J5" s="12">
        <f>ROUND(VLOOKUP($A5,in_LCA!$A$16:$F$22,3,FALSE),2)</f>
        <v>2</v>
      </c>
      <c r="K5" s="12">
        <f>ROUND(VLOOKUP($A5,in_LCA!$A$16:$F$22,4,FALSE),2)</f>
        <v>1</v>
      </c>
      <c r="L5" s="12">
        <f>ROUND(VLOOKUP($A5,in_LCA!$A$16:$F$22,5,FALSE),2)</f>
        <v>1</v>
      </c>
      <c r="M5" s="12">
        <f>ROUND(VLOOKUP($A5,in_LCA!$A$16:$F$22,6,FALSE),2)</f>
        <v>1</v>
      </c>
      <c r="N5" s="12">
        <f t="shared" si="0"/>
        <v>5</v>
      </c>
      <c r="O5" s="12">
        <f>(792*10^6/(12*1000))</f>
        <v>66000</v>
      </c>
      <c r="P5" s="12">
        <v>2.0515848999999999E-2</v>
      </c>
      <c r="Q5" s="12">
        <v>1.8</v>
      </c>
      <c r="R5" s="12">
        <v>9000</v>
      </c>
      <c r="S5" s="12">
        <v>1</v>
      </c>
      <c r="T5" s="3" t="s">
        <v>50</v>
      </c>
      <c r="U5" s="12" t="str">
        <f t="shared" si="1"/>
        <v>p_FROM_g_s_4_TO_g_t_5</v>
      </c>
      <c r="V5" s="7">
        <v>5.0000000000000001E-3</v>
      </c>
    </row>
    <row r="6" spans="1:22" x14ac:dyDescent="0.2">
      <c r="A6" s="23" t="s">
        <v>130</v>
      </c>
      <c r="B6" s="12" t="s">
        <v>126</v>
      </c>
      <c r="C6" s="12" t="s">
        <v>12</v>
      </c>
      <c r="D6" s="12" t="s">
        <v>13</v>
      </c>
      <c r="E6" s="12">
        <v>380</v>
      </c>
      <c r="F6" s="12">
        <v>4.9800000000000004</v>
      </c>
      <c r="G6" s="12">
        <v>113</v>
      </c>
      <c r="H6" s="12" t="s">
        <v>132</v>
      </c>
      <c r="I6" s="12" t="s">
        <v>131</v>
      </c>
      <c r="J6" s="12">
        <f>ROUND(VLOOKUP($A6,in_LCA!$A$16:$F$22,3,FALSE),2)</f>
        <v>2</v>
      </c>
      <c r="K6" s="12">
        <f>ROUND(VLOOKUP($A6,in_LCA!$A$16:$F$22,4,FALSE),2)</f>
        <v>1.5</v>
      </c>
      <c r="L6" s="12">
        <f>ROUND(VLOOKUP($A6,in_LCA!$A$16:$F$22,5,FALSE),2)</f>
        <v>1</v>
      </c>
      <c r="M6" s="12">
        <f>ROUND(VLOOKUP($A6,in_LCA!$A$16:$F$22,6,FALSE),2)</f>
        <v>1</v>
      </c>
      <c r="N6" s="12">
        <f t="shared" ref="N6:N7" si="2">SUM(J6:M6)</f>
        <v>5.5</v>
      </c>
      <c r="O6" s="12">
        <v>841497</v>
      </c>
      <c r="P6" s="12">
        <v>2.0515848999999999E-2</v>
      </c>
      <c r="Q6" s="12">
        <v>20.149999999999999</v>
      </c>
      <c r="R6" s="12">
        <v>97</v>
      </c>
      <c r="S6" s="12">
        <v>1</v>
      </c>
      <c r="T6" s="3" t="s">
        <v>50</v>
      </c>
      <c r="U6" s="12" t="str">
        <f t="shared" si="1"/>
        <v>p_FROM_g_s_5_TO_g_t_5</v>
      </c>
      <c r="V6" s="7">
        <v>5.0000000000000001E-3</v>
      </c>
    </row>
    <row r="7" spans="1:22" x14ac:dyDescent="0.2">
      <c r="A7" s="23" t="s">
        <v>141</v>
      </c>
      <c r="B7" s="12" t="s">
        <v>140</v>
      </c>
      <c r="C7" s="12" t="s">
        <v>8</v>
      </c>
      <c r="D7" s="12" t="s">
        <v>9</v>
      </c>
      <c r="E7" s="12">
        <v>50</v>
      </c>
      <c r="F7" s="12">
        <v>29.05</v>
      </c>
      <c r="G7" s="12">
        <v>-97.73</v>
      </c>
      <c r="H7" s="12" t="s">
        <v>173</v>
      </c>
      <c r="I7" s="12" t="s">
        <v>143</v>
      </c>
      <c r="J7" s="12">
        <f>ROUND(VLOOKUP($A7,in_LCA!$A$16:$F$22,3,FALSE),2)</f>
        <v>4.93</v>
      </c>
      <c r="K7" s="12">
        <f>ROUND(VLOOKUP($A7,in_LCA!$A$16:$F$22,4,FALSE),2)</f>
        <v>2.78</v>
      </c>
      <c r="L7" s="12">
        <f>ROUND(VLOOKUP($A7,in_LCA!$A$16:$F$22,5,FALSE),2)</f>
        <v>3.03</v>
      </c>
      <c r="M7" s="12">
        <f>ROUND(VLOOKUP($A7,in_LCA!$A$16:$F$22,6,FALSE),2)</f>
        <v>5.89</v>
      </c>
      <c r="N7" s="12">
        <f t="shared" si="2"/>
        <v>16.63</v>
      </c>
      <c r="O7" s="26">
        <v>20000</v>
      </c>
      <c r="P7" s="12">
        <v>2.0418506999999999E-2</v>
      </c>
      <c r="Q7" s="7">
        <v>5</v>
      </c>
      <c r="R7" s="7">
        <v>100</v>
      </c>
      <c r="S7" s="12">
        <v>0</v>
      </c>
      <c r="T7" s="3" t="s">
        <v>138</v>
      </c>
      <c r="U7" s="12" t="str">
        <f t="shared" si="1"/>
        <v>p_FROM_g_s_6_TO_g_t_6</v>
      </c>
      <c r="V7" s="7">
        <v>5.0000000000000001E-3</v>
      </c>
    </row>
    <row r="8" spans="1:22" x14ac:dyDescent="0.2">
      <c r="C8" s="18"/>
      <c r="D8" s="19"/>
      <c r="E8" s="19"/>
    </row>
    <row r="9" spans="1:22" x14ac:dyDescent="0.2">
      <c r="D9" s="20"/>
      <c r="E9" s="20"/>
    </row>
    <row r="10" spans="1:22" x14ac:dyDescent="0.2">
      <c r="D10" s="20"/>
      <c r="E10" s="20"/>
    </row>
  </sheetData>
  <pageMargins left="0.7" right="0.7" top="0.75" bottom="0.75" header="0.3" footer="0.3"/>
  <pageSetup orientation="portrait" r:id="rId1"/>
  <headerFooter>
    <oddHeader>&amp;L&amp;"Arial"&amp;10&amp;K000000&amp;1#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"/>
  <sheetViews>
    <sheetView tabSelected="1" workbookViewId="0">
      <selection activeCell="I50" sqref="I50"/>
    </sheetView>
  </sheetViews>
  <sheetFormatPr baseColWidth="10" defaultColWidth="8.83203125" defaultRowHeight="15" x14ac:dyDescent="0.2"/>
  <cols>
    <col min="1" max="1" width="23.5" bestFit="1" customWidth="1"/>
    <col min="2" max="2" width="22.83203125" bestFit="1" customWidth="1"/>
    <col min="3" max="3" width="27.6640625" bestFit="1" customWidth="1"/>
    <col min="4" max="4" width="12.1640625" bestFit="1" customWidth="1"/>
    <col min="5" max="5" width="10.1640625" bestFit="1" customWidth="1"/>
    <col min="6" max="6" width="14.33203125" bestFit="1" customWidth="1"/>
    <col min="7" max="7" width="19.1640625" bestFit="1" customWidth="1"/>
    <col min="8" max="8" width="12.5" bestFit="1" customWidth="1"/>
    <col min="9" max="9" width="10.1640625" bestFit="1" customWidth="1"/>
    <col min="10" max="10" width="10.5" bestFit="1" customWidth="1"/>
    <col min="13" max="13" width="22.83203125" bestFit="1" customWidth="1"/>
  </cols>
  <sheetData>
    <row r="1" spans="1:13" ht="33" customHeight="1" x14ac:dyDescent="0.2">
      <c r="I1" s="63" t="s">
        <v>106</v>
      </c>
      <c r="J1" s="64"/>
      <c r="K1" s="64"/>
      <c r="L1" s="64"/>
      <c r="M1" s="65"/>
    </row>
    <row r="2" spans="1:13" x14ac:dyDescent="0.2">
      <c r="A2" s="16" t="s">
        <v>84</v>
      </c>
      <c r="B2" s="28" t="s">
        <v>85</v>
      </c>
      <c r="C2" s="28" t="s">
        <v>86</v>
      </c>
      <c r="D2" s="28" t="s">
        <v>82</v>
      </c>
      <c r="E2" s="28" t="s">
        <v>83</v>
      </c>
      <c r="F2" s="28" t="s">
        <v>87</v>
      </c>
      <c r="G2" s="28" t="s">
        <v>88</v>
      </c>
      <c r="H2" s="15" t="s">
        <v>227</v>
      </c>
      <c r="I2" s="17" t="s">
        <v>230</v>
      </c>
      <c r="J2" s="17" t="s">
        <v>231</v>
      </c>
      <c r="K2" s="17" t="s">
        <v>232</v>
      </c>
      <c r="L2" s="17" t="s">
        <v>233</v>
      </c>
      <c r="M2" s="17" t="s">
        <v>105</v>
      </c>
    </row>
    <row r="3" spans="1:13" x14ac:dyDescent="0.2">
      <c r="A3" s="12" t="s">
        <v>142</v>
      </c>
      <c r="B3" s="12" t="str">
        <f>RIGHT(LEFT(A3,FIND("_TO",A3,1)-1),FIND("FROM",A3,1)+2)</f>
        <v>g_t_1</v>
      </c>
      <c r="C3" s="12" t="s">
        <v>48</v>
      </c>
      <c r="D3" s="12" t="str">
        <f>VLOOKUP($B3,tmp_terminals!$A$2:$D$8,2,FALSE)</f>
        <v>Coven Point</v>
      </c>
      <c r="E3" s="12" t="str">
        <f>VLOOKUP($C3,tmp_terminals!$A$2:$D$8,2,FALSE)</f>
        <v>Rotterman</v>
      </c>
      <c r="F3" s="12" t="str">
        <f>VLOOKUP($B3,tmp_terminals!$A$2:$D$8,4,FALSE)</f>
        <v>USA</v>
      </c>
      <c r="G3" s="12" t="str">
        <f>VLOOKUP($C3,tmp_terminals!$A$2:$D$8,4,FALSE)</f>
        <v>NLD</v>
      </c>
      <c r="H3" s="13">
        <v>10000</v>
      </c>
      <c r="I3" s="17">
        <f>VLOOKUP(B3,tmp_terminals!$A$2:$K$8,10,FALSE)</f>
        <v>38.4</v>
      </c>
      <c r="J3" s="17">
        <f>VLOOKUP(B3,tmp_terminals!$A$2:$K$8,11,FALSE)</f>
        <v>-76.383600000000001</v>
      </c>
      <c r="K3" s="17">
        <f>VLOOKUP(C3,tmp_terminals!$A$2:$K$8,10,FALSE)</f>
        <v>51.9651</v>
      </c>
      <c r="L3" s="17">
        <f>VLOOKUP(C3,tmp_terminals!$A$2:$K$8,11,FALSE)</f>
        <v>4.0666000000000002</v>
      </c>
      <c r="M3" s="17" t="str">
        <f>A3</f>
        <v>s_FROM_g_t_1_TO_g_t_3</v>
      </c>
    </row>
    <row r="4" spans="1:13" x14ac:dyDescent="0.2">
      <c r="A4" s="12" t="s">
        <v>89</v>
      </c>
      <c r="B4" s="12" t="str">
        <f t="shared" ref="B4:B7" si="0">RIGHT(LEFT(A4,FIND("_TO",A4,1)-1),FIND("FROM",A4,1)+2)</f>
        <v>g_t_2</v>
      </c>
      <c r="C4" s="12" t="s">
        <v>48</v>
      </c>
      <c r="D4" s="12" t="str">
        <f>VLOOKUP($B4,tmp_terminals!$A$2:$D$8,2,FALSE)</f>
        <v>Sabine Pass</v>
      </c>
      <c r="E4" s="12" t="str">
        <f>VLOOKUP($C4,tmp_terminals!$A$2:$D$8,2,FALSE)</f>
        <v>Rotterman</v>
      </c>
      <c r="F4" s="12" t="str">
        <f>VLOOKUP($B4,tmp_terminals!$A$2:$D$8,4,FALSE)</f>
        <v>USA</v>
      </c>
      <c r="G4" s="12" t="str">
        <f>VLOOKUP($C4,tmp_terminals!$A$2:$D$8,4,FALSE)</f>
        <v>NLD</v>
      </c>
      <c r="H4" s="13">
        <v>10000</v>
      </c>
      <c r="I4" s="17">
        <f>VLOOKUP(B4,tmp_terminals!$A$2:$K$8,10,FALSE)</f>
        <v>29.74</v>
      </c>
      <c r="J4" s="17">
        <f>VLOOKUP(B4,tmp_terminals!$A$2:$K$8,11,FALSE)</f>
        <v>-93.87</v>
      </c>
      <c r="K4" s="17">
        <f>VLOOKUP(C4,tmp_terminals!$A$2:$K$8,10,FALSE)</f>
        <v>51.9651</v>
      </c>
      <c r="L4" s="17">
        <f>VLOOKUP(C4,tmp_terminals!$A$2:$K$8,11,FALSE)</f>
        <v>4.0666000000000002</v>
      </c>
      <c r="M4" s="17" t="str">
        <f>A4</f>
        <v>s_FROM_g_t_2_TO_g_t_3</v>
      </c>
    </row>
    <row r="5" spans="1:13" x14ac:dyDescent="0.2">
      <c r="A5" s="12" t="s">
        <v>151</v>
      </c>
      <c r="B5" s="12" t="str">
        <f t="shared" si="0"/>
        <v>g_t_6</v>
      </c>
      <c r="C5" s="12" t="s">
        <v>48</v>
      </c>
      <c r="D5" s="12" t="str">
        <f>VLOOKUP($B5,tmp_terminals!$A$2:$D$8,2,FALSE)</f>
        <v>Corpus Christi</v>
      </c>
      <c r="E5" s="12" t="str">
        <f>VLOOKUP($C5,tmp_terminals!$A$2:$D$8,2,FALSE)</f>
        <v>Rotterman</v>
      </c>
      <c r="F5" s="12" t="str">
        <f>VLOOKUP($B5,tmp_terminals!$A$2:$D$8,4,FALSE)</f>
        <v>USA</v>
      </c>
      <c r="G5" s="12" t="str">
        <f>VLOOKUP($C5,tmp_terminals!$A$2:$D$8,4,FALSE)</f>
        <v>NLD</v>
      </c>
      <c r="H5" s="13">
        <v>10000</v>
      </c>
      <c r="I5" s="17">
        <f>VLOOKUP(B5,tmp_terminals!$A$2:$K$8,10,FALSE)</f>
        <v>27.877800000000001</v>
      </c>
      <c r="J5" s="17">
        <f>VLOOKUP(B5,tmp_terminals!$A$2:$K$8,11,FALSE)</f>
        <v>-97.271299999999997</v>
      </c>
      <c r="K5" s="17">
        <f>VLOOKUP(C5,tmp_terminals!$A$2:$K$8,10,FALSE)</f>
        <v>51.9651</v>
      </c>
      <c r="L5" s="17">
        <f>VLOOKUP(C5,tmp_terminals!$A$2:$K$8,11,FALSE)</f>
        <v>4.0666000000000002</v>
      </c>
      <c r="M5" s="17" t="str">
        <f>A5</f>
        <v>s_FROM_g_t_6_TO_g_t_3</v>
      </c>
    </row>
    <row r="6" spans="1:13" x14ac:dyDescent="0.2">
      <c r="A6" s="12" t="s">
        <v>90</v>
      </c>
      <c r="B6" s="12" t="str">
        <f t="shared" si="0"/>
        <v>g_t_5</v>
      </c>
      <c r="C6" s="12" t="s">
        <v>49</v>
      </c>
      <c r="D6" s="12" t="str">
        <f>VLOOKUP($B6,tmp_terminals!$A$2:$D$8,2,FALSE)</f>
        <v>Bintulu</v>
      </c>
      <c r="E6" s="12" t="str">
        <f>VLOOKUP($C6,tmp_terminals!$A$2:$D$8,2,FALSE)</f>
        <v>Shanghai</v>
      </c>
      <c r="F6" s="12" t="str">
        <f>VLOOKUP($B6,tmp_terminals!$A$2:$D$8,4,FALSE)</f>
        <v>MYS</v>
      </c>
      <c r="G6" s="12" t="str">
        <f>VLOOKUP($C6,tmp_terminals!$A$2:$D$8,4,FALSE)</f>
        <v>CHN</v>
      </c>
      <c r="H6" s="13">
        <v>10000</v>
      </c>
      <c r="I6" s="17">
        <f>VLOOKUP(B6,tmp_terminals!$A$2:$K$8,10,FALSE)</f>
        <v>3.2650999999999999</v>
      </c>
      <c r="J6" s="17">
        <f>VLOOKUP(B6,tmp_terminals!$A$2:$K$8,11,FALSE)</f>
        <v>113.0573</v>
      </c>
      <c r="K6" s="17">
        <f>VLOOKUP(C6,tmp_terminals!$A$2:$K$8,10,FALSE)</f>
        <v>30.529800000000002</v>
      </c>
      <c r="L6" s="17">
        <f>VLOOKUP(C6,tmp_terminals!$A$2:$K$8,11,FALSE)</f>
        <v>121.97199999999999</v>
      </c>
      <c r="M6" s="17" t="str">
        <f>A6</f>
        <v>s_FROM_g_t_5_TO_g_t_4</v>
      </c>
    </row>
    <row r="7" spans="1:13" x14ac:dyDescent="0.2">
      <c r="A7" s="12" t="s">
        <v>171</v>
      </c>
      <c r="B7" s="12" t="str">
        <f t="shared" si="0"/>
        <v>g_t_5</v>
      </c>
      <c r="C7" s="12" t="s">
        <v>170</v>
      </c>
      <c r="D7" s="12" t="str">
        <f>VLOOKUP($B7,tmp_terminals!$A$2:$D$8,2,FALSE)</f>
        <v>Bintulu</v>
      </c>
      <c r="E7" s="12" t="str">
        <f>VLOOKUP($C7,tmp_terminals!$A$2:$D$8,2,FALSE)</f>
        <v>Pengerang LNG</v>
      </c>
      <c r="F7" s="12" t="str">
        <f>VLOOKUP($B7,tmp_terminals!$A$2:$D$8,4,FALSE)</f>
        <v>MYS</v>
      </c>
      <c r="G7" s="12" t="str">
        <f>VLOOKUP($C7,tmp_terminals!$A$2:$D$8,4,FALSE)</f>
        <v>MYS</v>
      </c>
      <c r="H7" s="13">
        <v>10001</v>
      </c>
      <c r="I7" s="17">
        <f>VLOOKUP(B7,tmp_terminals!$A$2:$K$8,10,FALSE)</f>
        <v>3.2650999999999999</v>
      </c>
      <c r="J7" s="17">
        <f>VLOOKUP(B7,tmp_terminals!$A$2:$K$8,11,FALSE)</f>
        <v>113.0573</v>
      </c>
      <c r="K7" s="17">
        <f>VLOOKUP(C7,tmp_terminals!$A$2:$K$8,10,FALSE)</f>
        <v>2.8597999999999999</v>
      </c>
      <c r="L7" s="17">
        <f>VLOOKUP(C7,tmp_terminals!$A$2:$K$8,11,FALSE)</f>
        <v>101.2513</v>
      </c>
      <c r="M7" s="17" t="str">
        <f>A7</f>
        <v>s_FROM_g_t_5_TO_g_t_7</v>
      </c>
    </row>
  </sheetData>
  <mergeCells count="1">
    <mergeCell ref="I1: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6"/>
  <sheetViews>
    <sheetView workbookViewId="0">
      <selection activeCell="G59" sqref="G59"/>
    </sheetView>
  </sheetViews>
  <sheetFormatPr baseColWidth="10" defaultColWidth="8.83203125" defaultRowHeight="15" x14ac:dyDescent="0.2"/>
  <cols>
    <col min="1" max="1" width="24.5" bestFit="1" customWidth="1"/>
    <col min="2" max="2" width="13.83203125" bestFit="1" customWidth="1"/>
    <col min="3" max="3" width="16.1640625" customWidth="1"/>
    <col min="4" max="5" width="18.83203125" bestFit="1" customWidth="1"/>
    <col min="6" max="6" width="17.1640625" bestFit="1" customWidth="1"/>
    <col min="7" max="7" width="20.6640625" bestFit="1" customWidth="1"/>
    <col min="8" max="8" width="14.83203125" bestFit="1" customWidth="1"/>
    <col min="9" max="9" width="19.83203125" bestFit="1" customWidth="1"/>
    <col min="10" max="10" width="13.33203125" bestFit="1" customWidth="1"/>
    <col min="11" max="11" width="13.83203125" bestFit="1" customWidth="1"/>
    <col min="12" max="12" width="12.6640625" bestFit="1" customWidth="1"/>
    <col min="13" max="13" width="13.1640625" bestFit="1" customWidth="1"/>
    <col min="14" max="14" width="12.5" bestFit="1" customWidth="1"/>
  </cols>
  <sheetData>
    <row r="1" spans="1:14" x14ac:dyDescent="0.2">
      <c r="A1" s="16" t="s">
        <v>102</v>
      </c>
      <c r="B1" s="46" t="s">
        <v>101</v>
      </c>
      <c r="C1" s="46" t="s">
        <v>100</v>
      </c>
      <c r="D1" s="46" t="s">
        <v>152</v>
      </c>
      <c r="E1" s="46" t="s">
        <v>153</v>
      </c>
      <c r="F1" s="46" t="s">
        <v>99</v>
      </c>
      <c r="G1" s="46" t="s">
        <v>98</v>
      </c>
      <c r="H1" s="46" t="s">
        <v>95</v>
      </c>
      <c r="I1" s="46" t="s">
        <v>94</v>
      </c>
      <c r="J1" s="46" t="s">
        <v>97</v>
      </c>
      <c r="K1" s="46" t="s">
        <v>96</v>
      </c>
      <c r="L1" s="46" t="s">
        <v>93</v>
      </c>
      <c r="M1" s="46" t="s">
        <v>92</v>
      </c>
      <c r="N1" s="46" t="s">
        <v>91</v>
      </c>
    </row>
    <row r="2" spans="1:14" x14ac:dyDescent="0.2">
      <c r="A2" s="3" t="s">
        <v>228</v>
      </c>
      <c r="B2" s="12" t="str">
        <f t="shared" ref="B2:B7" si="0">RIGHT(LEFT(A2,FIND("_TO",A2,1)-1),FIND("FROM",A2,1)+2)</f>
        <v>g_s_1</v>
      </c>
      <c r="C2" s="12" t="str">
        <f t="shared" ref="C2:C7" si="1">RIGHT(A2,LEN(A2)-FIND("TO_",A2)-2)</f>
        <v>g_t_1</v>
      </c>
      <c r="D2" s="12" t="str">
        <f t="shared" ref="D2:D7" si="2">IF(ISERROR(FIND("s",B2)),"t","s")</f>
        <v>s</v>
      </c>
      <c r="E2" s="12" t="str">
        <f t="shared" ref="E2:E7" si="3">IF(ISERROR(FIND("d",C2)),"t","d")</f>
        <v>t</v>
      </c>
      <c r="F2" s="12" t="str">
        <f>IF($D2="s",VLOOKUP($B2,out_fields!$A$2:$D$7,2,FALSE),VLOOKUP($B2,tmp_terminals!$A$2:$D$9,2,FALSE))</f>
        <v>Appalachian</v>
      </c>
      <c r="G2" s="12" t="str">
        <f>IF($D2="s",VLOOKUP($B2,out_fields!$A$2:$D$7,4,FALSE),VLOOKUP($B2,tmp_terminals!$A$2:$D$9,4,FALSE))</f>
        <v>USA</v>
      </c>
      <c r="H2" s="12" t="str">
        <f>IF(E2="d",VLOOKUP($C2,out_regas!$A$2:$D$4,2,FALSE),VLOOKUP($C2,tmp_terminals!$A$2:$D$9,2,FALSE))</f>
        <v>Coven Point</v>
      </c>
      <c r="I2" s="12" t="str">
        <f>IF(E2="d",VLOOKUP($C2,out_regas!$A$2:$D$4,5,FALSE),VLOOKUP($C2,tmp_terminals!$A$2:$D$9,4,FALSE))</f>
        <v>USA</v>
      </c>
      <c r="J2" s="12">
        <f>IF($D2="s",VLOOKUP($B2,out_fields!$A$2:$G$7,6,FALSE),VLOOKUP($B2,tmp_terminals!$A$2:$K$8,9,FALSE))</f>
        <v>39.5</v>
      </c>
      <c r="K2" s="12">
        <f>IF($D2="s",VLOOKUP($B2,out_fields!$A$2:$G$7,7,FALSE),VLOOKUP($B2,tmp_terminals!$A$2:$K$8,10,FALSE))</f>
        <v>-80.099999999999994</v>
      </c>
      <c r="L2" s="12">
        <f>IF(E2="d",VLOOKUP($C2,out_regas!$A$2:$F$4,6,FALSE),VLOOKUP($C2,tmp_terminals!$A$2:$K$8,9,FALSE))</f>
        <v>50</v>
      </c>
      <c r="M2" s="12">
        <f>IF(E2="d",VLOOKUP($C2,out_regas!$A$2:$F$4,7,FALSE),VLOOKUP($C2,tmp_terminals!$A$2:$K$8,10,FALSE))</f>
        <v>38.4</v>
      </c>
      <c r="N2" s="12" t="b">
        <f t="shared" ref="N2:N7" si="4">G2=I2</f>
        <v>1</v>
      </c>
    </row>
    <row r="3" spans="1:14" x14ac:dyDescent="0.2">
      <c r="A3" s="3" t="s">
        <v>103</v>
      </c>
      <c r="B3" s="12" t="str">
        <f t="shared" si="0"/>
        <v>g_s_2</v>
      </c>
      <c r="C3" s="12" t="str">
        <f t="shared" si="1"/>
        <v>g_t_2</v>
      </c>
      <c r="D3" s="12" t="str">
        <f t="shared" si="2"/>
        <v>s</v>
      </c>
      <c r="E3" s="12" t="str">
        <f t="shared" si="3"/>
        <v>t</v>
      </c>
      <c r="F3" s="12" t="str">
        <f>IF($D3="s",VLOOKUP($B3,out_fields!$A$2:$D$7,2,FALSE),VLOOKUP($B3,tmp_terminals!$A$2:$D$9,2,FALSE))</f>
        <v>Permian</v>
      </c>
      <c r="G3" s="12" t="str">
        <f>IF($D3="s",VLOOKUP($B3,out_fields!$A$2:$D$7,4,FALSE),VLOOKUP($B3,tmp_terminals!$A$2:$D$9,4,FALSE))</f>
        <v>USA</v>
      </c>
      <c r="H3" s="12" t="str">
        <f>IF(E3="d",VLOOKUP($C3,out_regas!$A$2:$D$4,2,FALSE),VLOOKUP($C3,tmp_terminals!$A$2:$D$9,2,FALSE))</f>
        <v>Sabine Pass</v>
      </c>
      <c r="I3" s="12" t="str">
        <f>IF(E3="d",VLOOKUP($C3,out_regas!$A$2:$D$4,5,FALSE),VLOOKUP($C3,tmp_terminals!$A$2:$D$9,4,FALSE))</f>
        <v>USA</v>
      </c>
      <c r="J3" s="12">
        <f>IF($D3="s",VLOOKUP($B3,out_fields!$A$2:$G$7,6,FALSE),VLOOKUP($B3,tmp_terminals!$A$2:$K$8,9,FALSE))</f>
        <v>30.6</v>
      </c>
      <c r="K3" s="12">
        <f>IF(D3="s",VLOOKUP($B3,out_fields!$A$2:$G$7,7,FALSE),VLOOKUP($B3,tmp_terminals!$A$2:$K$8,10,FALSE))</f>
        <v>-104.2</v>
      </c>
      <c r="L3" s="12">
        <f>IF(E3="d",VLOOKUP($C3,out_regas!$A$2:$F$4,6,FALSE),VLOOKUP($C3,tmp_terminals!$A$2:$K$8,9,FALSE))</f>
        <v>20</v>
      </c>
      <c r="M3" s="12">
        <f>IF(E3="d",VLOOKUP($C3,out_regas!$A$2:$F$4,7,FALSE),VLOOKUP($C3,tmp_terminals!$A$2:$K$8,10,FALSE))</f>
        <v>29.74</v>
      </c>
      <c r="N3" s="12" t="b">
        <f t="shared" si="4"/>
        <v>1</v>
      </c>
    </row>
    <row r="4" spans="1:14" x14ac:dyDescent="0.2">
      <c r="A4" s="3" t="s">
        <v>104</v>
      </c>
      <c r="B4" s="12" t="str">
        <f t="shared" si="0"/>
        <v>g_s_3</v>
      </c>
      <c r="C4" s="12" t="str">
        <f t="shared" si="1"/>
        <v>g_t_5</v>
      </c>
      <c r="D4" s="12" t="str">
        <f t="shared" si="2"/>
        <v>s</v>
      </c>
      <c r="E4" s="12" t="str">
        <f t="shared" si="3"/>
        <v>t</v>
      </c>
      <c r="F4" s="12" t="str">
        <f>IF($D4="s",VLOOKUP($B4,out_fields!$A$2:$D$7,2,FALSE),VLOOKUP($B4,tmp_terminals!$A$2:$D$9,2,FALSE))</f>
        <v>Kebabangan Cluster</v>
      </c>
      <c r="G4" s="12" t="str">
        <f>IF($D4="s",VLOOKUP($B4,out_fields!$A$2:$D$7,4,FALSE),VLOOKUP($B4,tmp_terminals!$A$2:$D$9,4,FALSE))</f>
        <v>MYS</v>
      </c>
      <c r="H4" s="12" t="str">
        <f>IF(E4="d",VLOOKUP($C4,out_regas!$A$2:$D$4,2,FALSE),VLOOKUP($C4,tmp_terminals!$A$2:$D$9,2,FALSE))</f>
        <v>Bintulu</v>
      </c>
      <c r="I4" s="12" t="str">
        <f>IF(E4="d",VLOOKUP($C4,out_regas!$A$2:$D$4,5,FALSE),VLOOKUP($C4,tmp_terminals!$A$2:$D$9,4,FALSE))</f>
        <v>MYS</v>
      </c>
      <c r="J4" s="12">
        <f>IF($D4="s",VLOOKUP($B4,out_fields!$A$2:$G$7,6,FALSE),VLOOKUP($B4,tmp_terminals!$A$2:$K$8,9,FALSE))</f>
        <v>6.5585000000000004</v>
      </c>
      <c r="K4" s="12">
        <f>IF(D4="s",VLOOKUP($B4,out_fields!$A$2:$G$7,7,FALSE),VLOOKUP($B4,tmp_terminals!$A$2:$K$8,10,FALSE))</f>
        <v>115.33</v>
      </c>
      <c r="L4" s="12">
        <f>IF(E4="d",VLOOKUP($C4,out_regas!$A$2:$F$4,6,FALSE),VLOOKUP($C4,tmp_terminals!$A$2:$K$8,9,FALSE))</f>
        <v>5</v>
      </c>
      <c r="M4" s="12">
        <f>IF(E4="d",VLOOKUP($C4,out_regas!$A$2:$F$4,7,FALSE),VLOOKUP($C4,tmp_terminals!$A$2:$K$8,10,FALSE))</f>
        <v>3.2650999999999999</v>
      </c>
      <c r="N4" s="12" t="b">
        <f t="shared" si="4"/>
        <v>1</v>
      </c>
    </row>
    <row r="5" spans="1:14" x14ac:dyDescent="0.2">
      <c r="A5" s="12" t="s">
        <v>135</v>
      </c>
      <c r="B5" s="12" t="str">
        <f t="shared" si="0"/>
        <v>g_s_4</v>
      </c>
      <c r="C5" s="12" t="str">
        <f t="shared" si="1"/>
        <v>g_t_5</v>
      </c>
      <c r="D5" s="12" t="str">
        <f t="shared" si="2"/>
        <v>s</v>
      </c>
      <c r="E5" s="12" t="str">
        <f t="shared" si="3"/>
        <v>t</v>
      </c>
      <c r="F5" s="12" t="str">
        <f>IF($D5="s",VLOOKUP($B5,out_fields!$A$2:$D$7,2,FALSE),VLOOKUP($B5,tmp_terminals!$A$2:$D$9,2,FALSE))</f>
        <v>MLNG Fields</v>
      </c>
      <c r="G5" s="12" t="str">
        <f>IF($D5="s",VLOOKUP($B5,out_fields!$A$2:$D$7,4,FALSE),VLOOKUP($B5,tmp_terminals!$A$2:$D$9,4,FALSE))</f>
        <v>MYS</v>
      </c>
      <c r="H5" s="12" t="str">
        <f>IF(E5="d",VLOOKUP($C5,out_regas!$A$2:$D$4,2,FALSE),VLOOKUP($C5,tmp_terminals!$A$2:$D$9,2,FALSE))</f>
        <v>Bintulu</v>
      </c>
      <c r="I5" s="12" t="str">
        <f>IF(E5="d",VLOOKUP($C5,out_regas!$A$2:$D$4,5,FALSE),VLOOKUP($C5,tmp_terminals!$A$2:$D$9,4,FALSE))</f>
        <v>MYS</v>
      </c>
      <c r="J5" s="12">
        <f>IF($D5="s",VLOOKUP($B5,out_fields!$A$2:$G$7,6,FALSE),VLOOKUP($B5,tmp_terminals!$A$2:$K$8,9,FALSE))</f>
        <v>4.3891999999999998</v>
      </c>
      <c r="K5" s="12">
        <f>IF(D5="s",VLOOKUP($B5,out_fields!$A$2:$G$7,7,FALSE),VLOOKUP($B5,tmp_terminals!$A$2:$K$8,10,FALSE))</f>
        <v>112.6589</v>
      </c>
      <c r="L5" s="12">
        <f>IF(E5="d",VLOOKUP($C5,out_regas!$A$2:$F$4,6,FALSE),VLOOKUP($C5,tmp_terminals!$A$2:$K$8,9,FALSE))</f>
        <v>5</v>
      </c>
      <c r="M5" s="12">
        <f>IF(E5="d",VLOOKUP($C5,out_regas!$A$2:$F$4,7,FALSE),VLOOKUP($C5,tmp_terminals!$A$2:$K$8,10,FALSE))</f>
        <v>3.2650999999999999</v>
      </c>
      <c r="N5" s="12" t="b">
        <f t="shared" si="4"/>
        <v>1</v>
      </c>
    </row>
    <row r="6" spans="1:14" x14ac:dyDescent="0.2">
      <c r="A6" s="12" t="s">
        <v>136</v>
      </c>
      <c r="B6" s="12" t="str">
        <f t="shared" si="0"/>
        <v>g_s_5</v>
      </c>
      <c r="C6" s="12" t="str">
        <f t="shared" si="1"/>
        <v>g_t_5</v>
      </c>
      <c r="D6" s="12" t="str">
        <f t="shared" si="2"/>
        <v>s</v>
      </c>
      <c r="E6" s="12" t="str">
        <f t="shared" si="3"/>
        <v>t</v>
      </c>
      <c r="F6" s="12" t="str">
        <f>IF($D6="s",VLOOKUP($B6,out_fields!$A$2:$D$7,2,FALSE),VLOOKUP($B6,tmp_terminals!$A$2:$D$9,2,FALSE))</f>
        <v>SK316</v>
      </c>
      <c r="G6" s="12" t="str">
        <f>IF($D6="s",VLOOKUP($B6,out_fields!$A$2:$D$7,4,FALSE),VLOOKUP($B6,tmp_terminals!$A$2:$D$9,4,FALSE))</f>
        <v>MYS</v>
      </c>
      <c r="H6" s="12" t="str">
        <f>IF(E6="d",VLOOKUP($C6,out_regas!$A$2:$D$4,2,FALSE),VLOOKUP($C6,tmp_terminals!$A$2:$D$9,2,FALSE))</f>
        <v>Bintulu</v>
      </c>
      <c r="I6" s="12" t="str">
        <f>IF(E6="d",VLOOKUP($C6,out_regas!$A$2:$D$4,5,FALSE),VLOOKUP($C6,tmp_terminals!$A$2:$D$9,4,FALSE))</f>
        <v>MYS</v>
      </c>
      <c r="J6" s="12">
        <f>IF($D6="s",VLOOKUP($B6,out_fields!$A$2:$G$7,6,FALSE),VLOOKUP($B6,tmp_terminals!$A$2:$K$8,9,FALSE))</f>
        <v>4.9800000000000004</v>
      </c>
      <c r="K6" s="12">
        <f>IF(D6="s",VLOOKUP($B6,out_fields!$A$2:$G$7,7,FALSE),VLOOKUP($B6,tmp_terminals!$A$2:$K$8,10,FALSE))</f>
        <v>113</v>
      </c>
      <c r="L6" s="12">
        <f>IF(E6="d",VLOOKUP($C6,out_regas!$A$2:$F$4,6,FALSE),VLOOKUP($C6,tmp_terminals!$A$2:$K$8,9,FALSE))</f>
        <v>5</v>
      </c>
      <c r="M6" s="12">
        <f>IF(E6="d",VLOOKUP($C6,out_regas!$A$2:$F$4,7,FALSE),VLOOKUP($C6,tmp_terminals!$A$2:$K$8,10,FALSE))</f>
        <v>3.2650999999999999</v>
      </c>
      <c r="N6" s="12" t="b">
        <f t="shared" si="4"/>
        <v>1</v>
      </c>
    </row>
    <row r="7" spans="1:14" x14ac:dyDescent="0.2">
      <c r="A7" s="12" t="s">
        <v>229</v>
      </c>
      <c r="B7" s="12" t="str">
        <f t="shared" si="0"/>
        <v>g_s_6</v>
      </c>
      <c r="C7" s="12" t="str">
        <f t="shared" si="1"/>
        <v>g_t_6</v>
      </c>
      <c r="D7" s="12" t="str">
        <f t="shared" si="2"/>
        <v>s</v>
      </c>
      <c r="E7" s="12" t="str">
        <f t="shared" si="3"/>
        <v>t</v>
      </c>
      <c r="F7" s="12" t="str">
        <f>IF($D7="s",VLOOKUP($B7,out_fields!$A$2:$D$7,2,FALSE),VLOOKUP($B7,tmp_terminals!$A$2:$D$9,2,FALSE))</f>
        <v>Eagle Ford Shale</v>
      </c>
      <c r="G7" s="12" t="str">
        <f>IF($D7="s",VLOOKUP($B7,out_fields!$A$2:$D$7,4,FALSE),VLOOKUP($B7,tmp_terminals!$A$2:$D$9,4,FALSE))</f>
        <v>USA</v>
      </c>
      <c r="H7" s="12" t="str">
        <f>IF(E7="d",VLOOKUP($C7,out_regas!$A$2:$D$4,2,FALSE),VLOOKUP($C7,tmp_terminals!$A$2:$D$9,2,FALSE))</f>
        <v>Corpus Christi</v>
      </c>
      <c r="I7" s="12" t="str">
        <f>IF(E7="d",VLOOKUP($C7,out_regas!$A$2:$D$4,5,FALSE),VLOOKUP($C7,tmp_terminals!$A$2:$D$9,4,FALSE))</f>
        <v>USA</v>
      </c>
      <c r="J7" s="12">
        <f>IF($D7="s",VLOOKUP($B7,out_fields!$A$2:$G$7,6,FALSE),VLOOKUP($B7,tmp_terminals!$A$2:$K$8,9,FALSE))</f>
        <v>29.05</v>
      </c>
      <c r="K7" s="12">
        <f>IF(D7="s",VLOOKUP($B7,out_fields!$A$2:$G$7,7,FALSE),VLOOKUP($B7,tmp_terminals!$A$2:$K$8,10,FALSE))</f>
        <v>-97.73</v>
      </c>
      <c r="L7" s="12">
        <f>IF(E7="d",VLOOKUP($C7,out_regas!$A$2:$F$4,6,FALSE),VLOOKUP($C7,tmp_terminals!$A$2:$K$8,9,FALSE))</f>
        <v>5</v>
      </c>
      <c r="M7" s="12">
        <f>IF(E7="d",VLOOKUP($C7,out_regas!$A$2:$F$4,7,FALSE),VLOOKUP($C7,tmp_terminals!$A$2:$K$8,10,FALSE))</f>
        <v>27.877800000000001</v>
      </c>
      <c r="N7" s="12" t="b">
        <f t="shared" si="4"/>
        <v>1</v>
      </c>
    </row>
    <row r="8" spans="1:14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 x14ac:dyDescent="0.2">
      <c r="A10" s="3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 x14ac:dyDescent="0.2">
      <c r="A11" s="3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 x14ac:dyDescent="0.2">
      <c r="A12" s="3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 x14ac:dyDescent="0.2">
      <c r="A13" s="3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x14ac:dyDescent="0.2">
      <c r="A14" s="3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</sheetData>
  <autoFilter ref="A1:N15" xr:uid="{00000000-0009-0000-0000-000007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8"/>
  <sheetViews>
    <sheetView workbookViewId="0">
      <selection activeCell="P41" sqref="P41"/>
    </sheetView>
  </sheetViews>
  <sheetFormatPr baseColWidth="10" defaultColWidth="8.83203125" defaultRowHeight="15" x14ac:dyDescent="0.2"/>
  <cols>
    <col min="2" max="2" width="19.5" bestFit="1" customWidth="1"/>
    <col min="3" max="3" width="12.1640625" bestFit="1" customWidth="1"/>
    <col min="6" max="6" width="23.83203125" bestFit="1" customWidth="1"/>
    <col min="7" max="7" width="25.1640625" bestFit="1" customWidth="1"/>
    <col min="9" max="9" width="12.83203125" bestFit="1" customWidth="1"/>
  </cols>
  <sheetData>
    <row r="1" spans="1:11" x14ac:dyDescent="0.2">
      <c r="A1" s="6" t="s">
        <v>32</v>
      </c>
      <c r="B1" s="6" t="s">
        <v>33</v>
      </c>
      <c r="C1" s="6" t="s">
        <v>34</v>
      </c>
      <c r="D1" s="6" t="s">
        <v>35</v>
      </c>
      <c r="E1" s="4" t="s">
        <v>175</v>
      </c>
      <c r="F1" s="5" t="s">
        <v>40</v>
      </c>
      <c r="G1" s="5" t="s">
        <v>41</v>
      </c>
      <c r="H1" s="45" t="s">
        <v>42</v>
      </c>
      <c r="I1" s="5" t="s">
        <v>36</v>
      </c>
      <c r="J1" s="4" t="s">
        <v>37</v>
      </c>
      <c r="K1" s="4" t="s">
        <v>38</v>
      </c>
    </row>
    <row r="2" spans="1:11" x14ac:dyDescent="0.2">
      <c r="A2" s="3" t="s">
        <v>46</v>
      </c>
      <c r="B2" s="3" t="s">
        <v>39</v>
      </c>
      <c r="C2" s="3" t="s">
        <v>8</v>
      </c>
      <c r="D2" s="3" t="s">
        <v>9</v>
      </c>
      <c r="E2" s="3" t="s">
        <v>176</v>
      </c>
      <c r="F2" s="55">
        <v>10000</v>
      </c>
      <c r="G2" s="55">
        <v>0</v>
      </c>
      <c r="H2" s="55">
        <f>SUM(F2:G2)</f>
        <v>10000</v>
      </c>
      <c r="I2" s="55">
        <v>50</v>
      </c>
      <c r="J2" s="3">
        <v>38.4</v>
      </c>
      <c r="K2" s="3">
        <v>-76.383600000000001</v>
      </c>
    </row>
    <row r="3" spans="1:11" x14ac:dyDescent="0.2">
      <c r="A3" s="3" t="s">
        <v>47</v>
      </c>
      <c r="B3" s="3" t="s">
        <v>43</v>
      </c>
      <c r="C3" s="3" t="s">
        <v>8</v>
      </c>
      <c r="D3" s="3" t="s">
        <v>9</v>
      </c>
      <c r="E3" s="3" t="s">
        <v>176</v>
      </c>
      <c r="F3" s="55">
        <v>10000</v>
      </c>
      <c r="G3" s="55">
        <v>0</v>
      </c>
      <c r="H3" s="55">
        <f t="shared" ref="H3:H5" si="0">SUM(F3:G3)</f>
        <v>10000</v>
      </c>
      <c r="I3" s="55">
        <v>20</v>
      </c>
      <c r="J3" s="3">
        <v>29.74</v>
      </c>
      <c r="K3" s="3">
        <v>-93.87</v>
      </c>
    </row>
    <row r="4" spans="1:11" x14ac:dyDescent="0.2">
      <c r="A4" s="3" t="s">
        <v>48</v>
      </c>
      <c r="B4" s="3" t="s">
        <v>44</v>
      </c>
      <c r="C4" s="3" t="s">
        <v>15</v>
      </c>
      <c r="D4" s="3" t="s">
        <v>16</v>
      </c>
      <c r="E4" s="3" t="s">
        <v>177</v>
      </c>
      <c r="F4" s="55">
        <v>0</v>
      </c>
      <c r="G4" s="55">
        <v>10000</v>
      </c>
      <c r="H4" s="55">
        <f t="shared" si="0"/>
        <v>10000</v>
      </c>
      <c r="I4" s="55">
        <v>10</v>
      </c>
      <c r="J4" s="3">
        <v>51.9651</v>
      </c>
      <c r="K4" s="3">
        <v>4.0666000000000002</v>
      </c>
    </row>
    <row r="5" spans="1:11" x14ac:dyDescent="0.2">
      <c r="A5" s="3" t="s">
        <v>49</v>
      </c>
      <c r="B5" s="3" t="s">
        <v>17</v>
      </c>
      <c r="C5" s="3" t="s">
        <v>10</v>
      </c>
      <c r="D5" s="3" t="s">
        <v>11</v>
      </c>
      <c r="E5" s="3" t="s">
        <v>177</v>
      </c>
      <c r="F5" s="55">
        <v>0</v>
      </c>
      <c r="G5" s="55">
        <v>10000</v>
      </c>
      <c r="H5" s="55">
        <f t="shared" si="0"/>
        <v>10000</v>
      </c>
      <c r="I5" s="55">
        <v>10</v>
      </c>
      <c r="J5" s="3">
        <v>30.529800000000002</v>
      </c>
      <c r="K5" s="3">
        <v>121.97199999999999</v>
      </c>
    </row>
    <row r="6" spans="1:11" x14ac:dyDescent="0.2">
      <c r="A6" s="3" t="s">
        <v>50</v>
      </c>
      <c r="B6" s="3" t="s">
        <v>14</v>
      </c>
      <c r="C6" s="3" t="s">
        <v>12</v>
      </c>
      <c r="D6" s="3" t="s">
        <v>13</v>
      </c>
      <c r="E6" s="3" t="s">
        <v>176</v>
      </c>
      <c r="F6" s="55">
        <v>10000</v>
      </c>
      <c r="G6" s="55">
        <v>0</v>
      </c>
      <c r="H6" s="55">
        <f t="shared" ref="H6:H8" si="1">SUM(F6:G6)</f>
        <v>10000</v>
      </c>
      <c r="I6" s="55">
        <v>5</v>
      </c>
      <c r="J6" s="3">
        <v>3.2650999999999999</v>
      </c>
      <c r="K6" s="3">
        <v>113.0573</v>
      </c>
    </row>
    <row r="7" spans="1:11" x14ac:dyDescent="0.2">
      <c r="A7" s="3" t="s">
        <v>170</v>
      </c>
      <c r="B7" s="3" t="s">
        <v>178</v>
      </c>
      <c r="C7" s="3" t="s">
        <v>12</v>
      </c>
      <c r="D7" s="3" t="s">
        <v>13</v>
      </c>
      <c r="E7" s="3" t="s">
        <v>177</v>
      </c>
      <c r="F7" s="55">
        <v>0</v>
      </c>
      <c r="G7" s="55">
        <v>10000</v>
      </c>
      <c r="H7" s="55">
        <f t="shared" ref="H7" si="2">SUM(F7:G7)</f>
        <v>10000</v>
      </c>
      <c r="I7" s="55">
        <v>5</v>
      </c>
      <c r="J7" s="7">
        <v>2.8597999999999999</v>
      </c>
      <c r="K7" s="7">
        <v>101.2513</v>
      </c>
    </row>
    <row r="8" spans="1:11" x14ac:dyDescent="0.2">
      <c r="A8" s="3" t="s">
        <v>138</v>
      </c>
      <c r="B8" s="3" t="s">
        <v>139</v>
      </c>
      <c r="C8" s="3" t="s">
        <v>8</v>
      </c>
      <c r="D8" s="3" t="s">
        <v>9</v>
      </c>
      <c r="E8" s="3" t="s">
        <v>176</v>
      </c>
      <c r="F8" s="55">
        <v>10000</v>
      </c>
      <c r="G8" s="55">
        <v>0</v>
      </c>
      <c r="H8" s="55">
        <f t="shared" si="1"/>
        <v>10000</v>
      </c>
      <c r="I8" s="55">
        <v>5</v>
      </c>
      <c r="J8" s="3">
        <v>27.877800000000001</v>
      </c>
      <c r="K8" s="3">
        <v>-97.271299999999997</v>
      </c>
    </row>
  </sheetData>
  <conditionalFormatting sqref="A2:A8">
    <cfRule type="duplicateValues" dxfId="0" priority="1"/>
  </conditionalFormatting>
  <pageMargins left="0.7" right="0.7" top="0.75" bottom="0.75" header="0.3" footer="0.3"/>
  <pageSetup orientation="portrait" r:id="rId1"/>
  <headerFooter>
    <oddHeader>&amp;L&amp;"Arial"&amp;10&amp;K000000&amp;1#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glossary</vt:lpstr>
      <vt:lpstr>out_countries</vt:lpstr>
      <vt:lpstr>out_regas</vt:lpstr>
      <vt:lpstr>out_lng_to_regas</vt:lpstr>
      <vt:lpstr>out_lng</vt:lpstr>
      <vt:lpstr>out_fields</vt:lpstr>
      <vt:lpstr>out_searoutes</vt:lpstr>
      <vt:lpstr>pipeline_pathways_metadata</vt:lpstr>
      <vt:lpstr>tmp_terminals</vt:lpstr>
      <vt:lpstr>in_LCA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Monfort, Jean-Christophe</dc:creator>
  <cp:lastModifiedBy>Microsoft Office User</cp:lastModifiedBy>
  <dcterms:created xsi:type="dcterms:W3CDTF">2023-08-21T10:24:33Z</dcterms:created>
  <dcterms:modified xsi:type="dcterms:W3CDTF">2023-09-03T11:34:27Z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76ec7a-5c1c-40d8-b713-034aac8a6cec_Enabled">
    <vt:lpwstr>True</vt:lpwstr>
  </property>
  <property fmtid="{D5CDD505-2E9C-101B-9397-08002B2CF9AE}" pid="3" name="MSIP_Label_b176ec7a-5c1c-40d8-b713-034aac8a6cec_SiteId">
    <vt:lpwstr>5a1e0c10-68b1-4667-974b-f394ba989c51</vt:lpwstr>
  </property>
  <property fmtid="{D5CDD505-2E9C-101B-9397-08002B2CF9AE}" pid="4" name="MSIP_Label_b176ec7a-5c1c-40d8-b713-034aac8a6cec_Owner">
    <vt:lpwstr>monfjx0a@aramco.com</vt:lpwstr>
  </property>
  <property fmtid="{D5CDD505-2E9C-101B-9397-08002B2CF9AE}" pid="5" name="MSIP_Label_b176ec7a-5c1c-40d8-b713-034aac8a6cec_SetDate">
    <vt:lpwstr>2023-08-21T11:40:54.7765112Z</vt:lpwstr>
  </property>
  <property fmtid="{D5CDD505-2E9C-101B-9397-08002B2CF9AE}" pid="6" name="MSIP_Label_b176ec7a-5c1c-40d8-b713-034aac8a6cec_Name">
    <vt:lpwstr>Company General Use</vt:lpwstr>
  </property>
  <property fmtid="{D5CDD505-2E9C-101B-9397-08002B2CF9AE}" pid="7" name="MSIP_Label_b176ec7a-5c1c-40d8-b713-034aac8a6cec_Application">
    <vt:lpwstr>Microsoft Azure Information Protection</vt:lpwstr>
  </property>
  <property fmtid="{D5CDD505-2E9C-101B-9397-08002B2CF9AE}" pid="8" name="MSIP_Label_b176ec7a-5c1c-40d8-b713-034aac8a6cec_ActionId">
    <vt:lpwstr>660d1eb0-d809-4d61-b839-5eb2713692de</vt:lpwstr>
  </property>
  <property fmtid="{D5CDD505-2E9C-101B-9397-08002B2CF9AE}" pid="9" name="MSIP_Label_b176ec7a-5c1c-40d8-b713-034aac8a6cec_Extended_MSFT_Method">
    <vt:lpwstr>Automatic</vt:lpwstr>
  </property>
  <property fmtid="{D5CDD505-2E9C-101B-9397-08002B2CF9AE}" pid="10" name="Sensitivity">
    <vt:lpwstr>Company General Use</vt:lpwstr>
  </property>
</Properties>
</file>