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4620" tabRatio="500" activeTab="1"/>
  </bookViews>
  <sheets>
    <sheet name="ANALISIS A 10 AÑOS" sheetId="2" r:id="rId1"/>
    <sheet name="SIN PRESTAMO" sheetId="3" r:id="rId2"/>
    <sheet name="PRESTAMO A 5 AÑOS" sheetId="1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6" i="2" l="1"/>
  <c r="B54" i="2"/>
  <c r="I52" i="2"/>
  <c r="J52" i="2"/>
  <c r="K52" i="2"/>
  <c r="L52" i="2"/>
  <c r="M52" i="2"/>
  <c r="C52" i="2"/>
  <c r="D52" i="2"/>
  <c r="E52" i="2"/>
  <c r="F52" i="2"/>
  <c r="G52" i="2"/>
  <c r="H52" i="2"/>
  <c r="C3" i="3"/>
  <c r="C59" i="3"/>
  <c r="D59" i="3"/>
  <c r="D60" i="3"/>
  <c r="E59" i="3"/>
  <c r="E60" i="3"/>
  <c r="F59" i="3"/>
  <c r="F60" i="3"/>
  <c r="G59" i="3"/>
  <c r="G60" i="3"/>
  <c r="H59" i="3"/>
  <c r="H61" i="3"/>
  <c r="G61" i="3"/>
  <c r="F61" i="3"/>
  <c r="E61" i="3"/>
  <c r="D61" i="3"/>
  <c r="H60" i="3"/>
  <c r="C42" i="3"/>
  <c r="C46" i="3"/>
  <c r="C52" i="3"/>
  <c r="D18" i="3"/>
  <c r="D19" i="3"/>
  <c r="D20" i="3"/>
  <c r="D22" i="3"/>
  <c r="D24" i="3"/>
  <c r="D26" i="3"/>
  <c r="D28" i="3"/>
  <c r="D30" i="3"/>
  <c r="D32" i="3"/>
  <c r="D34" i="3"/>
  <c r="D36" i="3"/>
  <c r="D38" i="3"/>
  <c r="D40" i="3"/>
  <c r="D44" i="3"/>
  <c r="D46" i="3"/>
  <c r="D52" i="3"/>
  <c r="E18" i="3"/>
  <c r="E19" i="3"/>
  <c r="E20" i="3"/>
  <c r="E22" i="3"/>
  <c r="E24" i="3"/>
  <c r="E26" i="3"/>
  <c r="E28" i="3"/>
  <c r="E30" i="3"/>
  <c r="E32" i="3"/>
  <c r="E34" i="3"/>
  <c r="E36" i="3"/>
  <c r="E38" i="3"/>
  <c r="E40" i="3"/>
  <c r="E44" i="3"/>
  <c r="E46" i="3"/>
  <c r="E52" i="3"/>
  <c r="F18" i="3"/>
  <c r="F19" i="3"/>
  <c r="F20" i="3"/>
  <c r="F22" i="3"/>
  <c r="F24" i="3"/>
  <c r="F26" i="3"/>
  <c r="F28" i="3"/>
  <c r="F30" i="3"/>
  <c r="F32" i="3"/>
  <c r="F34" i="3"/>
  <c r="F36" i="3"/>
  <c r="F38" i="3"/>
  <c r="F40" i="3"/>
  <c r="F44" i="3"/>
  <c r="F46" i="3"/>
  <c r="F52" i="3"/>
  <c r="G18" i="3"/>
  <c r="G19" i="3"/>
  <c r="G20" i="3"/>
  <c r="G22" i="3"/>
  <c r="G24" i="3"/>
  <c r="G26" i="3"/>
  <c r="G28" i="3"/>
  <c r="G30" i="3"/>
  <c r="G32" i="3"/>
  <c r="G34" i="3"/>
  <c r="G36" i="3"/>
  <c r="G38" i="3"/>
  <c r="G40" i="3"/>
  <c r="G44" i="3"/>
  <c r="G46" i="3"/>
  <c r="G52" i="3"/>
  <c r="H18" i="3"/>
  <c r="H19" i="3"/>
  <c r="H20" i="3"/>
  <c r="H22" i="3"/>
  <c r="H24" i="3"/>
  <c r="H26" i="3"/>
  <c r="H28" i="3"/>
  <c r="H30" i="3"/>
  <c r="H32" i="3"/>
  <c r="H34" i="3"/>
  <c r="H36" i="3"/>
  <c r="H38" i="3"/>
  <c r="H40" i="3"/>
  <c r="H44" i="3"/>
  <c r="H46" i="3"/>
  <c r="H52" i="3"/>
  <c r="B56" i="3"/>
  <c r="B54" i="3"/>
  <c r="B50" i="3"/>
  <c r="B48" i="3"/>
  <c r="B56" i="1"/>
  <c r="B54" i="1"/>
  <c r="E52" i="1"/>
  <c r="F52" i="1"/>
  <c r="G52" i="1"/>
  <c r="H52" i="1"/>
  <c r="D52" i="1"/>
  <c r="C52" i="1"/>
  <c r="B50" i="2"/>
  <c r="B48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D20" i="2"/>
  <c r="E20" i="2"/>
  <c r="F20" i="2"/>
  <c r="G20" i="2"/>
  <c r="H20" i="2"/>
  <c r="I20" i="2"/>
  <c r="J20" i="2"/>
  <c r="K20" i="2"/>
  <c r="L20" i="2"/>
  <c r="M20" i="2"/>
  <c r="I22" i="2"/>
  <c r="J22" i="2"/>
  <c r="K22" i="2"/>
  <c r="L22" i="2"/>
  <c r="M22" i="2"/>
  <c r="D24" i="2"/>
  <c r="E24" i="2"/>
  <c r="F24" i="2"/>
  <c r="G24" i="2"/>
  <c r="H24" i="2"/>
  <c r="I24" i="2"/>
  <c r="J24" i="2"/>
  <c r="K24" i="2"/>
  <c r="L24" i="2"/>
  <c r="M24" i="2"/>
  <c r="I26" i="2"/>
  <c r="J26" i="2"/>
  <c r="K26" i="2"/>
  <c r="L26" i="2"/>
  <c r="M26" i="2"/>
  <c r="I28" i="2"/>
  <c r="J28" i="2"/>
  <c r="K28" i="2"/>
  <c r="L28" i="2"/>
  <c r="M28" i="2"/>
  <c r="I30" i="2"/>
  <c r="J30" i="2"/>
  <c r="K30" i="2"/>
  <c r="L30" i="2"/>
  <c r="M30" i="2"/>
  <c r="I32" i="2"/>
  <c r="J32" i="2"/>
  <c r="K32" i="2"/>
  <c r="L32" i="2"/>
  <c r="M32" i="2"/>
  <c r="I34" i="2"/>
  <c r="J34" i="2"/>
  <c r="K34" i="2"/>
  <c r="L34" i="2"/>
  <c r="M34" i="2"/>
  <c r="I36" i="2"/>
  <c r="J36" i="2"/>
  <c r="K36" i="2"/>
  <c r="L36" i="2"/>
  <c r="M36" i="2"/>
  <c r="I38" i="2"/>
  <c r="J38" i="2"/>
  <c r="K38" i="2"/>
  <c r="L38" i="2"/>
  <c r="M38" i="2"/>
  <c r="I40" i="2"/>
  <c r="J40" i="2"/>
  <c r="K40" i="2"/>
  <c r="L40" i="2"/>
  <c r="M40" i="2"/>
  <c r="I44" i="2"/>
  <c r="J44" i="2"/>
  <c r="K44" i="2"/>
  <c r="L44" i="2"/>
  <c r="M44" i="2"/>
  <c r="I46" i="2"/>
  <c r="J46" i="2"/>
  <c r="K46" i="2"/>
  <c r="L46" i="2"/>
  <c r="M46" i="2"/>
  <c r="C3" i="2"/>
  <c r="C59" i="2"/>
  <c r="D59" i="2"/>
  <c r="D60" i="2"/>
  <c r="E59" i="2"/>
  <c r="E60" i="2"/>
  <c r="F59" i="2"/>
  <c r="F60" i="2"/>
  <c r="G59" i="2"/>
  <c r="G60" i="2"/>
  <c r="H59" i="2"/>
  <c r="H61" i="2"/>
  <c r="G61" i="2"/>
  <c r="F61" i="2"/>
  <c r="E61" i="2"/>
  <c r="D61" i="2"/>
  <c r="H60" i="2"/>
  <c r="C42" i="2"/>
  <c r="C46" i="2"/>
  <c r="D22" i="2"/>
  <c r="D26" i="2"/>
  <c r="D28" i="2"/>
  <c r="D30" i="2"/>
  <c r="D32" i="2"/>
  <c r="D34" i="2"/>
  <c r="D36" i="2"/>
  <c r="D38" i="2"/>
  <c r="D40" i="2"/>
  <c r="D44" i="2"/>
  <c r="D46" i="2"/>
  <c r="E22" i="2"/>
  <c r="E26" i="2"/>
  <c r="E28" i="2"/>
  <c r="E30" i="2"/>
  <c r="E32" i="2"/>
  <c r="E34" i="2"/>
  <c r="E36" i="2"/>
  <c r="E38" i="2"/>
  <c r="E40" i="2"/>
  <c r="E44" i="2"/>
  <c r="E46" i="2"/>
  <c r="F22" i="2"/>
  <c r="F26" i="2"/>
  <c r="F28" i="2"/>
  <c r="F30" i="2"/>
  <c r="F32" i="2"/>
  <c r="F34" i="2"/>
  <c r="F36" i="2"/>
  <c r="F38" i="2"/>
  <c r="F40" i="2"/>
  <c r="F44" i="2"/>
  <c r="F46" i="2"/>
  <c r="G22" i="2"/>
  <c r="G26" i="2"/>
  <c r="G28" i="2"/>
  <c r="G30" i="2"/>
  <c r="G32" i="2"/>
  <c r="G34" i="2"/>
  <c r="G36" i="2"/>
  <c r="G38" i="2"/>
  <c r="G40" i="2"/>
  <c r="G44" i="2"/>
  <c r="G46" i="2"/>
  <c r="H22" i="2"/>
  <c r="H26" i="2"/>
  <c r="H28" i="2"/>
  <c r="H30" i="2"/>
  <c r="H32" i="2"/>
  <c r="H34" i="2"/>
  <c r="H36" i="2"/>
  <c r="H38" i="2"/>
  <c r="H40" i="2"/>
  <c r="H44" i="2"/>
  <c r="H46" i="2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4" i="1"/>
  <c r="E24" i="1"/>
  <c r="F24" i="1"/>
  <c r="G24" i="1"/>
  <c r="H24" i="1"/>
  <c r="D22" i="1"/>
  <c r="D26" i="1"/>
  <c r="C3" i="1"/>
  <c r="C59" i="1"/>
  <c r="D59" i="1"/>
  <c r="D61" i="1"/>
  <c r="D28" i="1"/>
  <c r="D30" i="1"/>
  <c r="D32" i="1"/>
  <c r="D34" i="1"/>
  <c r="D36" i="1"/>
  <c r="D38" i="1"/>
  <c r="D40" i="1"/>
  <c r="D60" i="1"/>
  <c r="D44" i="1"/>
  <c r="D46" i="1"/>
  <c r="E22" i="1"/>
  <c r="E26" i="1"/>
  <c r="E59" i="1"/>
  <c r="E61" i="1"/>
  <c r="E28" i="1"/>
  <c r="E30" i="1"/>
  <c r="E32" i="1"/>
  <c r="E34" i="1"/>
  <c r="E36" i="1"/>
  <c r="E38" i="1"/>
  <c r="E40" i="1"/>
  <c r="E60" i="1"/>
  <c r="E44" i="1"/>
  <c r="E46" i="1"/>
  <c r="F22" i="1"/>
  <c r="F26" i="1"/>
  <c r="F59" i="1"/>
  <c r="F61" i="1"/>
  <c r="F28" i="1"/>
  <c r="F30" i="1"/>
  <c r="F32" i="1"/>
  <c r="F34" i="1"/>
  <c r="F36" i="1"/>
  <c r="F38" i="1"/>
  <c r="F40" i="1"/>
  <c r="F60" i="1"/>
  <c r="F44" i="1"/>
  <c r="F46" i="1"/>
  <c r="G22" i="1"/>
  <c r="G26" i="1"/>
  <c r="G59" i="1"/>
  <c r="G61" i="1"/>
  <c r="G28" i="1"/>
  <c r="G30" i="1"/>
  <c r="G32" i="1"/>
  <c r="G34" i="1"/>
  <c r="G36" i="1"/>
  <c r="G38" i="1"/>
  <c r="G40" i="1"/>
  <c r="G60" i="1"/>
  <c r="G44" i="1"/>
  <c r="G46" i="1"/>
  <c r="H22" i="1"/>
  <c r="H26" i="1"/>
  <c r="H59" i="1"/>
  <c r="H61" i="1"/>
  <c r="H28" i="1"/>
  <c r="H30" i="1"/>
  <c r="H32" i="1"/>
  <c r="H34" i="1"/>
  <c r="H36" i="1"/>
  <c r="H38" i="1"/>
  <c r="H40" i="1"/>
  <c r="H60" i="1"/>
  <c r="H44" i="1"/>
  <c r="H46" i="1"/>
  <c r="C42" i="1"/>
  <c r="C46" i="1"/>
  <c r="B48" i="1"/>
  <c r="B50" i="1"/>
</calcChain>
</file>

<file path=xl/sharedStrings.xml><?xml version="1.0" encoding="utf-8"?>
<sst xmlns="http://schemas.openxmlformats.org/spreadsheetml/2006/main" count="129" uniqueCount="39">
  <si>
    <t>INVERSIÓN</t>
  </si>
  <si>
    <t>NEGOCIO DE TURISMO (HOSTAL)</t>
  </si>
  <si>
    <t>PRESTAMO</t>
  </si>
  <si>
    <t>TIEMPO PRESTAMO</t>
  </si>
  <si>
    <t>INTERES</t>
  </si>
  <si>
    <t>AÑOS</t>
  </si>
  <si>
    <t>VIDA UTIL</t>
  </si>
  <si>
    <t>INGRESOS</t>
  </si>
  <si>
    <t>PRECIO DEL CUARTO</t>
  </si>
  <si>
    <t>CANT. CUARTOS</t>
  </si>
  <si>
    <t>USD</t>
  </si>
  <si>
    <t>TIEMPO DE OCUPACIÓN</t>
  </si>
  <si>
    <t>COSTO POR HABITACIÓN</t>
  </si>
  <si>
    <t>GASTOS FIJOS</t>
  </si>
  <si>
    <t>USD MENSUAL</t>
  </si>
  <si>
    <t>EGRESOS COSTOS POR HABITACIONES</t>
  </si>
  <si>
    <t>EGRESOS POR GASTOS FIJOS</t>
  </si>
  <si>
    <t>BENEFICIO BRUTO</t>
  </si>
  <si>
    <t>AMORITZACIÓN</t>
  </si>
  <si>
    <t>BENEFICIO ANTES DE INTERESES Y TRIBUTOS</t>
  </si>
  <si>
    <t>INTERESES</t>
  </si>
  <si>
    <t>CAPITAL</t>
  </si>
  <si>
    <t>DESEMBOLSO DE PRESTAMO</t>
  </si>
  <si>
    <t>BENEFICIO ANTES DE TRIBUTOS</t>
  </si>
  <si>
    <t>UTILIDAD DE TRABAJADORES</t>
  </si>
  <si>
    <t>BASE IMPONIBLE</t>
  </si>
  <si>
    <t>IMPUESTO A LA RENTA</t>
  </si>
  <si>
    <t>BENEFICIO NETO</t>
  </si>
  <si>
    <t>AMORITIZACIÓN</t>
  </si>
  <si>
    <t>DESEMBOLSO DE CAPITAL</t>
  </si>
  <si>
    <t>FLUJO DE EFECTIVO</t>
  </si>
  <si>
    <t>TIR</t>
  </si>
  <si>
    <t>VAN</t>
  </si>
  <si>
    <t>COSTO DE OPORTUNIDAD</t>
  </si>
  <si>
    <t>TIR del proyecto</t>
  </si>
  <si>
    <t>VAN del proyecto</t>
  </si>
  <si>
    <t>FLUJO DEL INVERSIONISTA</t>
  </si>
  <si>
    <t>TIR del INVERSIONISTA</t>
  </si>
  <si>
    <t>VAN del INVERRSIONISTA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</si>
</sst>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0"/>
      <color theme="1"/>
      <name val="Calibri"/>
      <scheme val="minor"/>
    </font>
    <font>
      <b/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43" fontId="0" fillId="0" borderId="0" xfId="1" applyFont="1"/>
    <xf numFmtId="9" fontId="0" fillId="0" borderId="0" xfId="0" applyNumberFormat="1"/>
    <xf numFmtId="43" fontId="0" fillId="0" borderId="0" xfId="0" applyNumberFormat="1"/>
    <xf numFmtId="9" fontId="0" fillId="0" borderId="0" xfId="1" applyNumberFormat="1" applyFont="1"/>
    <xf numFmtId="0" fontId="4" fillId="0" borderId="0" xfId="0" applyFont="1"/>
    <xf numFmtId="9" fontId="4" fillId="0" borderId="0" xfId="0" applyNumberFormat="1" applyFont="1"/>
    <xf numFmtId="43" fontId="4" fillId="0" borderId="0" xfId="0" applyNumberFormat="1" applyFont="1"/>
    <xf numFmtId="0" fontId="5" fillId="0" borderId="0" xfId="0" applyFont="1"/>
    <xf numFmtId="9" fontId="5" fillId="0" borderId="0" xfId="0" applyNumberFormat="1" applyFont="1"/>
    <xf numFmtId="43" fontId="5" fillId="0" borderId="0" xfId="0" applyNumberFormat="1" applyFont="1"/>
  </cellXfs>
  <cellStyles count="8">
    <cellStyle name="Hipervínculo" xfId="2" builtinId="8" hidden="1"/>
    <cellStyle name="Hipervínculo" xfId="4" builtinId="8" hidden="1"/>
    <cellStyle name="Hipervínculo" xfId="6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Millares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opLeftCell="A15" zoomScale="125" zoomScaleNormal="125" zoomScalePageLayoutView="125" workbookViewId="0">
      <selection activeCell="A54" sqref="A54:C56"/>
    </sheetView>
  </sheetViews>
  <sheetFormatPr baseColWidth="10" defaultRowHeight="15" x14ac:dyDescent="0"/>
  <cols>
    <col min="1" max="1" width="39" customWidth="1"/>
    <col min="2" max="2" width="18.33203125" bestFit="1" customWidth="1"/>
    <col min="3" max="3" width="11.83203125" bestFit="1" customWidth="1"/>
  </cols>
  <sheetData>
    <row r="1" spans="1:3">
      <c r="A1" t="s">
        <v>1</v>
      </c>
    </row>
    <row r="2" spans="1:3">
      <c r="A2" t="s">
        <v>0</v>
      </c>
      <c r="B2" s="1">
        <v>150000</v>
      </c>
    </row>
    <row r="3" spans="1:3">
      <c r="A3" t="s">
        <v>2</v>
      </c>
      <c r="B3" s="2">
        <v>0.7</v>
      </c>
      <c r="C3" s="3">
        <f>B2*B3</f>
        <v>105000</v>
      </c>
    </row>
    <row r="4" spans="1:3">
      <c r="A4" t="s">
        <v>3</v>
      </c>
      <c r="B4">
        <v>5</v>
      </c>
      <c r="C4" t="s">
        <v>5</v>
      </c>
    </row>
    <row r="5" spans="1:3">
      <c r="A5" t="s">
        <v>4</v>
      </c>
      <c r="B5" s="2">
        <v>0.15</v>
      </c>
    </row>
    <row r="6" spans="1:3">
      <c r="A6" t="s">
        <v>6</v>
      </c>
      <c r="B6">
        <v>10</v>
      </c>
      <c r="C6" t="s">
        <v>5</v>
      </c>
    </row>
    <row r="8" spans="1:3">
      <c r="A8" t="s">
        <v>8</v>
      </c>
      <c r="B8">
        <v>50</v>
      </c>
      <c r="C8" t="s">
        <v>10</v>
      </c>
    </row>
    <row r="9" spans="1:3">
      <c r="A9" t="s">
        <v>9</v>
      </c>
      <c r="B9">
        <v>8</v>
      </c>
    </row>
    <row r="10" spans="1:3">
      <c r="A10" t="s">
        <v>11</v>
      </c>
      <c r="B10" s="2">
        <v>0.6</v>
      </c>
    </row>
    <row r="11" spans="1:3">
      <c r="B11" s="2"/>
    </row>
    <row r="12" spans="1:3">
      <c r="A12" t="s">
        <v>12</v>
      </c>
      <c r="B12" s="1">
        <v>5</v>
      </c>
      <c r="C12" t="s">
        <v>10</v>
      </c>
    </row>
    <row r="13" spans="1:3">
      <c r="A13" t="s">
        <v>13</v>
      </c>
      <c r="B13" s="1">
        <v>2000</v>
      </c>
      <c r="C13" t="s">
        <v>14</v>
      </c>
    </row>
    <row r="14" spans="1:3">
      <c r="B14" s="1"/>
    </row>
    <row r="15" spans="1:3">
      <c r="A15" t="s">
        <v>33</v>
      </c>
      <c r="B15" s="4">
        <v>0.08</v>
      </c>
    </row>
    <row r="16" spans="1:3">
      <c r="B16" s="2"/>
    </row>
    <row r="17" spans="1:13"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  <c r="I17">
        <v>6</v>
      </c>
      <c r="J17">
        <v>7</v>
      </c>
      <c r="K17">
        <v>8</v>
      </c>
      <c r="L17">
        <v>9</v>
      </c>
      <c r="M17">
        <v>10</v>
      </c>
    </row>
    <row r="18" spans="1:13">
      <c r="A18" t="s">
        <v>7</v>
      </c>
      <c r="D18" s="1">
        <f>B10*B9*B8*365</f>
        <v>87600</v>
      </c>
      <c r="E18" s="3">
        <f>D18</f>
        <v>87600</v>
      </c>
      <c r="F18" s="3">
        <f t="shared" ref="F18:H20" si="0">E18</f>
        <v>87600</v>
      </c>
      <c r="G18" s="3">
        <f t="shared" si="0"/>
        <v>87600</v>
      </c>
      <c r="H18" s="3">
        <f t="shared" si="0"/>
        <v>87600</v>
      </c>
      <c r="I18" s="3">
        <f t="shared" ref="I18:M18" si="1">H18</f>
        <v>87600</v>
      </c>
      <c r="J18" s="3">
        <f t="shared" si="1"/>
        <v>87600</v>
      </c>
      <c r="K18" s="3">
        <f t="shared" si="1"/>
        <v>87600</v>
      </c>
      <c r="L18" s="3">
        <f t="shared" si="1"/>
        <v>87600</v>
      </c>
      <c r="M18" s="3">
        <f t="shared" si="1"/>
        <v>87600</v>
      </c>
    </row>
    <row r="19" spans="1:13">
      <c r="A19" t="s">
        <v>15</v>
      </c>
      <c r="D19" s="3">
        <f>B12*B10*B9*365</f>
        <v>8760</v>
      </c>
      <c r="E19" s="3">
        <f>D19</f>
        <v>8760</v>
      </c>
      <c r="F19" s="3">
        <f t="shared" si="0"/>
        <v>8760</v>
      </c>
      <c r="G19" s="3">
        <f t="shared" si="0"/>
        <v>8760</v>
      </c>
      <c r="H19" s="3">
        <f t="shared" si="0"/>
        <v>8760</v>
      </c>
      <c r="I19" s="3">
        <f t="shared" ref="I19:M19" si="2">H19</f>
        <v>8760</v>
      </c>
      <c r="J19" s="3">
        <f t="shared" si="2"/>
        <v>8760</v>
      </c>
      <c r="K19" s="3">
        <f t="shared" si="2"/>
        <v>8760</v>
      </c>
      <c r="L19" s="3">
        <f t="shared" si="2"/>
        <v>8760</v>
      </c>
      <c r="M19" s="3">
        <f t="shared" si="2"/>
        <v>8760</v>
      </c>
    </row>
    <row r="20" spans="1:13">
      <c r="A20" t="s">
        <v>16</v>
      </c>
      <c r="D20" s="3">
        <f>B13*12</f>
        <v>24000</v>
      </c>
      <c r="E20" s="3">
        <f>D20</f>
        <v>24000</v>
      </c>
      <c r="F20" s="3">
        <f t="shared" si="0"/>
        <v>24000</v>
      </c>
      <c r="G20" s="3">
        <f t="shared" si="0"/>
        <v>24000</v>
      </c>
      <c r="H20" s="3">
        <f t="shared" si="0"/>
        <v>24000</v>
      </c>
      <c r="I20" s="3">
        <f t="shared" ref="I20:M20" si="3">H20</f>
        <v>24000</v>
      </c>
      <c r="J20" s="3">
        <f t="shared" si="3"/>
        <v>24000</v>
      </c>
      <c r="K20" s="3">
        <f t="shared" si="3"/>
        <v>24000</v>
      </c>
      <c r="L20" s="3">
        <f t="shared" si="3"/>
        <v>24000</v>
      </c>
      <c r="M20" s="3">
        <f t="shared" si="3"/>
        <v>24000</v>
      </c>
    </row>
    <row r="22" spans="1:13">
      <c r="A22" t="s">
        <v>17</v>
      </c>
      <c r="D22" s="3">
        <f>D18-D19-D20</f>
        <v>54840</v>
      </c>
      <c r="E22" s="3">
        <f t="shared" ref="E22:H22" si="4">E18-E19-E20</f>
        <v>54840</v>
      </c>
      <c r="F22" s="3">
        <f t="shared" si="4"/>
        <v>54840</v>
      </c>
      <c r="G22" s="3">
        <f t="shared" si="4"/>
        <v>54840</v>
      </c>
      <c r="H22" s="3">
        <f t="shared" si="4"/>
        <v>54840</v>
      </c>
      <c r="I22" s="3">
        <f t="shared" ref="I22:M22" si="5">I18-I19-I20</f>
        <v>54840</v>
      </c>
      <c r="J22" s="3">
        <f t="shared" si="5"/>
        <v>54840</v>
      </c>
      <c r="K22" s="3">
        <f t="shared" si="5"/>
        <v>54840</v>
      </c>
      <c r="L22" s="3">
        <f t="shared" si="5"/>
        <v>54840</v>
      </c>
      <c r="M22" s="3">
        <f t="shared" si="5"/>
        <v>54840</v>
      </c>
    </row>
    <row r="24" spans="1:13">
      <c r="A24" t="s">
        <v>18</v>
      </c>
      <c r="D24" s="3">
        <f>B2/B6</f>
        <v>15000</v>
      </c>
      <c r="E24" s="3">
        <f>D24</f>
        <v>15000</v>
      </c>
      <c r="F24" s="3">
        <f t="shared" ref="F24:H24" si="6">E24</f>
        <v>15000</v>
      </c>
      <c r="G24" s="3">
        <f t="shared" si="6"/>
        <v>15000</v>
      </c>
      <c r="H24" s="3">
        <f t="shared" si="6"/>
        <v>15000</v>
      </c>
      <c r="I24" s="3">
        <f t="shared" ref="I24:M24" si="7">H24</f>
        <v>15000</v>
      </c>
      <c r="J24" s="3">
        <f t="shared" si="7"/>
        <v>15000</v>
      </c>
      <c r="K24" s="3">
        <f t="shared" si="7"/>
        <v>15000</v>
      </c>
      <c r="L24" s="3">
        <f t="shared" si="7"/>
        <v>15000</v>
      </c>
      <c r="M24" s="3">
        <f t="shared" si="7"/>
        <v>15000</v>
      </c>
    </row>
    <row r="26" spans="1:13">
      <c r="A26" t="s">
        <v>19</v>
      </c>
      <c r="D26" s="3">
        <f>D22-D24</f>
        <v>39840</v>
      </c>
      <c r="E26" s="3">
        <f t="shared" ref="E26:H26" si="8">E22-E24</f>
        <v>39840</v>
      </c>
      <c r="F26" s="3">
        <f t="shared" si="8"/>
        <v>39840</v>
      </c>
      <c r="G26" s="3">
        <f t="shared" si="8"/>
        <v>39840</v>
      </c>
      <c r="H26" s="3">
        <f t="shared" si="8"/>
        <v>39840</v>
      </c>
      <c r="I26" s="3">
        <f t="shared" ref="I26:M26" si="9">I22-I24</f>
        <v>39840</v>
      </c>
      <c r="J26" s="3">
        <f t="shared" si="9"/>
        <v>39840</v>
      </c>
      <c r="K26" s="3">
        <f t="shared" si="9"/>
        <v>39840</v>
      </c>
      <c r="L26" s="3">
        <f t="shared" si="9"/>
        <v>39840</v>
      </c>
      <c r="M26" s="3">
        <f t="shared" si="9"/>
        <v>39840</v>
      </c>
    </row>
    <row r="28" spans="1:13">
      <c r="A28" t="s">
        <v>20</v>
      </c>
      <c r="D28" s="3">
        <f>D61</f>
        <v>15750</v>
      </c>
      <c r="E28" s="3">
        <f t="shared" ref="E28:H28" si="10">E61</f>
        <v>12600</v>
      </c>
      <c r="F28" s="3">
        <f t="shared" si="10"/>
        <v>9450</v>
      </c>
      <c r="G28" s="3">
        <f t="shared" si="10"/>
        <v>6300</v>
      </c>
      <c r="H28" s="3">
        <f t="shared" si="10"/>
        <v>3150</v>
      </c>
      <c r="I28" s="3">
        <f t="shared" ref="I28:M28" si="11">I61</f>
        <v>0</v>
      </c>
      <c r="J28" s="3">
        <f t="shared" si="11"/>
        <v>0</v>
      </c>
      <c r="K28" s="3">
        <f t="shared" si="11"/>
        <v>0</v>
      </c>
      <c r="L28" s="3">
        <f t="shared" si="11"/>
        <v>0</v>
      </c>
      <c r="M28" s="3">
        <f t="shared" si="11"/>
        <v>0</v>
      </c>
    </row>
    <row r="30" spans="1:13">
      <c r="A30" t="s">
        <v>23</v>
      </c>
      <c r="D30" s="3">
        <f>D26-D28</f>
        <v>24090</v>
      </c>
      <c r="E30" s="3">
        <f t="shared" ref="E30:H30" si="12">E26-E28</f>
        <v>27240</v>
      </c>
      <c r="F30" s="3">
        <f t="shared" si="12"/>
        <v>30390</v>
      </c>
      <c r="G30" s="3">
        <f t="shared" si="12"/>
        <v>33540</v>
      </c>
      <c r="H30" s="3">
        <f t="shared" si="12"/>
        <v>36690</v>
      </c>
      <c r="I30" s="3">
        <f t="shared" ref="I30:M30" si="13">I26-I28</f>
        <v>39840</v>
      </c>
      <c r="J30" s="3">
        <f t="shared" si="13"/>
        <v>39840</v>
      </c>
      <c r="K30" s="3">
        <f t="shared" si="13"/>
        <v>39840</v>
      </c>
      <c r="L30" s="3">
        <f t="shared" si="13"/>
        <v>39840</v>
      </c>
      <c r="M30" s="3">
        <f t="shared" si="13"/>
        <v>39840</v>
      </c>
    </row>
    <row r="32" spans="1:13">
      <c r="A32" t="s">
        <v>24</v>
      </c>
      <c r="D32" s="3">
        <f>0.15*D30</f>
        <v>3613.5</v>
      </c>
      <c r="E32" s="3">
        <f t="shared" ref="E32:H32" si="14">0.15*E30</f>
        <v>4086</v>
      </c>
      <c r="F32" s="3">
        <f t="shared" si="14"/>
        <v>4558.5</v>
      </c>
      <c r="G32" s="3">
        <f t="shared" si="14"/>
        <v>5031</v>
      </c>
      <c r="H32" s="3">
        <f t="shared" si="14"/>
        <v>5503.5</v>
      </c>
      <c r="I32" s="3">
        <f t="shared" ref="I32:M32" si="15">0.15*I30</f>
        <v>5976</v>
      </c>
      <c r="J32" s="3">
        <f t="shared" si="15"/>
        <v>5976</v>
      </c>
      <c r="K32" s="3">
        <f t="shared" si="15"/>
        <v>5976</v>
      </c>
      <c r="L32" s="3">
        <f t="shared" si="15"/>
        <v>5976</v>
      </c>
      <c r="M32" s="3">
        <f t="shared" si="15"/>
        <v>5976</v>
      </c>
    </row>
    <row r="34" spans="1:13">
      <c r="A34" t="s">
        <v>25</v>
      </c>
      <c r="D34" s="3">
        <f>D30-D32</f>
        <v>20476.5</v>
      </c>
      <c r="E34" s="3">
        <f t="shared" ref="E34:H34" si="16">E30-E32</f>
        <v>23154</v>
      </c>
      <c r="F34" s="3">
        <f t="shared" si="16"/>
        <v>25831.5</v>
      </c>
      <c r="G34" s="3">
        <f t="shared" si="16"/>
        <v>28509</v>
      </c>
      <c r="H34" s="3">
        <f t="shared" si="16"/>
        <v>31186.5</v>
      </c>
      <c r="I34" s="3">
        <f t="shared" ref="I34:M34" si="17">I30-I32</f>
        <v>33864</v>
      </c>
      <c r="J34" s="3">
        <f t="shared" si="17"/>
        <v>33864</v>
      </c>
      <c r="K34" s="3">
        <f t="shared" si="17"/>
        <v>33864</v>
      </c>
      <c r="L34" s="3">
        <f t="shared" si="17"/>
        <v>33864</v>
      </c>
      <c r="M34" s="3">
        <f t="shared" si="17"/>
        <v>33864</v>
      </c>
    </row>
    <row r="36" spans="1:13">
      <c r="A36" t="s">
        <v>26</v>
      </c>
      <c r="D36" s="3">
        <f>0.25*D34</f>
        <v>5119.125</v>
      </c>
      <c r="E36" s="3">
        <f t="shared" ref="E36:H36" si="18">0.25*E34</f>
        <v>5788.5</v>
      </c>
      <c r="F36" s="3">
        <f t="shared" si="18"/>
        <v>6457.875</v>
      </c>
      <c r="G36" s="3">
        <f t="shared" si="18"/>
        <v>7127.25</v>
      </c>
      <c r="H36" s="3">
        <f t="shared" si="18"/>
        <v>7796.625</v>
      </c>
      <c r="I36" s="3">
        <f t="shared" ref="I36:M36" si="19">0.25*I34</f>
        <v>8466</v>
      </c>
      <c r="J36" s="3">
        <f t="shared" si="19"/>
        <v>8466</v>
      </c>
      <c r="K36" s="3">
        <f t="shared" si="19"/>
        <v>8466</v>
      </c>
      <c r="L36" s="3">
        <f t="shared" si="19"/>
        <v>8466</v>
      </c>
      <c r="M36" s="3">
        <f t="shared" si="19"/>
        <v>8466</v>
      </c>
    </row>
    <row r="38" spans="1:13">
      <c r="A38" t="s">
        <v>27</v>
      </c>
      <c r="D38" s="3">
        <f>D34-D36</f>
        <v>15357.375</v>
      </c>
      <c r="E38" s="3">
        <f t="shared" ref="E38:H38" si="20">E34-E36</f>
        <v>17365.5</v>
      </c>
      <c r="F38" s="3">
        <f t="shared" si="20"/>
        <v>19373.625</v>
      </c>
      <c r="G38" s="3">
        <f t="shared" si="20"/>
        <v>21381.75</v>
      </c>
      <c r="H38" s="3">
        <f t="shared" si="20"/>
        <v>23389.875</v>
      </c>
      <c r="I38" s="3">
        <f t="shared" ref="I38:M38" si="21">I34-I36</f>
        <v>25398</v>
      </c>
      <c r="J38" s="3">
        <f t="shared" si="21"/>
        <v>25398</v>
      </c>
      <c r="K38" s="3">
        <f t="shared" si="21"/>
        <v>25398</v>
      </c>
      <c r="L38" s="3">
        <f t="shared" si="21"/>
        <v>25398</v>
      </c>
      <c r="M38" s="3">
        <f t="shared" si="21"/>
        <v>25398</v>
      </c>
    </row>
    <row r="39" spans="1:13"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>
      <c r="A40" t="s">
        <v>28</v>
      </c>
      <c r="D40" s="3">
        <f>D24</f>
        <v>15000</v>
      </c>
      <c r="E40" s="3">
        <f t="shared" ref="E40:H40" si="22">E24</f>
        <v>15000</v>
      </c>
      <c r="F40" s="3">
        <f t="shared" si="22"/>
        <v>15000</v>
      </c>
      <c r="G40" s="3">
        <f t="shared" si="22"/>
        <v>15000</v>
      </c>
      <c r="H40" s="3">
        <f t="shared" si="22"/>
        <v>15000</v>
      </c>
      <c r="I40" s="3">
        <f t="shared" ref="I40:M40" si="23">I24</f>
        <v>15000</v>
      </c>
      <c r="J40" s="3">
        <f t="shared" si="23"/>
        <v>15000</v>
      </c>
      <c r="K40" s="3">
        <f t="shared" si="23"/>
        <v>15000</v>
      </c>
      <c r="L40" s="3">
        <f t="shared" si="23"/>
        <v>15000</v>
      </c>
      <c r="M40" s="3">
        <f t="shared" si="23"/>
        <v>15000</v>
      </c>
    </row>
    <row r="41" spans="1:13"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>
      <c r="A42" t="s">
        <v>0</v>
      </c>
      <c r="C42" s="3">
        <f>B2</f>
        <v>150000</v>
      </c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1:13">
      <c r="A44" t="s">
        <v>29</v>
      </c>
      <c r="C44" s="3"/>
      <c r="D44" s="3">
        <f>D60</f>
        <v>21000</v>
      </c>
      <c r="E44" s="3">
        <f t="shared" ref="E44:H44" si="24">E60</f>
        <v>21000</v>
      </c>
      <c r="F44" s="3">
        <f t="shared" si="24"/>
        <v>21000</v>
      </c>
      <c r="G44" s="3">
        <f t="shared" si="24"/>
        <v>21000</v>
      </c>
      <c r="H44" s="3">
        <f t="shared" si="24"/>
        <v>21000</v>
      </c>
      <c r="I44" s="3">
        <f t="shared" ref="I44:M44" si="25">I60</f>
        <v>0</v>
      </c>
      <c r="J44" s="3">
        <f t="shared" si="25"/>
        <v>0</v>
      </c>
      <c r="K44" s="3">
        <f t="shared" si="25"/>
        <v>0</v>
      </c>
      <c r="L44" s="3">
        <f t="shared" si="25"/>
        <v>0</v>
      </c>
      <c r="M44" s="3">
        <f t="shared" si="25"/>
        <v>0</v>
      </c>
    </row>
    <row r="46" spans="1:13">
      <c r="A46" t="s">
        <v>30</v>
      </c>
      <c r="C46" s="3">
        <f>C38+C40-C42-C44</f>
        <v>-150000</v>
      </c>
      <c r="D46" s="3">
        <f t="shared" ref="D46:H46" si="26">D38+D40-D42-D44</f>
        <v>9357.375</v>
      </c>
      <c r="E46" s="3">
        <f t="shared" si="26"/>
        <v>11365.5</v>
      </c>
      <c r="F46" s="3">
        <f t="shared" si="26"/>
        <v>13373.625</v>
      </c>
      <c r="G46" s="3">
        <f t="shared" si="26"/>
        <v>15381.75</v>
      </c>
      <c r="H46" s="3">
        <f t="shared" si="26"/>
        <v>17389.875</v>
      </c>
      <c r="I46" s="3">
        <f t="shared" ref="I46:M46" si="27">I38+I40-I42-I44</f>
        <v>40398</v>
      </c>
      <c r="J46" s="3">
        <f t="shared" si="27"/>
        <v>40398</v>
      </c>
      <c r="K46" s="3">
        <f t="shared" si="27"/>
        <v>40398</v>
      </c>
      <c r="L46" s="3">
        <f t="shared" si="27"/>
        <v>40398</v>
      </c>
      <c r="M46" s="3">
        <f t="shared" si="27"/>
        <v>40398</v>
      </c>
    </row>
    <row r="48" spans="1:13">
      <c r="A48" t="s">
        <v>31</v>
      </c>
      <c r="B48" s="2">
        <f>IRR(C46:M46)</f>
        <v>9.322817608198819E-2</v>
      </c>
    </row>
    <row r="49" spans="1:13">
      <c r="B49" s="2"/>
    </row>
    <row r="50" spans="1:13">
      <c r="A50" t="s">
        <v>32</v>
      </c>
      <c r="B50" s="3">
        <f>C46+NPV(B15,D46:M46)</f>
        <v>11942.405615889467</v>
      </c>
      <c r="C50" t="s">
        <v>10</v>
      </c>
    </row>
    <row r="51" spans="1:13">
      <c r="B51" s="2"/>
    </row>
    <row r="52" spans="1:13">
      <c r="A52" t="s">
        <v>36</v>
      </c>
      <c r="B52" s="2"/>
      <c r="C52" s="3">
        <f>C46+C3</f>
        <v>-45000</v>
      </c>
      <c r="D52" s="3">
        <f>D46</f>
        <v>9357.375</v>
      </c>
      <c r="E52" s="3">
        <f t="shared" ref="E52:M52" si="28">E46</f>
        <v>11365.5</v>
      </c>
      <c r="F52" s="3">
        <f t="shared" si="28"/>
        <v>13373.625</v>
      </c>
      <c r="G52" s="3">
        <f t="shared" si="28"/>
        <v>15381.75</v>
      </c>
      <c r="H52" s="3">
        <f t="shared" si="28"/>
        <v>17389.875</v>
      </c>
      <c r="I52" s="3">
        <f t="shared" si="28"/>
        <v>40398</v>
      </c>
      <c r="J52" s="3">
        <f t="shared" si="28"/>
        <v>40398</v>
      </c>
      <c r="K52" s="3">
        <f t="shared" si="28"/>
        <v>40398</v>
      </c>
      <c r="L52" s="3">
        <f t="shared" si="28"/>
        <v>40398</v>
      </c>
      <c r="M52" s="3">
        <f t="shared" si="28"/>
        <v>40398</v>
      </c>
    </row>
    <row r="53" spans="1:13">
      <c r="B53" s="2"/>
    </row>
    <row r="54" spans="1:13" ht="25">
      <c r="A54" s="5" t="s">
        <v>37</v>
      </c>
      <c r="B54" s="6">
        <f>IRR(C52:M52)</f>
        <v>0.36330514219239762</v>
      </c>
      <c r="C54" s="5"/>
    </row>
    <row r="55" spans="1:13" ht="25">
      <c r="A55" s="5"/>
      <c r="B55" s="6"/>
      <c r="C55" s="5"/>
    </row>
    <row r="56" spans="1:13" ht="25">
      <c r="A56" s="5" t="s">
        <v>38</v>
      </c>
      <c r="B56" s="7">
        <f>C52+NPV(B21,D52:M52)</f>
        <v>223858.125</v>
      </c>
      <c r="C56" s="5" t="s">
        <v>10</v>
      </c>
    </row>
    <row r="58" spans="1:13">
      <c r="C58">
        <v>0</v>
      </c>
      <c r="D58">
        <v>1</v>
      </c>
      <c r="E58">
        <v>2</v>
      </c>
      <c r="F58">
        <v>3</v>
      </c>
      <c r="G58">
        <v>4</v>
      </c>
      <c r="H58">
        <v>5</v>
      </c>
    </row>
    <row r="59" spans="1:13">
      <c r="A59" t="s">
        <v>21</v>
      </c>
      <c r="C59" s="3">
        <f>C3</f>
        <v>105000</v>
      </c>
      <c r="D59" s="3">
        <f>C59</f>
        <v>105000</v>
      </c>
      <c r="E59" s="3">
        <f>D59-D60</f>
        <v>84000</v>
      </c>
      <c r="F59" s="3">
        <f t="shared" ref="F59:H59" si="29">E59-E60</f>
        <v>63000</v>
      </c>
      <c r="G59" s="3">
        <f t="shared" si="29"/>
        <v>42000</v>
      </c>
      <c r="H59" s="3">
        <f t="shared" si="29"/>
        <v>21000</v>
      </c>
    </row>
    <row r="60" spans="1:13">
      <c r="A60" t="s">
        <v>22</v>
      </c>
      <c r="D60" s="3">
        <f>C59/B4</f>
        <v>21000</v>
      </c>
      <c r="E60" s="3">
        <f>D60</f>
        <v>21000</v>
      </c>
      <c r="F60" s="3">
        <f t="shared" ref="F60:H60" si="30">E60</f>
        <v>21000</v>
      </c>
      <c r="G60" s="3">
        <f t="shared" si="30"/>
        <v>21000</v>
      </c>
      <c r="H60" s="3">
        <f t="shared" si="30"/>
        <v>21000</v>
      </c>
    </row>
    <row r="61" spans="1:13">
      <c r="A61" t="s">
        <v>4</v>
      </c>
      <c r="D61" s="3">
        <f>D59*$B$5</f>
        <v>15750</v>
      </c>
      <c r="E61" s="3">
        <f t="shared" ref="E61:H61" si="31">E59*$B$5</f>
        <v>12600</v>
      </c>
      <c r="F61" s="3">
        <f t="shared" si="31"/>
        <v>9450</v>
      </c>
      <c r="G61" s="3">
        <f t="shared" si="31"/>
        <v>6300</v>
      </c>
      <c r="H61" s="3">
        <f t="shared" si="31"/>
        <v>3150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abSelected="1" topLeftCell="A37" zoomScale="125" zoomScaleNormal="125" zoomScalePageLayoutView="125" workbookViewId="0">
      <selection activeCell="A46" sqref="A46:H56"/>
    </sheetView>
  </sheetViews>
  <sheetFormatPr baseColWidth="10" defaultRowHeight="15" x14ac:dyDescent="0"/>
  <cols>
    <col min="1" max="1" width="39" customWidth="1"/>
    <col min="2" max="2" width="13.6640625" bestFit="1" customWidth="1"/>
    <col min="3" max="3" width="15.83203125" bestFit="1" customWidth="1"/>
    <col min="4" max="8" width="13.6640625" bestFit="1" customWidth="1"/>
  </cols>
  <sheetData>
    <row r="1" spans="1:3">
      <c r="A1" t="s">
        <v>1</v>
      </c>
    </row>
    <row r="2" spans="1:3">
      <c r="A2" t="s">
        <v>0</v>
      </c>
      <c r="B2" s="1">
        <v>150000</v>
      </c>
    </row>
    <row r="3" spans="1:3">
      <c r="A3" t="s">
        <v>2</v>
      </c>
      <c r="B3" s="2">
        <v>0</v>
      </c>
      <c r="C3" s="3">
        <f>B2*B3</f>
        <v>0</v>
      </c>
    </row>
    <row r="4" spans="1:3">
      <c r="A4" t="s">
        <v>3</v>
      </c>
      <c r="B4">
        <v>5</v>
      </c>
      <c r="C4" t="s">
        <v>5</v>
      </c>
    </row>
    <row r="5" spans="1:3">
      <c r="A5" t="s">
        <v>4</v>
      </c>
      <c r="B5" s="2">
        <v>0.15</v>
      </c>
    </row>
    <row r="6" spans="1:3">
      <c r="A6" t="s">
        <v>6</v>
      </c>
      <c r="B6">
        <v>5</v>
      </c>
      <c r="C6" t="s">
        <v>5</v>
      </c>
    </row>
    <row r="8" spans="1:3">
      <c r="A8" t="s">
        <v>8</v>
      </c>
      <c r="B8">
        <v>50</v>
      </c>
      <c r="C8" t="s">
        <v>10</v>
      </c>
    </row>
    <row r="9" spans="1:3">
      <c r="A9" t="s">
        <v>9</v>
      </c>
      <c r="B9">
        <v>8</v>
      </c>
    </row>
    <row r="10" spans="1:3">
      <c r="A10" t="s">
        <v>11</v>
      </c>
      <c r="B10" s="2">
        <v>0.6</v>
      </c>
    </row>
    <row r="11" spans="1:3">
      <c r="B11" s="2"/>
    </row>
    <row r="12" spans="1:3">
      <c r="A12" t="s">
        <v>12</v>
      </c>
      <c r="B12" s="1">
        <v>5</v>
      </c>
      <c r="C12" t="s">
        <v>10</v>
      </c>
    </row>
    <row r="13" spans="1:3">
      <c r="A13" t="s">
        <v>13</v>
      </c>
      <c r="B13" s="1">
        <v>2000</v>
      </c>
      <c r="C13" t="s">
        <v>14</v>
      </c>
    </row>
    <row r="14" spans="1:3">
      <c r="B14" s="1"/>
    </row>
    <row r="15" spans="1:3">
      <c r="A15" t="s">
        <v>33</v>
      </c>
      <c r="B15" s="4">
        <v>0.08</v>
      </c>
    </row>
    <row r="16" spans="1:3">
      <c r="B16" s="2"/>
    </row>
    <row r="17" spans="1:8"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</row>
    <row r="18" spans="1:8">
      <c r="A18" t="s">
        <v>7</v>
      </c>
      <c r="D18" s="1">
        <f>B10*B9*B8*365</f>
        <v>87600</v>
      </c>
      <c r="E18" s="3">
        <f>D18</f>
        <v>87600</v>
      </c>
      <c r="F18" s="3">
        <f t="shared" ref="F18:H20" si="0">E18</f>
        <v>87600</v>
      </c>
      <c r="G18" s="3">
        <f t="shared" si="0"/>
        <v>87600</v>
      </c>
      <c r="H18" s="3">
        <f t="shared" si="0"/>
        <v>87600</v>
      </c>
    </row>
    <row r="19" spans="1:8">
      <c r="A19" t="s">
        <v>15</v>
      </c>
      <c r="D19" s="3">
        <f>B12*B10*B9*365</f>
        <v>8760</v>
      </c>
      <c r="E19" s="3">
        <f>D19</f>
        <v>8760</v>
      </c>
      <c r="F19" s="3">
        <f t="shared" si="0"/>
        <v>8760</v>
      </c>
      <c r="G19" s="3">
        <f t="shared" si="0"/>
        <v>8760</v>
      </c>
      <c r="H19" s="3">
        <f t="shared" si="0"/>
        <v>8760</v>
      </c>
    </row>
    <row r="20" spans="1:8">
      <c r="A20" t="s">
        <v>16</v>
      </c>
      <c r="D20" s="3">
        <f>B13*12</f>
        <v>24000</v>
      </c>
      <c r="E20" s="3">
        <f>D20</f>
        <v>24000</v>
      </c>
      <c r="F20" s="3">
        <f t="shared" si="0"/>
        <v>24000</v>
      </c>
      <c r="G20" s="3">
        <f t="shared" si="0"/>
        <v>24000</v>
      </c>
      <c r="H20" s="3">
        <f t="shared" si="0"/>
        <v>24000</v>
      </c>
    </row>
    <row r="22" spans="1:8">
      <c r="A22" t="s">
        <v>17</v>
      </c>
      <c r="D22" s="3">
        <f>D18-D19-D20</f>
        <v>54840</v>
      </c>
      <c r="E22" s="3">
        <f t="shared" ref="E22:H22" si="1">E18-E19-E20</f>
        <v>54840</v>
      </c>
      <c r="F22" s="3">
        <f t="shared" si="1"/>
        <v>54840</v>
      </c>
      <c r="G22" s="3">
        <f t="shared" si="1"/>
        <v>54840</v>
      </c>
      <c r="H22" s="3">
        <f t="shared" si="1"/>
        <v>54840</v>
      </c>
    </row>
    <row r="24" spans="1:8">
      <c r="A24" t="s">
        <v>18</v>
      </c>
      <c r="D24" s="3">
        <f>B2/B6</f>
        <v>30000</v>
      </c>
      <c r="E24" s="3">
        <f>D24</f>
        <v>30000</v>
      </c>
      <c r="F24" s="3">
        <f t="shared" ref="F24:H24" si="2">E24</f>
        <v>30000</v>
      </c>
      <c r="G24" s="3">
        <f t="shared" si="2"/>
        <v>30000</v>
      </c>
      <c r="H24" s="3">
        <f t="shared" si="2"/>
        <v>30000</v>
      </c>
    </row>
    <row r="26" spans="1:8">
      <c r="A26" t="s">
        <v>19</v>
      </c>
      <c r="D26" s="3">
        <f>D22-D24</f>
        <v>24840</v>
      </c>
      <c r="E26" s="3">
        <f t="shared" ref="E26:H26" si="3">E22-E24</f>
        <v>24840</v>
      </c>
      <c r="F26" s="3">
        <f t="shared" si="3"/>
        <v>24840</v>
      </c>
      <c r="G26" s="3">
        <f t="shared" si="3"/>
        <v>24840</v>
      </c>
      <c r="H26" s="3">
        <f t="shared" si="3"/>
        <v>24840</v>
      </c>
    </row>
    <row r="28" spans="1:8">
      <c r="A28" t="s">
        <v>20</v>
      </c>
      <c r="D28" s="3">
        <f>D61</f>
        <v>0</v>
      </c>
      <c r="E28" s="3">
        <f t="shared" ref="E28:H28" si="4">E61</f>
        <v>0</v>
      </c>
      <c r="F28" s="3">
        <f t="shared" si="4"/>
        <v>0</v>
      </c>
      <c r="G28" s="3">
        <f t="shared" si="4"/>
        <v>0</v>
      </c>
      <c r="H28" s="3">
        <f t="shared" si="4"/>
        <v>0</v>
      </c>
    </row>
    <row r="30" spans="1:8">
      <c r="A30" t="s">
        <v>23</v>
      </c>
      <c r="D30" s="3">
        <f>D26-D28</f>
        <v>24840</v>
      </c>
      <c r="E30" s="3">
        <f t="shared" ref="E30:H30" si="5">E26-E28</f>
        <v>24840</v>
      </c>
      <c r="F30" s="3">
        <f t="shared" si="5"/>
        <v>24840</v>
      </c>
      <c r="G30" s="3">
        <f t="shared" si="5"/>
        <v>24840</v>
      </c>
      <c r="H30" s="3">
        <f t="shared" si="5"/>
        <v>24840</v>
      </c>
    </row>
    <row r="32" spans="1:8">
      <c r="A32" t="s">
        <v>24</v>
      </c>
      <c r="D32" s="3">
        <f>0.15*D30</f>
        <v>3726</v>
      </c>
      <c r="E32" s="3">
        <f t="shared" ref="E32:H32" si="6">0.15*E30</f>
        <v>3726</v>
      </c>
      <c r="F32" s="3">
        <f t="shared" si="6"/>
        <v>3726</v>
      </c>
      <c r="G32" s="3">
        <f t="shared" si="6"/>
        <v>3726</v>
      </c>
      <c r="H32" s="3">
        <f t="shared" si="6"/>
        <v>3726</v>
      </c>
    </row>
    <row r="34" spans="1:8">
      <c r="A34" t="s">
        <v>25</v>
      </c>
      <c r="D34" s="3">
        <f>D30-D32</f>
        <v>21114</v>
      </c>
      <c r="E34" s="3">
        <f t="shared" ref="E34:H34" si="7">E30-E32</f>
        <v>21114</v>
      </c>
      <c r="F34" s="3">
        <f t="shared" si="7"/>
        <v>21114</v>
      </c>
      <c r="G34" s="3">
        <f t="shared" si="7"/>
        <v>21114</v>
      </c>
      <c r="H34" s="3">
        <f t="shared" si="7"/>
        <v>21114</v>
      </c>
    </row>
    <row r="36" spans="1:8">
      <c r="A36" t="s">
        <v>26</v>
      </c>
      <c r="D36" s="3">
        <f>0.25*D34</f>
        <v>5278.5</v>
      </c>
      <c r="E36" s="3">
        <f t="shared" ref="E36:H36" si="8">0.25*E34</f>
        <v>5278.5</v>
      </c>
      <c r="F36" s="3">
        <f t="shared" si="8"/>
        <v>5278.5</v>
      </c>
      <c r="G36" s="3">
        <f t="shared" si="8"/>
        <v>5278.5</v>
      </c>
      <c r="H36" s="3">
        <f t="shared" si="8"/>
        <v>5278.5</v>
      </c>
    </row>
    <row r="38" spans="1:8">
      <c r="A38" t="s">
        <v>27</v>
      </c>
      <c r="D38" s="3">
        <f>D34-D36</f>
        <v>15835.5</v>
      </c>
      <c r="E38" s="3">
        <f t="shared" ref="E38:H38" si="9">E34-E36</f>
        <v>15835.5</v>
      </c>
      <c r="F38" s="3">
        <f t="shared" si="9"/>
        <v>15835.5</v>
      </c>
      <c r="G38" s="3">
        <f t="shared" si="9"/>
        <v>15835.5</v>
      </c>
      <c r="H38" s="3">
        <f t="shared" si="9"/>
        <v>15835.5</v>
      </c>
    </row>
    <row r="39" spans="1:8">
      <c r="D39" s="3"/>
      <c r="E39" s="3"/>
      <c r="F39" s="3"/>
      <c r="G39" s="3"/>
      <c r="H39" s="3"/>
    </row>
    <row r="40" spans="1:8">
      <c r="A40" t="s">
        <v>28</v>
      </c>
      <c r="D40" s="3">
        <f>D24</f>
        <v>30000</v>
      </c>
      <c r="E40" s="3">
        <f t="shared" ref="E40:H40" si="10">E24</f>
        <v>30000</v>
      </c>
      <c r="F40" s="3">
        <f t="shared" si="10"/>
        <v>30000</v>
      </c>
      <c r="G40" s="3">
        <f t="shared" si="10"/>
        <v>30000</v>
      </c>
      <c r="H40" s="3">
        <f t="shared" si="10"/>
        <v>30000</v>
      </c>
    </row>
    <row r="41" spans="1:8">
      <c r="D41" s="3"/>
      <c r="E41" s="3"/>
      <c r="F41" s="3"/>
      <c r="G41" s="3"/>
      <c r="H41" s="3"/>
    </row>
    <row r="42" spans="1:8">
      <c r="A42" t="s">
        <v>0</v>
      </c>
      <c r="C42" s="3">
        <f>B2</f>
        <v>150000</v>
      </c>
      <c r="D42" s="3"/>
      <c r="E42" s="3"/>
      <c r="F42" s="3"/>
      <c r="G42" s="3"/>
      <c r="H42" s="3"/>
    </row>
    <row r="43" spans="1:8">
      <c r="C43" s="3"/>
      <c r="D43" s="3"/>
      <c r="E43" s="3"/>
      <c r="F43" s="3"/>
      <c r="G43" s="3"/>
      <c r="H43" s="3"/>
    </row>
    <row r="44" spans="1:8">
      <c r="A44" t="s">
        <v>29</v>
      </c>
      <c r="C44" s="3"/>
      <c r="D44" s="3">
        <f>D60</f>
        <v>0</v>
      </c>
      <c r="E44" s="3">
        <f t="shared" ref="E44:H44" si="11">E60</f>
        <v>0</v>
      </c>
      <c r="F44" s="3">
        <f t="shared" si="11"/>
        <v>0</v>
      </c>
      <c r="G44" s="3">
        <f t="shared" si="11"/>
        <v>0</v>
      </c>
      <c r="H44" s="3">
        <f t="shared" si="11"/>
        <v>0</v>
      </c>
    </row>
    <row r="46" spans="1:8" ht="20">
      <c r="A46" s="8" t="s">
        <v>30</v>
      </c>
      <c r="B46" s="8"/>
      <c r="C46" s="10">
        <f>C38+C40-C42-C44</f>
        <v>-150000</v>
      </c>
      <c r="D46" s="10">
        <f t="shared" ref="D46:H46" si="12">D38+D40-D42-D44</f>
        <v>45835.5</v>
      </c>
      <c r="E46" s="10">
        <f t="shared" si="12"/>
        <v>45835.5</v>
      </c>
      <c r="F46" s="10">
        <f t="shared" si="12"/>
        <v>45835.5</v>
      </c>
      <c r="G46" s="10">
        <f t="shared" si="12"/>
        <v>45835.5</v>
      </c>
      <c r="H46" s="10">
        <f t="shared" si="12"/>
        <v>45835.5</v>
      </c>
    </row>
    <row r="47" spans="1:8" ht="20">
      <c r="A47" s="8"/>
      <c r="B47" s="8"/>
      <c r="C47" s="8"/>
      <c r="D47" s="8"/>
      <c r="E47" s="8"/>
      <c r="F47" s="8"/>
      <c r="G47" s="8"/>
      <c r="H47" s="8"/>
    </row>
    <row r="48" spans="1:8" ht="20">
      <c r="A48" s="8" t="s">
        <v>34</v>
      </c>
      <c r="B48" s="9">
        <f>IRR(C46:H46)</f>
        <v>0.16022542824687225</v>
      </c>
      <c r="C48" s="8"/>
      <c r="D48" s="8"/>
      <c r="E48" s="8"/>
      <c r="F48" s="8"/>
      <c r="G48" s="8"/>
      <c r="H48" s="8"/>
    </row>
    <row r="49" spans="1:8" ht="20">
      <c r="A49" s="8"/>
      <c r="B49" s="9"/>
      <c r="C49" s="8"/>
      <c r="D49" s="8"/>
      <c r="E49" s="8"/>
      <c r="F49" s="8"/>
      <c r="G49" s="8"/>
      <c r="H49" s="8"/>
    </row>
    <row r="50" spans="1:8" ht="20">
      <c r="A50" s="8" t="s">
        <v>35</v>
      </c>
      <c r="B50" s="10">
        <f>C46+NPV(B15,D46:H46)</f>
        <v>33007.860904492554</v>
      </c>
      <c r="C50" s="8" t="s">
        <v>10</v>
      </c>
      <c r="D50" s="8"/>
      <c r="E50" s="8"/>
      <c r="F50" s="8"/>
      <c r="G50" s="8"/>
      <c r="H50" s="8"/>
    </row>
    <row r="51" spans="1:8" ht="20">
      <c r="A51" s="8"/>
      <c r="B51" s="9"/>
      <c r="C51" s="8"/>
      <c r="D51" s="8"/>
      <c r="E51" s="8"/>
      <c r="F51" s="8"/>
      <c r="G51" s="8"/>
      <c r="H51" s="8"/>
    </row>
    <row r="52" spans="1:8" ht="20">
      <c r="A52" s="8" t="s">
        <v>36</v>
      </c>
      <c r="B52" s="9"/>
      <c r="C52" s="10">
        <f>C46+C3</f>
        <v>-150000</v>
      </c>
      <c r="D52" s="10">
        <f>D46</f>
        <v>45835.5</v>
      </c>
      <c r="E52" s="10">
        <f t="shared" ref="E52:H52" si="13">E46</f>
        <v>45835.5</v>
      </c>
      <c r="F52" s="10">
        <f t="shared" si="13"/>
        <v>45835.5</v>
      </c>
      <c r="G52" s="10">
        <f t="shared" si="13"/>
        <v>45835.5</v>
      </c>
      <c r="H52" s="10">
        <f t="shared" si="13"/>
        <v>45835.5</v>
      </c>
    </row>
    <row r="53" spans="1:8" ht="20">
      <c r="A53" s="8"/>
      <c r="B53" s="9"/>
      <c r="C53" s="8"/>
      <c r="D53" s="8"/>
      <c r="E53" s="8"/>
      <c r="F53" s="8"/>
      <c r="G53" s="8"/>
      <c r="H53" s="8"/>
    </row>
    <row r="54" spans="1:8" ht="20">
      <c r="A54" s="8" t="s">
        <v>37</v>
      </c>
      <c r="B54" s="9">
        <f>IRR(C52:H52)</f>
        <v>0.16022542824687225</v>
      </c>
      <c r="C54" s="8"/>
      <c r="D54" s="8"/>
      <c r="E54" s="8"/>
      <c r="F54" s="8"/>
      <c r="G54" s="8"/>
      <c r="H54" s="8"/>
    </row>
    <row r="55" spans="1:8" ht="20">
      <c r="A55" s="8"/>
      <c r="B55" s="9"/>
      <c r="C55" s="8"/>
      <c r="D55" s="8"/>
      <c r="E55" s="8"/>
      <c r="F55" s="8"/>
      <c r="G55" s="8"/>
      <c r="H55" s="8"/>
    </row>
    <row r="56" spans="1:8" ht="20">
      <c r="A56" s="8" t="s">
        <v>38</v>
      </c>
      <c r="B56" s="10">
        <f>C52+NPV(B21,D52:H52)</f>
        <v>79177.5</v>
      </c>
      <c r="C56" s="8" t="s">
        <v>10</v>
      </c>
      <c r="D56" s="8"/>
      <c r="E56" s="8"/>
      <c r="F56" s="8"/>
      <c r="G56" s="8"/>
      <c r="H56" s="8"/>
    </row>
    <row r="58" spans="1:8">
      <c r="C58">
        <v>0</v>
      </c>
      <c r="D58">
        <v>1</v>
      </c>
      <c r="E58">
        <v>2</v>
      </c>
      <c r="F58">
        <v>3</v>
      </c>
      <c r="G58">
        <v>4</v>
      </c>
      <c r="H58">
        <v>5</v>
      </c>
    </row>
    <row r="59" spans="1:8">
      <c r="A59" t="s">
        <v>21</v>
      </c>
      <c r="C59" s="3">
        <f>C3</f>
        <v>0</v>
      </c>
      <c r="D59" s="3">
        <f>C59</f>
        <v>0</v>
      </c>
      <c r="E59" s="3">
        <f>D59-D60</f>
        <v>0</v>
      </c>
      <c r="F59" s="3">
        <f t="shared" ref="F59:H59" si="14">E59-E60</f>
        <v>0</v>
      </c>
      <c r="G59" s="3">
        <f t="shared" si="14"/>
        <v>0</v>
      </c>
      <c r="H59" s="3">
        <f t="shared" si="14"/>
        <v>0</v>
      </c>
    </row>
    <row r="60" spans="1:8">
      <c r="A60" t="s">
        <v>22</v>
      </c>
      <c r="D60" s="3">
        <f>C59/B4</f>
        <v>0</v>
      </c>
      <c r="E60" s="3">
        <f>D60</f>
        <v>0</v>
      </c>
      <c r="F60" s="3">
        <f t="shared" ref="F60:H60" si="15">E60</f>
        <v>0</v>
      </c>
      <c r="G60" s="3">
        <f t="shared" si="15"/>
        <v>0</v>
      </c>
      <c r="H60" s="3">
        <f t="shared" si="15"/>
        <v>0</v>
      </c>
    </row>
    <row r="61" spans="1:8">
      <c r="A61" t="s">
        <v>4</v>
      </c>
      <c r="D61" s="3">
        <f>D59*$B$5</f>
        <v>0</v>
      </c>
      <c r="E61" s="3">
        <f t="shared" ref="E61:H61" si="16">E59*$B$5</f>
        <v>0</v>
      </c>
      <c r="F61" s="3">
        <f t="shared" si="16"/>
        <v>0</v>
      </c>
      <c r="G61" s="3">
        <f t="shared" si="16"/>
        <v>0</v>
      </c>
      <c r="H61" s="3">
        <f t="shared" si="16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topLeftCell="A37" zoomScale="125" zoomScaleNormal="125" zoomScalePageLayoutView="125" workbookViewId="0">
      <selection activeCell="A52" sqref="A52:H56"/>
    </sheetView>
  </sheetViews>
  <sheetFormatPr baseColWidth="10" defaultRowHeight="15" x14ac:dyDescent="0"/>
  <cols>
    <col min="1" max="1" width="39" customWidth="1"/>
    <col min="2" max="2" width="13.6640625" bestFit="1" customWidth="1"/>
    <col min="3" max="3" width="14.5" bestFit="1" customWidth="1"/>
    <col min="4" max="8" width="13.6640625" bestFit="1" customWidth="1"/>
  </cols>
  <sheetData>
    <row r="1" spans="1:3">
      <c r="A1" t="s">
        <v>1</v>
      </c>
    </row>
    <row r="2" spans="1:3">
      <c r="A2" t="s">
        <v>0</v>
      </c>
      <c r="B2" s="1">
        <v>150000</v>
      </c>
    </row>
    <row r="3" spans="1:3">
      <c r="A3" t="s">
        <v>2</v>
      </c>
      <c r="B3" s="2">
        <v>0.7</v>
      </c>
      <c r="C3" s="3">
        <f>B2*B3</f>
        <v>105000</v>
      </c>
    </row>
    <row r="4" spans="1:3">
      <c r="A4" t="s">
        <v>3</v>
      </c>
      <c r="B4">
        <v>5</v>
      </c>
      <c r="C4" t="s">
        <v>5</v>
      </c>
    </row>
    <row r="5" spans="1:3">
      <c r="A5" t="s">
        <v>4</v>
      </c>
      <c r="B5" s="2">
        <v>0.15</v>
      </c>
    </row>
    <row r="6" spans="1:3">
      <c r="A6" t="s">
        <v>6</v>
      </c>
      <c r="B6">
        <v>5</v>
      </c>
      <c r="C6" t="s">
        <v>5</v>
      </c>
    </row>
    <row r="8" spans="1:3">
      <c r="A8" t="s">
        <v>8</v>
      </c>
      <c r="B8">
        <v>50</v>
      </c>
      <c r="C8" t="s">
        <v>10</v>
      </c>
    </row>
    <row r="9" spans="1:3">
      <c r="A9" t="s">
        <v>9</v>
      </c>
      <c r="B9">
        <v>8</v>
      </c>
    </row>
    <row r="10" spans="1:3">
      <c r="A10" t="s">
        <v>11</v>
      </c>
      <c r="B10" s="2">
        <v>0.6</v>
      </c>
    </row>
    <row r="11" spans="1:3">
      <c r="B11" s="2"/>
    </row>
    <row r="12" spans="1:3">
      <c r="A12" t="s">
        <v>12</v>
      </c>
      <c r="B12" s="1">
        <v>5</v>
      </c>
      <c r="C12" t="s">
        <v>10</v>
      </c>
    </row>
    <row r="13" spans="1:3">
      <c r="A13" t="s">
        <v>13</v>
      </c>
      <c r="B13" s="1">
        <v>2000</v>
      </c>
      <c r="C13" t="s">
        <v>14</v>
      </c>
    </row>
    <row r="14" spans="1:3">
      <c r="B14" s="1"/>
    </row>
    <row r="15" spans="1:3">
      <c r="A15" t="s">
        <v>33</v>
      </c>
      <c r="B15" s="4">
        <v>0.08</v>
      </c>
    </row>
    <row r="16" spans="1:3">
      <c r="B16" s="2"/>
    </row>
    <row r="17" spans="1:8">
      <c r="C17">
        <v>0</v>
      </c>
      <c r="D17">
        <v>1</v>
      </c>
      <c r="E17">
        <v>2</v>
      </c>
      <c r="F17">
        <v>3</v>
      </c>
      <c r="G17">
        <v>4</v>
      </c>
      <c r="H17">
        <v>5</v>
      </c>
    </row>
    <row r="18" spans="1:8">
      <c r="A18" t="s">
        <v>7</v>
      </c>
      <c r="D18" s="1">
        <f>B10*B9*B8*365</f>
        <v>87600</v>
      </c>
      <c r="E18" s="3">
        <f>D18</f>
        <v>87600</v>
      </c>
      <c r="F18" s="3">
        <f t="shared" ref="F18:H18" si="0">E18</f>
        <v>87600</v>
      </c>
      <c r="G18" s="3">
        <f t="shared" si="0"/>
        <v>87600</v>
      </c>
      <c r="H18" s="3">
        <f t="shared" si="0"/>
        <v>87600</v>
      </c>
    </row>
    <row r="19" spans="1:8">
      <c r="A19" t="s">
        <v>15</v>
      </c>
      <c r="D19" s="3">
        <f>B12*B10*B9*365</f>
        <v>8760</v>
      </c>
      <c r="E19" s="3">
        <f>D19</f>
        <v>8760</v>
      </c>
      <c r="F19" s="3">
        <f t="shared" ref="F19:H19" si="1">E19</f>
        <v>8760</v>
      </c>
      <c r="G19" s="3">
        <f t="shared" si="1"/>
        <v>8760</v>
      </c>
      <c r="H19" s="3">
        <f t="shared" si="1"/>
        <v>8760</v>
      </c>
    </row>
    <row r="20" spans="1:8">
      <c r="A20" t="s">
        <v>16</v>
      </c>
      <c r="D20" s="3">
        <f>B13*12</f>
        <v>24000</v>
      </c>
      <c r="E20" s="3">
        <f>D20</f>
        <v>24000</v>
      </c>
      <c r="F20" s="3">
        <f t="shared" ref="F20:H20" si="2">E20</f>
        <v>24000</v>
      </c>
      <c r="G20" s="3">
        <f t="shared" si="2"/>
        <v>24000</v>
      </c>
      <c r="H20" s="3">
        <f t="shared" si="2"/>
        <v>24000</v>
      </c>
    </row>
    <row r="22" spans="1:8">
      <c r="A22" t="s">
        <v>17</v>
      </c>
      <c r="D22" s="3">
        <f>D18-D19-D20</f>
        <v>54840</v>
      </c>
      <c r="E22" s="3">
        <f t="shared" ref="E22:H22" si="3">E18-E19-E20</f>
        <v>54840</v>
      </c>
      <c r="F22" s="3">
        <f t="shared" si="3"/>
        <v>54840</v>
      </c>
      <c r="G22" s="3">
        <f t="shared" si="3"/>
        <v>54840</v>
      </c>
      <c r="H22" s="3">
        <f t="shared" si="3"/>
        <v>54840</v>
      </c>
    </row>
    <row r="24" spans="1:8">
      <c r="A24" t="s">
        <v>18</v>
      </c>
      <c r="D24" s="3">
        <f>B2/B6</f>
        <v>30000</v>
      </c>
      <c r="E24" s="3">
        <f>D24</f>
        <v>30000</v>
      </c>
      <c r="F24" s="3">
        <f t="shared" ref="F24:H24" si="4">E24</f>
        <v>30000</v>
      </c>
      <c r="G24" s="3">
        <f t="shared" si="4"/>
        <v>30000</v>
      </c>
      <c r="H24" s="3">
        <f t="shared" si="4"/>
        <v>30000</v>
      </c>
    </row>
    <row r="26" spans="1:8">
      <c r="A26" t="s">
        <v>19</v>
      </c>
      <c r="D26" s="3">
        <f>D22-D24</f>
        <v>24840</v>
      </c>
      <c r="E26" s="3">
        <f t="shared" ref="E26:H26" si="5">E22-E24</f>
        <v>24840</v>
      </c>
      <c r="F26" s="3">
        <f t="shared" si="5"/>
        <v>24840</v>
      </c>
      <c r="G26" s="3">
        <f t="shared" si="5"/>
        <v>24840</v>
      </c>
      <c r="H26" s="3">
        <f t="shared" si="5"/>
        <v>24840</v>
      </c>
    </row>
    <row r="28" spans="1:8">
      <c r="A28" t="s">
        <v>20</v>
      </c>
      <c r="D28" s="3">
        <f>D61</f>
        <v>15750</v>
      </c>
      <c r="E28" s="3">
        <f t="shared" ref="E28:H28" si="6">E61</f>
        <v>12600</v>
      </c>
      <c r="F28" s="3">
        <f t="shared" si="6"/>
        <v>9450</v>
      </c>
      <c r="G28" s="3">
        <f t="shared" si="6"/>
        <v>6300</v>
      </c>
      <c r="H28" s="3">
        <f t="shared" si="6"/>
        <v>3150</v>
      </c>
    </row>
    <row r="30" spans="1:8">
      <c r="A30" t="s">
        <v>23</v>
      </c>
      <c r="D30" s="3">
        <f>D26-D28</f>
        <v>9090</v>
      </c>
      <c r="E30" s="3">
        <f t="shared" ref="E30:H30" si="7">E26-E28</f>
        <v>12240</v>
      </c>
      <c r="F30" s="3">
        <f t="shared" si="7"/>
        <v>15390</v>
      </c>
      <c r="G30" s="3">
        <f t="shared" si="7"/>
        <v>18540</v>
      </c>
      <c r="H30" s="3">
        <f t="shared" si="7"/>
        <v>21690</v>
      </c>
    </row>
    <row r="32" spans="1:8">
      <c r="A32" t="s">
        <v>24</v>
      </c>
      <c r="D32" s="3">
        <f>0.15*D30</f>
        <v>1363.5</v>
      </c>
      <c r="E32" s="3">
        <f t="shared" ref="E32:H32" si="8">0.15*E30</f>
        <v>1836</v>
      </c>
      <c r="F32" s="3">
        <f t="shared" si="8"/>
        <v>2308.5</v>
      </c>
      <c r="G32" s="3">
        <f t="shared" si="8"/>
        <v>2781</v>
      </c>
      <c r="H32" s="3">
        <f t="shared" si="8"/>
        <v>3253.5</v>
      </c>
    </row>
    <row r="34" spans="1:8">
      <c r="A34" t="s">
        <v>25</v>
      </c>
      <c r="D34" s="3">
        <f>D30-D32</f>
        <v>7726.5</v>
      </c>
      <c r="E34" s="3">
        <f t="shared" ref="E34:H34" si="9">E30-E32</f>
        <v>10404</v>
      </c>
      <c r="F34" s="3">
        <f t="shared" si="9"/>
        <v>13081.5</v>
      </c>
      <c r="G34" s="3">
        <f t="shared" si="9"/>
        <v>15759</v>
      </c>
      <c r="H34" s="3">
        <f t="shared" si="9"/>
        <v>18436.5</v>
      </c>
    </row>
    <row r="36" spans="1:8">
      <c r="A36" t="s">
        <v>26</v>
      </c>
      <c r="D36" s="3">
        <f>0.25*D34</f>
        <v>1931.625</v>
      </c>
      <c r="E36" s="3">
        <f t="shared" ref="E36:H36" si="10">0.25*E34</f>
        <v>2601</v>
      </c>
      <c r="F36" s="3">
        <f t="shared" si="10"/>
        <v>3270.375</v>
      </c>
      <c r="G36" s="3">
        <f t="shared" si="10"/>
        <v>3939.75</v>
      </c>
      <c r="H36" s="3">
        <f t="shared" si="10"/>
        <v>4609.125</v>
      </c>
    </row>
    <row r="38" spans="1:8">
      <c r="A38" t="s">
        <v>27</v>
      </c>
      <c r="D38" s="3">
        <f>D34-D36</f>
        <v>5794.875</v>
      </c>
      <c r="E38" s="3">
        <f t="shared" ref="E38:H38" si="11">E34-E36</f>
        <v>7803</v>
      </c>
      <c r="F38" s="3">
        <f t="shared" si="11"/>
        <v>9811.125</v>
      </c>
      <c r="G38" s="3">
        <f t="shared" si="11"/>
        <v>11819.25</v>
      </c>
      <c r="H38" s="3">
        <f t="shared" si="11"/>
        <v>13827.375</v>
      </c>
    </row>
    <row r="39" spans="1:8">
      <c r="D39" s="3"/>
      <c r="E39" s="3"/>
      <c r="F39" s="3"/>
      <c r="G39" s="3"/>
      <c r="H39" s="3"/>
    </row>
    <row r="40" spans="1:8">
      <c r="A40" t="s">
        <v>28</v>
      </c>
      <c r="D40" s="3">
        <f>D24</f>
        <v>30000</v>
      </c>
      <c r="E40" s="3">
        <f t="shared" ref="E40:H40" si="12">E24</f>
        <v>30000</v>
      </c>
      <c r="F40" s="3">
        <f t="shared" si="12"/>
        <v>30000</v>
      </c>
      <c r="G40" s="3">
        <f t="shared" si="12"/>
        <v>30000</v>
      </c>
      <c r="H40" s="3">
        <f t="shared" si="12"/>
        <v>30000</v>
      </c>
    </row>
    <row r="41" spans="1:8">
      <c r="D41" s="3"/>
      <c r="E41" s="3"/>
      <c r="F41" s="3"/>
      <c r="G41" s="3"/>
      <c r="H41" s="3"/>
    </row>
    <row r="42" spans="1:8">
      <c r="A42" t="s">
        <v>0</v>
      </c>
      <c r="C42" s="3">
        <f>B2</f>
        <v>150000</v>
      </c>
      <c r="D42" s="3"/>
      <c r="E42" s="3"/>
      <c r="F42" s="3"/>
      <c r="G42" s="3"/>
      <c r="H42" s="3"/>
    </row>
    <row r="43" spans="1:8">
      <c r="C43" s="3"/>
      <c r="D43" s="3"/>
      <c r="E43" s="3"/>
      <c r="F43" s="3"/>
      <c r="G43" s="3"/>
      <c r="H43" s="3"/>
    </row>
    <row r="44" spans="1:8">
      <c r="A44" t="s">
        <v>29</v>
      </c>
      <c r="C44" s="3"/>
      <c r="D44" s="3">
        <f>D60</f>
        <v>21000</v>
      </c>
      <c r="E44" s="3">
        <f t="shared" ref="E44:H44" si="13">E60</f>
        <v>21000</v>
      </c>
      <c r="F44" s="3">
        <f t="shared" si="13"/>
        <v>21000</v>
      </c>
      <c r="G44" s="3">
        <f t="shared" si="13"/>
        <v>21000</v>
      </c>
      <c r="H44" s="3">
        <f t="shared" si="13"/>
        <v>21000</v>
      </c>
    </row>
    <row r="46" spans="1:8">
      <c r="A46" t="s">
        <v>30</v>
      </c>
      <c r="C46" s="3">
        <f>C38+C40-C42-C44</f>
        <v>-150000</v>
      </c>
      <c r="D46" s="3">
        <f t="shared" ref="D46:H46" si="14">D38+D40-D42-D44</f>
        <v>14794.875</v>
      </c>
      <c r="E46" s="3">
        <f t="shared" si="14"/>
        <v>16803</v>
      </c>
      <c r="F46" s="3">
        <f t="shared" si="14"/>
        <v>18811.125</v>
      </c>
      <c r="G46" s="3">
        <f t="shared" si="14"/>
        <v>20819.25</v>
      </c>
      <c r="H46" s="3">
        <f t="shared" si="14"/>
        <v>22827.375</v>
      </c>
    </row>
    <row r="48" spans="1:8">
      <c r="A48" t="s">
        <v>34</v>
      </c>
      <c r="B48" s="2">
        <f>IRR(C46:H46)</f>
        <v>-0.13014755720564397</v>
      </c>
    </row>
    <row r="49" spans="1:8">
      <c r="B49" s="2"/>
    </row>
    <row r="50" spans="1:8">
      <c r="A50" t="s">
        <v>35</v>
      </c>
      <c r="B50" s="3">
        <f>C46+NPV(B15,D46:H46)</f>
        <v>-76123.601834054338</v>
      </c>
      <c r="C50" t="s">
        <v>10</v>
      </c>
    </row>
    <row r="51" spans="1:8">
      <c r="B51" s="2"/>
    </row>
    <row r="52" spans="1:8" ht="20">
      <c r="A52" s="8" t="s">
        <v>36</v>
      </c>
      <c r="B52" s="9"/>
      <c r="C52" s="10">
        <f>C46+C3</f>
        <v>-45000</v>
      </c>
      <c r="D52" s="10">
        <f>D46</f>
        <v>14794.875</v>
      </c>
      <c r="E52" s="10">
        <f t="shared" ref="E52:H52" si="15">E46</f>
        <v>16803</v>
      </c>
      <c r="F52" s="10">
        <f t="shared" si="15"/>
        <v>18811.125</v>
      </c>
      <c r="G52" s="10">
        <f t="shared" si="15"/>
        <v>20819.25</v>
      </c>
      <c r="H52" s="10">
        <f t="shared" si="15"/>
        <v>22827.375</v>
      </c>
    </row>
    <row r="53" spans="1:8" ht="20">
      <c r="A53" s="8"/>
      <c r="B53" s="9"/>
      <c r="C53" s="8"/>
      <c r="D53" s="8"/>
      <c r="E53" s="8"/>
      <c r="F53" s="8"/>
      <c r="G53" s="8"/>
      <c r="H53" s="8"/>
    </row>
    <row r="54" spans="1:8" ht="20">
      <c r="A54" s="8" t="s">
        <v>37</v>
      </c>
      <c r="B54" s="9">
        <f>IRR(C52:H52)</f>
        <v>0.28191241210910523</v>
      </c>
      <c r="C54" s="8"/>
      <c r="D54" s="8"/>
      <c r="E54" s="8"/>
      <c r="F54" s="8"/>
      <c r="G54" s="8"/>
      <c r="H54" s="8"/>
    </row>
    <row r="55" spans="1:8" ht="20">
      <c r="A55" s="8"/>
      <c r="B55" s="9"/>
      <c r="C55" s="8"/>
      <c r="D55" s="8"/>
      <c r="E55" s="8"/>
      <c r="F55" s="8"/>
      <c r="G55" s="8"/>
      <c r="H55" s="8"/>
    </row>
    <row r="56" spans="1:8" ht="20">
      <c r="A56" s="8" t="s">
        <v>38</v>
      </c>
      <c r="B56" s="10">
        <f>C52+NPV(B21,D52:H52)</f>
        <v>49055.625</v>
      </c>
      <c r="C56" s="8" t="s">
        <v>10</v>
      </c>
      <c r="D56" s="8"/>
      <c r="E56" s="8"/>
      <c r="F56" s="8"/>
      <c r="G56" s="8"/>
      <c r="H56" s="8"/>
    </row>
    <row r="58" spans="1:8">
      <c r="C58">
        <v>0</v>
      </c>
      <c r="D58">
        <v>1</v>
      </c>
      <c r="E58">
        <v>2</v>
      </c>
      <c r="F58">
        <v>3</v>
      </c>
      <c r="G58">
        <v>4</v>
      </c>
      <c r="H58">
        <v>5</v>
      </c>
    </row>
    <row r="59" spans="1:8">
      <c r="A59" t="s">
        <v>21</v>
      </c>
      <c r="C59" s="3">
        <f>C3</f>
        <v>105000</v>
      </c>
      <c r="D59" s="3">
        <f>C59</f>
        <v>105000</v>
      </c>
      <c r="E59" s="3">
        <f>D59-D60</f>
        <v>84000</v>
      </c>
      <c r="F59" s="3">
        <f t="shared" ref="F59:H59" si="16">E59-E60</f>
        <v>63000</v>
      </c>
      <c r="G59" s="3">
        <f t="shared" si="16"/>
        <v>42000</v>
      </c>
      <c r="H59" s="3">
        <f t="shared" si="16"/>
        <v>21000</v>
      </c>
    </row>
    <row r="60" spans="1:8">
      <c r="A60" t="s">
        <v>22</v>
      </c>
      <c r="D60" s="3">
        <f>C59/B4</f>
        <v>21000</v>
      </c>
      <c r="E60" s="3">
        <f>D60</f>
        <v>21000</v>
      </c>
      <c r="F60" s="3">
        <f t="shared" ref="F60:H60" si="17">E60</f>
        <v>21000</v>
      </c>
      <c r="G60" s="3">
        <f t="shared" si="17"/>
        <v>21000</v>
      </c>
      <c r="H60" s="3">
        <f t="shared" si="17"/>
        <v>21000</v>
      </c>
    </row>
    <row r="61" spans="1:8">
      <c r="A61" t="s">
        <v>4</v>
      </c>
      <c r="D61" s="3">
        <f>D59*$B$5</f>
        <v>15750</v>
      </c>
      <c r="E61" s="3">
        <f t="shared" ref="E61:H61" si="18">E59*$B$5</f>
        <v>12600</v>
      </c>
      <c r="F61" s="3">
        <f t="shared" si="18"/>
        <v>9450</v>
      </c>
      <c r="G61" s="3">
        <f t="shared" si="18"/>
        <v>6300</v>
      </c>
      <c r="H61" s="3">
        <f t="shared" si="18"/>
        <v>3150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ANALISIS A 10 AÑOS</vt:lpstr>
      <vt:lpstr>SIN PRESTAMO</vt:lpstr>
      <vt:lpstr>PRESTAMO A 5 AÑOS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Mauricio Aguirre Hernández</dc:creator>
  <cp:lastModifiedBy>Douglas Mauricio Aguirre Hernández</cp:lastModifiedBy>
  <dcterms:created xsi:type="dcterms:W3CDTF">2015-08-06T16:09:51Z</dcterms:created>
  <dcterms:modified xsi:type="dcterms:W3CDTF">2015-08-06T17:07:33Z</dcterms:modified>
</cp:coreProperties>
</file>