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llington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6" i="1" s="1"/>
  <c r="B30" i="1"/>
  <c r="B29" i="1"/>
  <c r="W5" i="1"/>
  <c r="W6" i="1"/>
  <c r="W7" i="1"/>
  <c r="W8" i="1"/>
  <c r="W9" i="1"/>
  <c r="W10" i="1"/>
  <c r="W11" i="1"/>
  <c r="W12" i="1"/>
  <c r="W13" i="1"/>
  <c r="W14" i="1"/>
  <c r="W15" i="1"/>
  <c r="W4" i="1"/>
  <c r="U5" i="1"/>
  <c r="U6" i="1"/>
  <c r="U7" i="1"/>
  <c r="U8" i="1"/>
  <c r="U9" i="1"/>
  <c r="U10" i="1"/>
  <c r="U11" i="1"/>
  <c r="U12" i="1"/>
  <c r="U13" i="1"/>
  <c r="U14" i="1"/>
  <c r="U15" i="1"/>
  <c r="U4" i="1"/>
  <c r="S5" i="1"/>
  <c r="S6" i="1"/>
  <c r="S7" i="1"/>
  <c r="S8" i="1"/>
  <c r="S9" i="1"/>
  <c r="S10" i="1"/>
  <c r="S11" i="1"/>
  <c r="S12" i="1"/>
  <c r="S13" i="1"/>
  <c r="S14" i="1"/>
  <c r="S15" i="1"/>
  <c r="S4" i="1"/>
  <c r="I5" i="1"/>
  <c r="K5" i="1" s="1"/>
  <c r="O5" i="1" s="1"/>
  <c r="I6" i="1"/>
  <c r="I7" i="1"/>
  <c r="I8" i="1"/>
  <c r="I9" i="1"/>
  <c r="I10" i="1"/>
  <c r="I11" i="1"/>
  <c r="I12" i="1"/>
  <c r="I13" i="1"/>
  <c r="I14" i="1"/>
  <c r="I15" i="1"/>
  <c r="I4" i="1"/>
  <c r="K4" i="1" s="1"/>
  <c r="M4" i="1" s="1"/>
  <c r="B22" i="1"/>
  <c r="B23" i="1"/>
  <c r="B18" i="1"/>
  <c r="B19" i="1" s="1"/>
  <c r="Q4" i="1" l="1"/>
  <c r="Z4" i="1" s="1"/>
  <c r="O4" i="1"/>
  <c r="X4" i="1"/>
  <c r="M5" i="1"/>
  <c r="Y5" i="1"/>
  <c r="Q5" i="1"/>
  <c r="E13" i="1"/>
  <c r="E9" i="1"/>
  <c r="E5" i="1"/>
  <c r="E12" i="1"/>
  <c r="E8" i="1"/>
  <c r="E4" i="1"/>
  <c r="E15" i="1"/>
  <c r="E11" i="1"/>
  <c r="E7" i="1"/>
  <c r="E14" i="1"/>
  <c r="E10" i="1"/>
  <c r="E6" i="1"/>
  <c r="K6" i="1"/>
  <c r="O6" i="1" s="1"/>
  <c r="X5" i="1" l="1"/>
  <c r="Z5" i="1"/>
  <c r="Y4" i="1"/>
  <c r="K7" i="1"/>
  <c r="O7" i="1" s="1"/>
  <c r="Q6" i="1" l="1"/>
  <c r="Y6" i="1"/>
  <c r="M6" i="1"/>
  <c r="K8" i="1"/>
  <c r="O8" i="1" s="1"/>
  <c r="X6" i="1" l="1"/>
  <c r="Z6" i="1"/>
  <c r="Q7" i="1"/>
  <c r="Y7" i="1"/>
  <c r="M7" i="1"/>
  <c r="K9" i="1"/>
  <c r="O9" i="1" s="1"/>
  <c r="X7" i="1" l="1"/>
  <c r="Z7" i="1"/>
  <c r="M8" i="1"/>
  <c r="Q8" i="1"/>
  <c r="Y8" i="1"/>
  <c r="K10" i="1"/>
  <c r="O10" i="1" s="1"/>
  <c r="Z8" i="1" l="1"/>
  <c r="X8" i="1"/>
  <c r="Q9" i="1"/>
  <c r="Y9" i="1"/>
  <c r="M9" i="1"/>
  <c r="K11" i="1"/>
  <c r="O11" i="1" s="1"/>
  <c r="X9" i="1" l="1"/>
  <c r="Z9" i="1"/>
  <c r="Q10" i="1"/>
  <c r="Y10" i="1"/>
  <c r="M10" i="1"/>
  <c r="K12" i="1"/>
  <c r="O12" i="1" s="1"/>
  <c r="X10" i="1" l="1"/>
  <c r="Z10" i="1"/>
  <c r="Q11" i="1"/>
  <c r="Y11" i="1"/>
  <c r="M11" i="1"/>
  <c r="K13" i="1"/>
  <c r="O13" i="1" s="1"/>
  <c r="X11" i="1" l="1"/>
  <c r="Z11" i="1"/>
  <c r="Q12" i="1"/>
  <c r="Y12" i="1"/>
  <c r="M12" i="1"/>
  <c r="K14" i="1"/>
  <c r="O14" i="1" s="1"/>
  <c r="X12" i="1" l="1"/>
  <c r="Z12" i="1"/>
  <c r="Q13" i="1"/>
  <c r="Y13" i="1"/>
  <c r="M13" i="1"/>
  <c r="X13" i="1" l="1"/>
  <c r="Z13" i="1"/>
  <c r="Q14" i="1"/>
  <c r="Y14" i="1"/>
  <c r="M14" i="1"/>
  <c r="K15" i="1"/>
  <c r="O15" i="1" s="1"/>
  <c r="X14" i="1" l="1"/>
  <c r="Z14" i="1"/>
  <c r="Q15" i="1"/>
  <c r="Y15" i="1"/>
  <c r="Y16" i="1" s="1"/>
  <c r="M15" i="1"/>
  <c r="X15" i="1" l="1"/>
  <c r="X16" i="1" s="1"/>
  <c r="Z15" i="1"/>
  <c r="Z16" i="1" s="1"/>
</calcChain>
</file>

<file path=xl/sharedStrings.xml><?xml version="1.0" encoding="utf-8"?>
<sst xmlns="http://schemas.openxmlformats.org/spreadsheetml/2006/main" count="45" uniqueCount="41">
  <si>
    <t>E</t>
  </si>
  <si>
    <t>F</t>
  </si>
  <si>
    <t>M</t>
  </si>
  <si>
    <t>A</t>
  </si>
  <si>
    <t>J</t>
  </si>
  <si>
    <t>S</t>
  </si>
  <si>
    <t>O</t>
  </si>
  <si>
    <t>N</t>
  </si>
  <si>
    <t>D</t>
  </si>
  <si>
    <t>Qdpm</t>
  </si>
  <si>
    <t>Qeco</t>
  </si>
  <si>
    <t>Qdiseño</t>
  </si>
  <si>
    <t>Qutil</t>
  </si>
  <si>
    <t>Qpromedio</t>
  </si>
  <si>
    <t>Qdisponible</t>
  </si>
  <si>
    <t>PuQu</t>
  </si>
  <si>
    <t>Nturbina F</t>
  </si>
  <si>
    <t>Nturbina K</t>
  </si>
  <si>
    <t>Nturbina P</t>
  </si>
  <si>
    <t>Pot. Inst F</t>
  </si>
  <si>
    <t>Hb</t>
  </si>
  <si>
    <t>Hn</t>
  </si>
  <si>
    <t>Hf</t>
  </si>
  <si>
    <t>Pot. Inst K</t>
  </si>
  <si>
    <t>Pot Inst P</t>
  </si>
  <si>
    <t xml:space="preserve">Ef </t>
  </si>
  <si>
    <t>Ep</t>
  </si>
  <si>
    <t>Ek</t>
  </si>
  <si>
    <t>Qdpm ord.</t>
  </si>
  <si>
    <t>Qd</t>
  </si>
  <si>
    <t>QMTF</t>
  </si>
  <si>
    <t>QMTk</t>
  </si>
  <si>
    <t>QMTp</t>
  </si>
  <si>
    <t>qd</t>
  </si>
  <si>
    <t>EF</t>
  </si>
  <si>
    <t>EK</t>
  </si>
  <si>
    <t>EP</t>
  </si>
  <si>
    <t>Horas</t>
  </si>
  <si>
    <t>Eanual</t>
  </si>
  <si>
    <t>Pot. Inst.</t>
  </si>
  <si>
    <t>Turbina.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</si>
</sst>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6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Hoja1!$C$4:$C$15</c:f>
              <c:strCache>
                <c:ptCount val="12"/>
                <c:pt idx="0">
                  <c:v>200</c:v>
                </c:pt>
                <c:pt idx="1">
                  <c:v>210</c:v>
                </c:pt>
                <c:pt idx="2">
                  <c:v>250</c:v>
                </c:pt>
                <c:pt idx="3">
                  <c:v>300</c:v>
                </c:pt>
                <c:pt idx="4">
                  <c:v>280</c:v>
                </c:pt>
                <c:pt idx="5">
                  <c:v>270</c:v>
                </c:pt>
                <c:pt idx="6">
                  <c:v>230</c:v>
                </c:pt>
                <c:pt idx="7">
                  <c:v>180</c:v>
                </c:pt>
                <c:pt idx="8">
                  <c:v>170</c:v>
                </c:pt>
                <c:pt idx="9">
                  <c:v>220</c:v>
                </c:pt>
                <c:pt idx="10">
                  <c:v>210</c:v>
                </c:pt>
                <c:pt idx="11">
                  <c:v>205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Hoja1!$F$4:$F$15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Hoja1!$C$4:$C$15</c:f>
              <c:numCache>
                <c:formatCode>General</c:formatCode>
                <c:ptCount val="12"/>
                <c:pt idx="0">
                  <c:v>200</c:v>
                </c:pt>
                <c:pt idx="1">
                  <c:v>210</c:v>
                </c:pt>
                <c:pt idx="2">
                  <c:v>250</c:v>
                </c:pt>
                <c:pt idx="3">
                  <c:v>300</c:v>
                </c:pt>
                <c:pt idx="4">
                  <c:v>280</c:v>
                </c:pt>
                <c:pt idx="5">
                  <c:v>270</c:v>
                </c:pt>
                <c:pt idx="6">
                  <c:v>230</c:v>
                </c:pt>
                <c:pt idx="7">
                  <c:v>180</c:v>
                </c:pt>
                <c:pt idx="8">
                  <c:v>170</c:v>
                </c:pt>
                <c:pt idx="9">
                  <c:v>220</c:v>
                </c:pt>
                <c:pt idx="10">
                  <c:v>210</c:v>
                </c:pt>
                <c:pt idx="11">
                  <c:v>205</c:v>
                </c:pt>
              </c:numCache>
            </c:numRef>
          </c:yVal>
          <c:smooth val="1"/>
        </c:ser>
        <c:ser>
          <c:idx val="1"/>
          <c:order val="1"/>
          <c:tx>
            <c:v>qdpm ordenado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Hoja1!$F$4:$F$15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Hoja1!$D$4:$D$15</c:f>
              <c:numCache>
                <c:formatCode>General</c:formatCode>
                <c:ptCount val="12"/>
                <c:pt idx="0">
                  <c:v>300</c:v>
                </c:pt>
                <c:pt idx="1">
                  <c:v>280</c:v>
                </c:pt>
                <c:pt idx="2">
                  <c:v>270</c:v>
                </c:pt>
                <c:pt idx="3">
                  <c:v>250</c:v>
                </c:pt>
                <c:pt idx="4">
                  <c:v>230</c:v>
                </c:pt>
                <c:pt idx="5">
                  <c:v>220</c:v>
                </c:pt>
                <c:pt idx="6">
                  <c:v>210</c:v>
                </c:pt>
                <c:pt idx="7">
                  <c:v>210</c:v>
                </c:pt>
                <c:pt idx="8">
                  <c:v>205</c:v>
                </c:pt>
                <c:pt idx="9">
                  <c:v>200</c:v>
                </c:pt>
                <c:pt idx="10">
                  <c:v>180</c:v>
                </c:pt>
                <c:pt idx="11">
                  <c:v>170</c:v>
                </c:pt>
              </c:numCache>
            </c:numRef>
          </c:yVal>
          <c:smooth val="1"/>
        </c:ser>
        <c:ser>
          <c:idx val="2"/>
          <c:order val="2"/>
          <c:tx>
            <c:v>ecologico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Hoja1!$F$4:$F$15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Hoja1!$H$4:$H$15</c:f>
              <c:numCache>
                <c:formatCode>General</c:formatCode>
                <c:ptCount val="12"/>
                <c:pt idx="0">
                  <c:v>22.70833</c:v>
                </c:pt>
                <c:pt idx="1">
                  <c:v>22.70833</c:v>
                </c:pt>
                <c:pt idx="2">
                  <c:v>22.70833</c:v>
                </c:pt>
                <c:pt idx="3">
                  <c:v>22.70833</c:v>
                </c:pt>
                <c:pt idx="4">
                  <c:v>22.70833</c:v>
                </c:pt>
                <c:pt idx="5">
                  <c:v>22.70833</c:v>
                </c:pt>
                <c:pt idx="6">
                  <c:v>22.70833</c:v>
                </c:pt>
                <c:pt idx="7">
                  <c:v>22.70833</c:v>
                </c:pt>
                <c:pt idx="8">
                  <c:v>22.70833</c:v>
                </c:pt>
                <c:pt idx="9">
                  <c:v>22.70833</c:v>
                </c:pt>
                <c:pt idx="10">
                  <c:v>22.70833</c:v>
                </c:pt>
                <c:pt idx="11">
                  <c:v>22.70833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357744"/>
        <c:axId val="1384357200"/>
      </c:scatterChart>
      <c:valAx>
        <c:axId val="138435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4357200"/>
        <c:crosses val="autoZero"/>
        <c:crossBetween val="midCat"/>
      </c:valAx>
      <c:valAx>
        <c:axId val="13843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435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Energia</a:t>
            </a:r>
            <a:r>
              <a:rPr lang="es-ES" baseline="0"/>
              <a:t> para cada turbina</a:t>
            </a:r>
          </a:p>
          <a:p>
            <a:pPr>
              <a:defRPr/>
            </a:pP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Hoja1!$S$19</c:f>
              <c:strCache>
                <c:ptCount val="1"/>
                <c:pt idx="0">
                  <c:v>EF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Hoja1!$R$20:$R$26</c:f>
              <c:numCache>
                <c:formatCode>General</c:formatCode>
                <c:ptCount val="7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</c:numCache>
            </c:numRef>
          </c:xVal>
          <c:yVal>
            <c:numRef>
              <c:f>Hoja1!$S$20:$S$26</c:f>
              <c:numCache>
                <c:formatCode>General</c:formatCode>
                <c:ptCount val="7"/>
                <c:pt idx="0">
                  <c:v>1492846595</c:v>
                </c:pt>
                <c:pt idx="1">
                  <c:v>1882775875</c:v>
                </c:pt>
                <c:pt idx="2">
                  <c:v>2243231491</c:v>
                </c:pt>
                <c:pt idx="3">
                  <c:v>2546435080</c:v>
                </c:pt>
                <c:pt idx="4">
                  <c:v>2794745357</c:v>
                </c:pt>
                <c:pt idx="5">
                  <c:v>2994204568</c:v>
                </c:pt>
                <c:pt idx="6">
                  <c:v>2942129291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Hoja1!$T$19</c:f>
              <c:strCache>
                <c:ptCount val="1"/>
                <c:pt idx="0">
                  <c:v>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Hoja1!$R$20:$R$26</c:f>
              <c:numCache>
                <c:formatCode>General</c:formatCode>
                <c:ptCount val="7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</c:numCache>
            </c:numRef>
          </c:xVal>
          <c:yVal>
            <c:numRef>
              <c:f>Hoja1!$T$20:$T$26</c:f>
              <c:numCache>
                <c:formatCode>General</c:formatCode>
                <c:ptCount val="7"/>
                <c:pt idx="0">
                  <c:v>1476279731</c:v>
                </c:pt>
                <c:pt idx="1">
                  <c:v>1845409633</c:v>
                </c:pt>
                <c:pt idx="2">
                  <c:v>2219354044</c:v>
                </c:pt>
                <c:pt idx="3">
                  <c:v>2573884246</c:v>
                </c:pt>
                <c:pt idx="4">
                  <c:v>2916438047</c:v>
                </c:pt>
                <c:pt idx="5">
                  <c:v>3225836090</c:v>
                </c:pt>
                <c:pt idx="6">
                  <c:v>3489932031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Hoja1!$U$19</c:f>
              <c:strCache>
                <c:ptCount val="1"/>
                <c:pt idx="0">
                  <c:v>EP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Hoja1!$R$20:$R$26</c:f>
              <c:numCache>
                <c:formatCode>General</c:formatCode>
                <c:ptCount val="7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</c:numCache>
            </c:numRef>
          </c:xVal>
          <c:yVal>
            <c:numRef>
              <c:f>Hoja1!$U$20:$U$26</c:f>
              <c:numCache>
                <c:formatCode>General</c:formatCode>
                <c:ptCount val="7"/>
                <c:pt idx="0">
                  <c:v>1456641117</c:v>
                </c:pt>
                <c:pt idx="1">
                  <c:v>1834123214</c:v>
                </c:pt>
                <c:pt idx="2">
                  <c:v>2212845465</c:v>
                </c:pt>
                <c:pt idx="3">
                  <c:v>2582187869</c:v>
                </c:pt>
                <c:pt idx="4">
                  <c:v>2941177939</c:v>
                </c:pt>
                <c:pt idx="5">
                  <c:v>3305476845</c:v>
                </c:pt>
                <c:pt idx="6">
                  <c:v>3653431647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351216"/>
        <c:axId val="1384350672"/>
      </c:scatterChart>
      <c:valAx>
        <c:axId val="138435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4350672"/>
        <c:crosses val="autoZero"/>
        <c:crossBetween val="midCat"/>
      </c:valAx>
      <c:valAx>
        <c:axId val="138435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435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623887</xdr:colOff>
      <xdr:row>20</xdr:row>
      <xdr:rowOff>14287</xdr:rowOff>
    </xdr:from>
    <xdr:to>
      <xdr:col>9</xdr:col>
      <xdr:colOff>623887</xdr:colOff>
      <xdr:row>34</xdr:row>
      <xdr:rowOff>90487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300037</xdr:colOff>
      <xdr:row>18</xdr:row>
      <xdr:rowOff>185737</xdr:rowOff>
    </xdr:from>
    <xdr:to>
      <xdr:col>16</xdr:col>
      <xdr:colOff>300037</xdr:colOff>
      <xdr:row>33</xdr:row>
      <xdr:rowOff>71437</xdr:rowOff>
    </xdr:to>
    <xdr:graphicFrame macro="">
      <xdr:nvGraphicFramePr>
        <xdr:cNvPr id="16" name="Grá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abSelected="1" topLeftCell="A12" workbookViewId="0">
      <selection activeCell="A30" sqref="A30:B30"/>
    </sheetView>
  </sheetViews>
  <sheetFormatPr baseColWidth="10" defaultRowHeight="15" x14ac:dyDescent="0.25"/>
  <cols>
    <col min="2" max="2" width="11.85546875" bestFit="1" customWidth="1"/>
    <col min="23" max="23" width="11.85546875" bestFit="1" customWidth="1"/>
  </cols>
  <sheetData>
    <row r="1" spans="1:26" x14ac:dyDescent="0.25">
      <c r="M1" t="s">
        <v>30</v>
      </c>
      <c r="O1" t="s">
        <v>31</v>
      </c>
      <c r="Q1" t="s">
        <v>32</v>
      </c>
    </row>
    <row r="2" spans="1:26" x14ac:dyDescent="0.25">
      <c r="M2" s="3">
        <v>0.3</v>
      </c>
      <c r="O2" s="3">
        <v>0.25</v>
      </c>
      <c r="Q2" s="3">
        <v>0.1</v>
      </c>
    </row>
    <row r="3" spans="1:26" x14ac:dyDescent="0.25">
      <c r="C3" t="s">
        <v>9</v>
      </c>
      <c r="D3" t="s">
        <v>28</v>
      </c>
      <c r="E3" t="s">
        <v>14</v>
      </c>
      <c r="F3" t="s">
        <v>37</v>
      </c>
      <c r="G3" t="s">
        <v>11</v>
      </c>
      <c r="H3" t="s">
        <v>10</v>
      </c>
      <c r="I3" t="s">
        <v>12</v>
      </c>
      <c r="K3" t="s">
        <v>15</v>
      </c>
      <c r="M3" t="s">
        <v>16</v>
      </c>
      <c r="O3" t="s">
        <v>17</v>
      </c>
      <c r="Q3" t="s">
        <v>18</v>
      </c>
      <c r="S3" t="s">
        <v>19</v>
      </c>
      <c r="U3" t="s">
        <v>23</v>
      </c>
      <c r="W3" t="s">
        <v>24</v>
      </c>
      <c r="X3" t="s">
        <v>25</v>
      </c>
      <c r="Y3" t="s">
        <v>27</v>
      </c>
      <c r="Z3" t="s">
        <v>26</v>
      </c>
    </row>
    <row r="4" spans="1:26" x14ac:dyDescent="0.25">
      <c r="A4">
        <v>31</v>
      </c>
      <c r="B4" t="s">
        <v>0</v>
      </c>
      <c r="C4">
        <v>200</v>
      </c>
      <c r="D4">
        <v>300</v>
      </c>
      <c r="E4">
        <f>C4-B19</f>
        <v>177.29166666666666</v>
      </c>
      <c r="F4">
        <v>1</v>
      </c>
      <c r="G4" s="1">
        <v>500</v>
      </c>
      <c r="H4">
        <v>22.70833</v>
      </c>
      <c r="I4" s="2">
        <f>IF((E4&gt;$G$4),$G$4,E4)</f>
        <v>177.29166666666666</v>
      </c>
      <c r="K4">
        <f>I4/$G$4</f>
        <v>0.35458333333333331</v>
      </c>
      <c r="M4">
        <f>IF(K4&gt;$M$2,(-2.3958*K4^6+6.0062*K4^5-5.6118*K4^4+4.3803*K4^3-5.4767*K4^2+4.2193*K4-0.233),0)</f>
        <v>0.70998576840882732</v>
      </c>
      <c r="O4">
        <f>IF(K4&gt;$O$2,35.812*K4^6-122.53*K4^5+157.61*K4^4-89.258*K4^3+15.668*K4^2+4.0825*K4-0.492,0)</f>
        <v>0.82210449500859184</v>
      </c>
      <c r="Q4">
        <f>IF(K4&gt;$Q$2,-14.015*K4^6+55.75*K4^5-92.406*K4^4+81.687*K4^3-40.619*K4^2+10.772*K4-0.2987,0)</f>
        <v>0.8794964138560466</v>
      </c>
      <c r="S4">
        <f>9.8*$G$4*$B$22*M4*90%*95%</f>
        <v>335521.95049726259</v>
      </c>
      <c r="U4">
        <f>9.8*$G$4*$B$22*O4*90%*95%</f>
        <v>388506.52499138232</v>
      </c>
      <c r="W4">
        <f>9.8*$G$4*$B$22*Q4*90%*95%</f>
        <v>415628.5454758695</v>
      </c>
      <c r="X4">
        <f>S4*A4*24</f>
        <v>249628331.16996336</v>
      </c>
      <c r="Y4">
        <f>U4*A4*24</f>
        <v>289048854.59358847</v>
      </c>
      <c r="Z4">
        <f>W4*A4*24</f>
        <v>309227637.8340469</v>
      </c>
    </row>
    <row r="5" spans="1:26" x14ac:dyDescent="0.25">
      <c r="A5">
        <v>28</v>
      </c>
      <c r="B5" t="s">
        <v>1</v>
      </c>
      <c r="C5">
        <v>210</v>
      </c>
      <c r="D5">
        <v>280</v>
      </c>
      <c r="E5">
        <f>C5-B19</f>
        <v>187.29166666666666</v>
      </c>
      <c r="F5">
        <v>2</v>
      </c>
      <c r="G5" s="1"/>
      <c r="H5">
        <v>22.70833</v>
      </c>
      <c r="I5" s="2">
        <f t="shared" ref="I5:I15" si="0">IF((E5&gt;$G$4),$G$4,E5)</f>
        <v>187.29166666666666</v>
      </c>
      <c r="K5">
        <f t="shared" ref="K5:K14" si="1">I5/$G$4</f>
        <v>0.37458333333333332</v>
      </c>
      <c r="M5">
        <f t="shared" ref="M5:M15" si="2">IF(K5&gt;$M$2,(-2.3958*K5^6+6.0062*K5^5-5.6118*K5^4+4.3803*K5^3-5.4767*K5^2+4.2193*K5-0.233),0)</f>
        <v>0.73644465546679516</v>
      </c>
      <c r="O5">
        <f t="shared" ref="O5:O15" si="3">IF(K5&gt;$O$2,35.812*K5^6-122.53*K5^5+157.61*K5^4-89.258*K5^3+15.668*K5^2+4.0825*K5-0.492,0)</f>
        <v>0.84264339171807601</v>
      </c>
      <c r="Q5">
        <f t="shared" ref="Q5:Q15" si="4">IF(K5&gt;$Q$2,-14.015*K5^6+55.75*K5^5-92.406*K5^4+81.687*K5^3-40.619*K5^2+10.772*K5-0.2987,0)</f>
        <v>0.88348644731616788</v>
      </c>
      <c r="S5">
        <f t="shared" ref="S5:S15" si="5">9.8*$G$4*$B$22*M5*90%*95%</f>
        <v>348025.774924014</v>
      </c>
      <c r="U5">
        <f t="shared" ref="U5:U15" si="6">9.8*$G$4*$B$22*O5*90%*95%</f>
        <v>398212.70642720477</v>
      </c>
      <c r="W5">
        <f t="shared" ref="W5:W15" si="7">9.8*$G$4*$B$22*Q5*90%*95%</f>
        <v>417514.13793230645</v>
      </c>
      <c r="X5">
        <f t="shared" ref="X5:X15" si="8">S5*A5*24</f>
        <v>233873320.74893743</v>
      </c>
      <c r="Y5">
        <f t="shared" ref="Y5:Y14" si="9">U5*A5*24</f>
        <v>267598938.71908158</v>
      </c>
      <c r="Z5">
        <f t="shared" ref="Z5:Z15" si="10">W5*A5*24</f>
        <v>280569500.69050992</v>
      </c>
    </row>
    <row r="6" spans="1:26" x14ac:dyDescent="0.25">
      <c r="A6">
        <v>31</v>
      </c>
      <c r="B6" t="s">
        <v>2</v>
      </c>
      <c r="C6">
        <v>250</v>
      </c>
      <c r="D6">
        <v>270</v>
      </c>
      <c r="E6">
        <f>C6-B19</f>
        <v>227.29166666666666</v>
      </c>
      <c r="F6">
        <v>3</v>
      </c>
      <c r="G6" s="1"/>
      <c r="H6">
        <v>22.70833</v>
      </c>
      <c r="I6" s="2">
        <f t="shared" si="0"/>
        <v>227.29166666666666</v>
      </c>
      <c r="K6">
        <f t="shared" si="1"/>
        <v>0.45458333333333334</v>
      </c>
      <c r="M6">
        <f t="shared" si="2"/>
        <v>0.82057318007053281</v>
      </c>
      <c r="O6">
        <f t="shared" si="3"/>
        <v>0.88469465113863244</v>
      </c>
      <c r="Q6">
        <f t="shared" si="4"/>
        <v>0.89038258543667337</v>
      </c>
      <c r="S6">
        <f t="shared" si="5"/>
        <v>387782.86291574006</v>
      </c>
      <c r="U6">
        <f t="shared" si="6"/>
        <v>418085.10557862994</v>
      </c>
      <c r="W6">
        <f t="shared" si="7"/>
        <v>420773.08454228716</v>
      </c>
      <c r="X6">
        <f t="shared" si="8"/>
        <v>288510450.0093106</v>
      </c>
      <c r="Y6">
        <f t="shared" si="9"/>
        <v>311055318.55050069</v>
      </c>
      <c r="Z6">
        <f t="shared" si="10"/>
        <v>313055174.89946163</v>
      </c>
    </row>
    <row r="7" spans="1:26" x14ac:dyDescent="0.25">
      <c r="A7">
        <v>30</v>
      </c>
      <c r="B7" t="s">
        <v>3</v>
      </c>
      <c r="C7">
        <v>300</v>
      </c>
      <c r="D7">
        <v>250</v>
      </c>
      <c r="E7">
        <f>C7-B19</f>
        <v>277.29166666666669</v>
      </c>
      <c r="F7">
        <v>4</v>
      </c>
      <c r="G7" s="1"/>
      <c r="H7">
        <v>22.70833</v>
      </c>
      <c r="I7" s="2">
        <f t="shared" si="0"/>
        <v>277.29166666666669</v>
      </c>
      <c r="K7">
        <f t="shared" si="1"/>
        <v>0.55458333333333332</v>
      </c>
      <c r="M7">
        <f t="shared" si="2"/>
        <v>0.88420829909127596</v>
      </c>
      <c r="O7">
        <f t="shared" si="3"/>
        <v>0.8893037408412523</v>
      </c>
      <c r="Q7">
        <f t="shared" si="4"/>
        <v>0.89147117843090151</v>
      </c>
      <c r="S7">
        <f t="shared" si="5"/>
        <v>417855.26746803918</v>
      </c>
      <c r="U7">
        <f t="shared" si="6"/>
        <v>420263.24891029927</v>
      </c>
      <c r="W7">
        <f t="shared" si="7"/>
        <v>421287.52702969039</v>
      </c>
      <c r="X7">
        <f t="shared" si="8"/>
        <v>300855792.57698822</v>
      </c>
      <c r="Y7">
        <f t="shared" si="9"/>
        <v>302589539.21541548</v>
      </c>
      <c r="Z7">
        <f t="shared" si="10"/>
        <v>303327019.46137708</v>
      </c>
    </row>
    <row r="8" spans="1:26" x14ac:dyDescent="0.25">
      <c r="A8">
        <v>31</v>
      </c>
      <c r="B8" t="s">
        <v>2</v>
      </c>
      <c r="C8">
        <v>280</v>
      </c>
      <c r="D8">
        <v>230</v>
      </c>
      <c r="E8">
        <f>C8-B19</f>
        <v>257.29166666666669</v>
      </c>
      <c r="F8">
        <v>5</v>
      </c>
      <c r="G8" s="1"/>
      <c r="H8">
        <v>22.70833</v>
      </c>
      <c r="I8" s="2">
        <f t="shared" si="0"/>
        <v>257.29166666666669</v>
      </c>
      <c r="K8">
        <f t="shared" si="1"/>
        <v>0.51458333333333339</v>
      </c>
      <c r="M8">
        <f t="shared" si="2"/>
        <v>0.86357663647922178</v>
      </c>
      <c r="O8">
        <f t="shared" si="3"/>
        <v>0.89038339127597776</v>
      </c>
      <c r="Q8">
        <f t="shared" si="4"/>
        <v>0.8913607473817271</v>
      </c>
      <c r="S8">
        <f t="shared" si="5"/>
        <v>408105.24713015009</v>
      </c>
      <c r="U8">
        <f t="shared" si="6"/>
        <v>420773.46536227997</v>
      </c>
      <c r="W8">
        <f t="shared" si="7"/>
        <v>421235.34001036809</v>
      </c>
      <c r="X8">
        <f t="shared" si="8"/>
        <v>303630303.86483169</v>
      </c>
      <c r="Y8">
        <f t="shared" si="9"/>
        <v>313055458.22953629</v>
      </c>
      <c r="Z8">
        <f t="shared" si="10"/>
        <v>313399092.96771389</v>
      </c>
    </row>
    <row r="9" spans="1:26" x14ac:dyDescent="0.25">
      <c r="A9">
        <v>30</v>
      </c>
      <c r="B9" t="s">
        <v>4</v>
      </c>
      <c r="C9">
        <v>270</v>
      </c>
      <c r="D9">
        <v>220</v>
      </c>
      <c r="E9">
        <f>C9-B19</f>
        <v>247.29166666666666</v>
      </c>
      <c r="F9">
        <v>6</v>
      </c>
      <c r="G9" s="1"/>
      <c r="H9">
        <v>22.70833</v>
      </c>
      <c r="I9" s="2">
        <f t="shared" si="0"/>
        <v>247.29166666666666</v>
      </c>
      <c r="K9">
        <f t="shared" si="1"/>
        <v>0.49458333333333332</v>
      </c>
      <c r="M9">
        <f t="shared" si="2"/>
        <v>0.8509545836230491</v>
      </c>
      <c r="O9">
        <f t="shared" si="3"/>
        <v>0.88988699002332972</v>
      </c>
      <c r="Q9">
        <f t="shared" si="4"/>
        <v>0.89119811118406767</v>
      </c>
      <c r="S9">
        <f t="shared" si="5"/>
        <v>402140.37292841263</v>
      </c>
      <c r="U9">
        <f t="shared" si="6"/>
        <v>420538.87824246899</v>
      </c>
      <c r="W9">
        <f t="shared" si="7"/>
        <v>421158.48211167747</v>
      </c>
      <c r="X9">
        <f t="shared" si="8"/>
        <v>289541068.50845706</v>
      </c>
      <c r="Y9">
        <f t="shared" si="9"/>
        <v>302787992.33457768</v>
      </c>
      <c r="Z9">
        <f t="shared" si="10"/>
        <v>303234107.12040776</v>
      </c>
    </row>
    <row r="10" spans="1:26" x14ac:dyDescent="0.25">
      <c r="A10">
        <v>31</v>
      </c>
      <c r="B10" t="s">
        <v>4</v>
      </c>
      <c r="C10">
        <v>230</v>
      </c>
      <c r="D10">
        <v>210</v>
      </c>
      <c r="E10">
        <f>C10-B19</f>
        <v>207.29166666666666</v>
      </c>
      <c r="F10">
        <v>7</v>
      </c>
      <c r="G10" s="1"/>
      <c r="H10">
        <v>22.70833</v>
      </c>
      <c r="I10" s="2">
        <f t="shared" si="0"/>
        <v>207.29166666666666</v>
      </c>
      <c r="K10">
        <f t="shared" si="1"/>
        <v>0.4145833333333333</v>
      </c>
      <c r="M10">
        <f t="shared" si="2"/>
        <v>0.78266366437925472</v>
      </c>
      <c r="O10">
        <f t="shared" si="3"/>
        <v>0.87047986721541548</v>
      </c>
      <c r="Q10">
        <f t="shared" si="4"/>
        <v>0.888249313559623</v>
      </c>
      <c r="S10">
        <f t="shared" si="5"/>
        <v>369867.75079222495</v>
      </c>
      <c r="U10">
        <f t="shared" si="6"/>
        <v>411367.54553724534</v>
      </c>
      <c r="W10">
        <f t="shared" si="7"/>
        <v>419764.95230502693</v>
      </c>
      <c r="X10">
        <f t="shared" si="8"/>
        <v>275181606.58941531</v>
      </c>
      <c r="Y10">
        <f t="shared" si="9"/>
        <v>306057453.87971056</v>
      </c>
      <c r="Z10">
        <f t="shared" si="10"/>
        <v>312305124.51494002</v>
      </c>
    </row>
    <row r="11" spans="1:26" x14ac:dyDescent="0.25">
      <c r="A11">
        <v>31</v>
      </c>
      <c r="B11" t="s">
        <v>3</v>
      </c>
      <c r="C11">
        <v>180</v>
      </c>
      <c r="D11">
        <v>210</v>
      </c>
      <c r="E11">
        <f>C11-B19</f>
        <v>157.29166666666666</v>
      </c>
      <c r="F11">
        <v>8</v>
      </c>
      <c r="G11" s="1"/>
      <c r="H11">
        <v>22.70833</v>
      </c>
      <c r="I11" s="2">
        <f t="shared" si="0"/>
        <v>157.29166666666666</v>
      </c>
      <c r="K11">
        <f t="shared" si="1"/>
        <v>0.31458333333333333</v>
      </c>
      <c r="M11">
        <f t="shared" si="2"/>
        <v>0.64992286038279845</v>
      </c>
      <c r="O11">
        <f t="shared" si="3"/>
        <v>0.76482943293594441</v>
      </c>
      <c r="Q11">
        <f t="shared" si="4"/>
        <v>0.86649593185142293</v>
      </c>
      <c r="S11">
        <f t="shared" si="5"/>
        <v>307137.6856991172</v>
      </c>
      <c r="U11">
        <f t="shared" si="6"/>
        <v>361439.72816736368</v>
      </c>
      <c r="W11">
        <f t="shared" si="7"/>
        <v>409484.83489224524</v>
      </c>
      <c r="X11">
        <f t="shared" si="8"/>
        <v>228510438.1601432</v>
      </c>
      <c r="Y11">
        <f t="shared" si="9"/>
        <v>268911157.75651854</v>
      </c>
      <c r="Z11">
        <f t="shared" si="10"/>
        <v>304656717.15983045</v>
      </c>
    </row>
    <row r="12" spans="1:26" x14ac:dyDescent="0.25">
      <c r="A12">
        <v>30</v>
      </c>
      <c r="B12" t="s">
        <v>5</v>
      </c>
      <c r="C12">
        <v>170</v>
      </c>
      <c r="D12">
        <v>205</v>
      </c>
      <c r="E12">
        <f>C12-B19</f>
        <v>147.29166666666666</v>
      </c>
      <c r="F12">
        <v>9</v>
      </c>
      <c r="G12" s="1"/>
      <c r="H12">
        <v>22.70833</v>
      </c>
      <c r="I12" s="2">
        <f t="shared" si="0"/>
        <v>147.29166666666666</v>
      </c>
      <c r="K12">
        <f t="shared" si="1"/>
        <v>0.29458333333333331</v>
      </c>
      <c r="M12">
        <f t="shared" si="2"/>
        <v>0</v>
      </c>
      <c r="O12">
        <f t="shared" si="3"/>
        <v>0.72701471133576256</v>
      </c>
      <c r="Q12">
        <f t="shared" si="4"/>
        <v>0.85652707815663054</v>
      </c>
      <c r="S12">
        <f t="shared" si="5"/>
        <v>0</v>
      </c>
      <c r="U12">
        <f t="shared" si="6"/>
        <v>343569.41341832478</v>
      </c>
      <c r="W12">
        <f t="shared" si="7"/>
        <v>404773.79787611659</v>
      </c>
      <c r="X12">
        <f t="shared" si="8"/>
        <v>0</v>
      </c>
      <c r="Y12">
        <f t="shared" si="9"/>
        <v>247369977.66119385</v>
      </c>
      <c r="Z12">
        <f t="shared" si="10"/>
        <v>291437134.47080392</v>
      </c>
    </row>
    <row r="13" spans="1:26" x14ac:dyDescent="0.25">
      <c r="A13">
        <v>31</v>
      </c>
      <c r="B13" t="s">
        <v>6</v>
      </c>
      <c r="C13">
        <v>220</v>
      </c>
      <c r="D13">
        <v>200</v>
      </c>
      <c r="E13">
        <f>C13-B19</f>
        <v>197.29166666666666</v>
      </c>
      <c r="F13">
        <v>10</v>
      </c>
      <c r="G13" s="1"/>
      <c r="H13">
        <v>22.70833</v>
      </c>
      <c r="I13" s="2">
        <f t="shared" si="0"/>
        <v>197.29166666666666</v>
      </c>
      <c r="K13">
        <f t="shared" si="1"/>
        <v>0.39458333333333334</v>
      </c>
      <c r="M13">
        <f t="shared" si="2"/>
        <v>0.76064012713738371</v>
      </c>
      <c r="O13">
        <f t="shared" si="3"/>
        <v>0.85856575623611975</v>
      </c>
      <c r="Q13">
        <f t="shared" si="4"/>
        <v>0.88630692929863719</v>
      </c>
      <c r="S13">
        <f t="shared" si="5"/>
        <v>359459.96446602535</v>
      </c>
      <c r="U13">
        <f t="shared" si="6"/>
        <v>405737.22739273799</v>
      </c>
      <c r="W13">
        <f t="shared" si="7"/>
        <v>418847.02889746107</v>
      </c>
      <c r="X13">
        <f t="shared" si="8"/>
        <v>267438213.56272286</v>
      </c>
      <c r="Y13">
        <f t="shared" si="9"/>
        <v>301868497.18019706</v>
      </c>
      <c r="Z13">
        <f t="shared" si="10"/>
        <v>311622189.49971104</v>
      </c>
    </row>
    <row r="14" spans="1:26" x14ac:dyDescent="0.25">
      <c r="A14">
        <v>30</v>
      </c>
      <c r="B14" t="s">
        <v>7</v>
      </c>
      <c r="C14">
        <v>210</v>
      </c>
      <c r="D14">
        <v>180</v>
      </c>
      <c r="E14">
        <f>C14-B19</f>
        <v>187.29166666666666</v>
      </c>
      <c r="F14">
        <v>11</v>
      </c>
      <c r="G14" s="1"/>
      <c r="H14">
        <v>22.70833</v>
      </c>
      <c r="I14" s="2">
        <f t="shared" si="0"/>
        <v>187.29166666666666</v>
      </c>
      <c r="K14">
        <f t="shared" si="1"/>
        <v>0.37458333333333332</v>
      </c>
      <c r="M14">
        <f t="shared" si="2"/>
        <v>0.73644465546679516</v>
      </c>
      <c r="O14">
        <f t="shared" si="3"/>
        <v>0.84264339171807601</v>
      </c>
      <c r="Q14">
        <f t="shared" si="4"/>
        <v>0.88348644731616788</v>
      </c>
      <c r="S14">
        <f t="shared" si="5"/>
        <v>348025.774924014</v>
      </c>
      <c r="U14">
        <f t="shared" si="6"/>
        <v>398212.70642720477</v>
      </c>
      <c r="W14">
        <f t="shared" si="7"/>
        <v>417514.13793230645</v>
      </c>
      <c r="X14">
        <f t="shared" si="8"/>
        <v>250578557.94529009</v>
      </c>
      <c r="Y14">
        <f t="shared" si="9"/>
        <v>286713148.62758744</v>
      </c>
      <c r="Z14">
        <f t="shared" si="10"/>
        <v>300610179.31126064</v>
      </c>
    </row>
    <row r="15" spans="1:26" x14ac:dyDescent="0.25">
      <c r="A15">
        <v>31</v>
      </c>
      <c r="B15" t="s">
        <v>8</v>
      </c>
      <c r="C15">
        <v>205</v>
      </c>
      <c r="D15">
        <v>170</v>
      </c>
      <c r="E15">
        <f>C15-B19</f>
        <v>182.29166666666666</v>
      </c>
      <c r="F15">
        <v>12</v>
      </c>
      <c r="G15" s="1"/>
      <c r="H15">
        <v>22.70833</v>
      </c>
      <c r="I15" s="2">
        <f t="shared" si="0"/>
        <v>182.29166666666666</v>
      </c>
      <c r="K15">
        <f>I15/$G$4</f>
        <v>0.36458333333333331</v>
      </c>
      <c r="M15">
        <f t="shared" si="2"/>
        <v>0.72350376500037139</v>
      </c>
      <c r="O15">
        <f t="shared" si="3"/>
        <v>0.83298868315995445</v>
      </c>
      <c r="Q15">
        <f t="shared" si="4"/>
        <v>0.88165835804275328</v>
      </c>
      <c r="S15">
        <f t="shared" si="5"/>
        <v>341910.22584730951</v>
      </c>
      <c r="U15">
        <f t="shared" si="6"/>
        <v>393650.1267375254</v>
      </c>
      <c r="W15">
        <f t="shared" si="7"/>
        <v>416650.22754706896</v>
      </c>
      <c r="X15">
        <f t="shared" si="8"/>
        <v>254381208.03039828</v>
      </c>
      <c r="Y15">
        <f>U15*A15*24</f>
        <v>292875694.29271889</v>
      </c>
      <c r="Z15">
        <f t="shared" si="10"/>
        <v>309987769.29501933</v>
      </c>
    </row>
    <row r="16" spans="1:26" x14ac:dyDescent="0.25">
      <c r="X16">
        <f>SUM(X4:X15)</f>
        <v>2942129291.1664581</v>
      </c>
      <c r="Y16">
        <f>SUM(Y4:Y15)</f>
        <v>3489932031.0406265</v>
      </c>
      <c r="Z16">
        <f>SUM(Z4:Z15)</f>
        <v>3653431647.2250824</v>
      </c>
    </row>
    <row r="18" spans="1:21" x14ac:dyDescent="0.25">
      <c r="A18" t="s">
        <v>13</v>
      </c>
      <c r="B18">
        <f>AVERAGE(C4:C15)</f>
        <v>227.08333333333334</v>
      </c>
    </row>
    <row r="19" spans="1:21" x14ac:dyDescent="0.25">
      <c r="A19" t="s">
        <v>10</v>
      </c>
      <c r="B19">
        <f>0.1*B18</f>
        <v>22.708333333333336</v>
      </c>
      <c r="R19" t="s">
        <v>33</v>
      </c>
      <c r="S19" t="s">
        <v>34</v>
      </c>
      <c r="T19" t="s">
        <v>35</v>
      </c>
      <c r="U19" t="s">
        <v>36</v>
      </c>
    </row>
    <row r="20" spans="1:21" x14ac:dyDescent="0.25">
      <c r="R20">
        <v>200</v>
      </c>
      <c r="S20">
        <v>1492846595</v>
      </c>
      <c r="T20">
        <v>1476279731</v>
      </c>
      <c r="U20">
        <v>1456641117</v>
      </c>
    </row>
    <row r="21" spans="1:21" x14ac:dyDescent="0.25">
      <c r="A21" t="s">
        <v>20</v>
      </c>
      <c r="B21">
        <v>120</v>
      </c>
      <c r="R21">
        <v>250</v>
      </c>
      <c r="S21">
        <v>1882775875</v>
      </c>
      <c r="T21">
        <v>1845409633</v>
      </c>
      <c r="U21">
        <v>1834123214</v>
      </c>
    </row>
    <row r="22" spans="1:21" x14ac:dyDescent="0.25">
      <c r="A22" t="s">
        <v>21</v>
      </c>
      <c r="B22">
        <f>B21-B23</f>
        <v>112.8</v>
      </c>
      <c r="R22">
        <v>300</v>
      </c>
      <c r="S22">
        <v>2243231491</v>
      </c>
      <c r="T22">
        <v>2219354044</v>
      </c>
      <c r="U22">
        <v>2212845465</v>
      </c>
    </row>
    <row r="23" spans="1:21" x14ac:dyDescent="0.25">
      <c r="A23" t="s">
        <v>22</v>
      </c>
      <c r="B23">
        <f>0.06*B21</f>
        <v>7.1999999999999993</v>
      </c>
      <c r="R23">
        <v>350</v>
      </c>
      <c r="S23">
        <v>2546435080</v>
      </c>
      <c r="T23">
        <v>2573884246</v>
      </c>
      <c r="U23">
        <v>2582187869</v>
      </c>
    </row>
    <row r="24" spans="1:21" x14ac:dyDescent="0.25">
      <c r="R24">
        <v>400</v>
      </c>
      <c r="S24">
        <v>2794745357</v>
      </c>
      <c r="T24">
        <v>2916438047</v>
      </c>
      <c r="U24">
        <v>2941177939</v>
      </c>
    </row>
    <row r="25" spans="1:21" x14ac:dyDescent="0.25">
      <c r="R25">
        <v>450</v>
      </c>
      <c r="S25">
        <v>2994204568</v>
      </c>
      <c r="T25">
        <v>3225836090</v>
      </c>
      <c r="U25">
        <v>3305476845</v>
      </c>
    </row>
    <row r="26" spans="1:21" x14ac:dyDescent="0.25">
      <c r="A26" t="s">
        <v>39</v>
      </c>
      <c r="B26">
        <f>98*B29*B22*B28*90%*95%</f>
        <v>165291307.35339594</v>
      </c>
      <c r="R26">
        <v>500</v>
      </c>
      <c r="S26">
        <v>2942129291</v>
      </c>
      <c r="T26">
        <v>3489932031</v>
      </c>
      <c r="U26">
        <v>3653431647</v>
      </c>
    </row>
    <row r="28" spans="1:21" x14ac:dyDescent="0.25">
      <c r="A28" t="s">
        <v>40</v>
      </c>
      <c r="B28" s="1">
        <f>-2.3958*1^6+6.0062*1^5-5.6118*1^4+4.3803*1^3-5.4767*1^2+4.2193*1-0.233</f>
        <v>0.88849999999999973</v>
      </c>
    </row>
    <row r="29" spans="1:21" x14ac:dyDescent="0.25">
      <c r="A29" t="s">
        <v>29</v>
      </c>
      <c r="B29" s="1">
        <f>3^9</f>
        <v>19683</v>
      </c>
    </row>
    <row r="30" spans="1:21" x14ac:dyDescent="0.25">
      <c r="A30" t="s">
        <v>38</v>
      </c>
      <c r="B30" s="1">
        <f>3^9</f>
        <v>19683</v>
      </c>
    </row>
  </sheetData>
  <sortState ref="D2:D13">
    <sortCondition descending="1" ref="D2"/>
  </sortState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Hoja1!N4:N15</xm:f>
              <xm:sqref>B28</xm:sqref>
            </x14:sparkline>
            <x14:sparkline>
              <xm:f>Hoja1!P4:P15</xm:f>
              <xm:sqref>C24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2015-07-30T14:56:52Z</dcterms:created>
  <dcterms:modified xsi:type="dcterms:W3CDTF">2015-07-30T18:20:20Z</dcterms:modified>
</cp:coreProperties>
</file>