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002 - Ensino\002.005 - Livros\1 - ECA 1 vol 1\"/>
    </mc:Choice>
  </mc:AlternateContent>
  <xr:revisionPtr revIDLastSave="0" documentId="13_ncr:1_{4E8EE043-0FB8-47C4-8E67-CCF6E582BD8A}" xr6:coauthVersionLast="47" xr6:coauthVersionMax="47" xr10:uidLastSave="{00000000-0000-0000-0000-000000000000}"/>
  <bookViews>
    <workbookView xWindow="-120" yWindow="-120" windowWidth="38640" windowHeight="15840" xr2:uid="{66F3C9E9-52DB-4E19-8C0B-E0ECB0D70FBA}"/>
  </bookViews>
  <sheets>
    <sheet name="E1.1" sheetId="1" r:id="rId1"/>
    <sheet name="E1.2" sheetId="4" r:id="rId2"/>
    <sheet name="E1.3" sheetId="2" r:id="rId3"/>
    <sheet name="E1.4" sheetId="5" r:id="rId4"/>
    <sheet name="E1.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G17" i="5"/>
  <c r="G18" i="5"/>
  <c r="G19" i="5"/>
  <c r="G20" i="5"/>
  <c r="G21" i="5"/>
  <c r="G22" i="5"/>
  <c r="G23" i="5"/>
  <c r="G24" i="5"/>
  <c r="G25" i="5"/>
  <c r="G26" i="5"/>
  <c r="G27" i="5"/>
  <c r="G28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15" i="5"/>
  <c r="G15" i="5" s="1"/>
  <c r="E17" i="5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16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D15" i="5"/>
  <c r="C15" i="5"/>
  <c r="B15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15" i="2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B15" i="4"/>
  <c r="D15" i="4" s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F17" i="1"/>
  <c r="F18" i="1"/>
  <c r="C16" i="1"/>
  <c r="F16" i="1" s="1"/>
  <c r="C17" i="1"/>
  <c r="E17" i="1" s="1"/>
  <c r="C18" i="1"/>
  <c r="E18" i="1" s="1"/>
  <c r="C19" i="1"/>
  <c r="E19" i="1" s="1"/>
  <c r="C20" i="1"/>
  <c r="F20" i="1" s="1"/>
  <c r="C21" i="1"/>
  <c r="F21" i="1" s="1"/>
  <c r="C22" i="1"/>
  <c r="E22" i="1" s="1"/>
  <c r="C23" i="1"/>
  <c r="E23" i="1" s="1"/>
  <c r="C24" i="1"/>
  <c r="F24" i="1" s="1"/>
  <c r="C25" i="1"/>
  <c r="F25" i="1" s="1"/>
  <c r="C26" i="1"/>
  <c r="F26" i="1" s="1"/>
  <c r="C27" i="1"/>
  <c r="F27" i="1" s="1"/>
  <c r="C28" i="1"/>
  <c r="F28" i="1" s="1"/>
  <c r="C15" i="1"/>
  <c r="E15" i="1" s="1"/>
  <c r="B17" i="3"/>
  <c r="B18" i="3"/>
  <c r="B19" i="3"/>
  <c r="F19" i="3" s="1"/>
  <c r="B20" i="3"/>
  <c r="F20" i="3" s="1"/>
  <c r="B21" i="3"/>
  <c r="B22" i="3"/>
  <c r="F22" i="3" s="1"/>
  <c r="B23" i="3"/>
  <c r="E23" i="3" s="1"/>
  <c r="B24" i="3"/>
  <c r="B25" i="3"/>
  <c r="B26" i="3"/>
  <c r="F26" i="3" s="1"/>
  <c r="B27" i="3"/>
  <c r="F27" i="3" s="1"/>
  <c r="B28" i="3"/>
  <c r="B16" i="3"/>
  <c r="G16" i="3"/>
  <c r="H16" i="3" s="1"/>
  <c r="I16" i="3" s="1"/>
  <c r="G15" i="3"/>
  <c r="H15" i="3" s="1"/>
  <c r="I15" i="3" s="1"/>
  <c r="F17" i="3"/>
  <c r="F18" i="3"/>
  <c r="F24" i="3"/>
  <c r="F25" i="3"/>
  <c r="B15" i="3"/>
  <c r="E27" i="3"/>
  <c r="G26" i="3"/>
  <c r="G25" i="3"/>
  <c r="G24" i="3"/>
  <c r="E16" i="1" l="1"/>
  <c r="F15" i="1"/>
  <c r="F19" i="1"/>
  <c r="F23" i="3"/>
  <c r="C15" i="4"/>
  <c r="E22" i="3"/>
  <c r="F23" i="1"/>
  <c r="F22" i="1"/>
  <c r="E21" i="1"/>
  <c r="E28" i="1"/>
  <c r="E27" i="1"/>
  <c r="E26" i="1"/>
  <c r="E25" i="1"/>
  <c r="E24" i="1"/>
  <c r="E20" i="1"/>
  <c r="G23" i="3"/>
  <c r="H23" i="3" s="1"/>
  <c r="I23" i="3" s="1"/>
  <c r="E25" i="3"/>
  <c r="H25" i="3" s="1"/>
  <c r="I25" i="3" s="1"/>
  <c r="E19" i="3"/>
  <c r="G22" i="3"/>
  <c r="H22" i="3" s="1"/>
  <c r="I22" i="3" s="1"/>
  <c r="E24" i="3"/>
  <c r="H24" i="3" s="1"/>
  <c r="I24" i="3" s="1"/>
  <c r="E18" i="3"/>
  <c r="E28" i="3"/>
  <c r="G19" i="3"/>
  <c r="E17" i="3"/>
  <c r="G18" i="3"/>
  <c r="F28" i="3"/>
  <c r="F21" i="3"/>
  <c r="G27" i="3"/>
  <c r="H27" i="3" s="1"/>
  <c r="I27" i="3" s="1"/>
  <c r="E26" i="3"/>
  <c r="H26" i="3" s="1"/>
  <c r="I26" i="3" s="1"/>
  <c r="G17" i="3"/>
  <c r="H17" i="3" l="1"/>
  <c r="I17" i="3" s="1"/>
  <c r="H19" i="3"/>
  <c r="I19" i="3" s="1"/>
  <c r="G21" i="3"/>
  <c r="E21" i="3"/>
  <c r="H21" i="3" s="1"/>
  <c r="I21" i="3" s="1"/>
  <c r="G28" i="3"/>
  <c r="H28" i="3" s="1"/>
  <c r="I28" i="3" s="1"/>
  <c r="E20" i="3"/>
  <c r="G20" i="3"/>
  <c r="H18" i="3"/>
  <c r="I18" i="3" s="1"/>
  <c r="H20" i="3" l="1"/>
  <c r="I20" i="3" s="1"/>
</calcChain>
</file>

<file path=xl/sharedStrings.xml><?xml version="1.0" encoding="utf-8"?>
<sst xmlns="http://schemas.openxmlformats.org/spreadsheetml/2006/main" count="74" uniqueCount="41">
  <si>
    <t>Concreto Armado</t>
  </si>
  <si>
    <t>Volume I</t>
  </si>
  <si>
    <t>Uma introdução ao projeto de peças de concreto armado</t>
  </si>
  <si>
    <t>Prof. Wanderlei Malaquias Pereira Junior</t>
  </si>
  <si>
    <t>Prof. Areffy Luiz Cardoso Lima</t>
  </si>
  <si>
    <t>Exercício Resolvido 1.1</t>
  </si>
  <si>
    <t>β_1</t>
  </si>
  <si>
    <t>idade (dias)</t>
  </si>
  <si>
    <t>s</t>
  </si>
  <si>
    <t>f_ck,28 (MPa)</t>
  </si>
  <si>
    <t>Exercício Resolvido 1.2</t>
  </si>
  <si>
    <t>α_E</t>
  </si>
  <si>
    <t>α_i</t>
  </si>
  <si>
    <t>E_cs (MPa)*</t>
  </si>
  <si>
    <t>E_ci (MPa)</t>
  </si>
  <si>
    <t>f_ck (MPa)</t>
  </si>
  <si>
    <t>E_ci,j (MPa)</t>
  </si>
  <si>
    <t>E_cs,j (MPa)*</t>
  </si>
  <si>
    <t>Exercício Resolvido 1.3</t>
  </si>
  <si>
    <t>f_ctd (MPa)</t>
  </si>
  <si>
    <t>Legenda</t>
  </si>
  <si>
    <t>Usuário inserir dados</t>
  </si>
  <si>
    <t>f_c,j (MPa)</t>
  </si>
  <si>
    <t>φ (mm)</t>
  </si>
  <si>
    <t>f_bd (MPa)</t>
  </si>
  <si>
    <r>
      <rPr>
        <sz val="11"/>
        <color theme="1"/>
        <rFont val="Calibri"/>
        <family val="2"/>
      </rPr>
      <t>η</t>
    </r>
    <r>
      <rPr>
        <sz val="11"/>
        <color theme="1"/>
        <rFont val="CMU Serif"/>
      </rPr>
      <t>_1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</si>
  <si>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MU Serif"/>
      </rPr>
      <t>_2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</si>
  <si>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MU Serif"/>
      </rPr>
      <t>_3</t>
    </r>
    <r>
      <rPr>
        <sz val="11"/>
        <color theme="1"/>
        <rFont val="Calibri"/>
        <family val="2"/>
        <scheme val="minor"/>
      </rPr>
      <t/>
    </r>
  </si>
  <si>
    <t>f_yk (MPa)</t>
  </si>
  <si>
    <t>l_b (mm)</t>
  </si>
  <si>
    <t>f_ctm (MPa)</t>
  </si>
  <si>
    <t>f_ctm,inf (MPa)</t>
  </si>
  <si>
    <t>f_ctk, sup (MPa)</t>
  </si>
  <si>
    <t>f_c,j (MPa) sem correção de β_1</t>
  </si>
  <si>
    <t>εc2 (‰)</t>
  </si>
  <si>
    <t>εcu (‰)</t>
  </si>
  <si>
    <t>n</t>
  </si>
  <si>
    <t>ε (‰)</t>
  </si>
  <si>
    <t>σ (MPa)</t>
  </si>
  <si>
    <t>0.85 x σ (MPa)</t>
  </si>
  <si>
    <t>Exercício Resolvido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</si>
</sst>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</font>
    <font>
      <i/>
      <sz val="11"/>
      <color theme="1"/>
      <name val="CMU Serif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MU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3" borderId="0" xfId="1" applyNumberFormat="1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3" fontId="2" fillId="3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f_cj com correção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'E1.1'!$A$15:$A$28</c:f>
              <c:numCache>
                <c:formatCode>_(* #,##0.00_);_(* \(#,##0.00\);_(* "-"??_);_(@_)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'E1.1'!$E$15:$E$28</c:f>
              <c:numCache>
                <c:formatCode>_(* #,##0.00_);_(* \(#,##0.00\);_(* "-"??_);_(@_)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43.5</c:v>
                </c:pt>
                <c:pt idx="3">
                  <c:v>49.5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7-423A-A80A-7755685728AF}"/>
            </c:ext>
          </c:extLst>
        </c:ser>
        <c:ser>
          <c:idx val="1"/>
          <c:order val="1"/>
          <c:tx>
            <c:v>f_cj sem correção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'E1.1'!$A$15:$A$28</c:f>
              <c:numCache>
                <c:formatCode>_(* #,##0.00_);_(* \(#,##0.00\);_(* "-"??_);_(@_)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'E1.1'!$F$15:$F$28</c:f>
              <c:numCache>
                <c:formatCode>_(* #,##0.00_);_(* \(#,##0.00\);_(* "-"??_);_(@_)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43.5</c:v>
                </c:pt>
                <c:pt idx="3">
                  <c:v>49.5</c:v>
                </c:pt>
                <c:pt idx="4">
                  <c:v>50</c:v>
                </c:pt>
                <c:pt idx="5">
                  <c:v>50</c:v>
                </c:pt>
                <c:pt idx="6">
                  <c:v>50.5</c:v>
                </c:pt>
                <c:pt idx="7">
                  <c:v>51</c:v>
                </c:pt>
                <c:pt idx="8">
                  <c:v>51.5</c:v>
                </c:pt>
                <c:pt idx="9">
                  <c:v>52</c:v>
                </c:pt>
                <c:pt idx="10">
                  <c:v>52.5</c:v>
                </c:pt>
                <c:pt idx="11">
                  <c:v>53.5</c:v>
                </c:pt>
                <c:pt idx="12">
                  <c:v>53.5</c:v>
                </c:pt>
                <c:pt idx="13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27-423A-A80A-77556857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31824"/>
        <c:axId val="844825168"/>
      </c:scatterChart>
      <c:valAx>
        <c:axId val="84483182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 (dias)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825168"/>
        <c:crosses val="autoZero"/>
        <c:crossBetween val="midCat"/>
      </c:valAx>
      <c:valAx>
        <c:axId val="844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f_cj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8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'E1.4'!$E$15:$E$28</c:f>
              <c:numCache>
                <c:formatCode>0.00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</c:numCache>
            </c:numRef>
          </c:xVal>
          <c:yVal>
            <c:numRef>
              <c:f>'E1.4'!$F$15:$F$28</c:f>
              <c:numCache>
                <c:formatCode>General</c:formatCode>
                <c:ptCount val="14"/>
                <c:pt idx="0">
                  <c:v>0</c:v>
                </c:pt>
                <c:pt idx="1">
                  <c:v>7.48</c:v>
                </c:pt>
                <c:pt idx="2">
                  <c:v>14.27</c:v>
                </c:pt>
                <c:pt idx="3">
                  <c:v>20.350000000000001</c:v>
                </c:pt>
                <c:pt idx="4">
                  <c:v>25.68</c:v>
                </c:pt>
                <c:pt idx="5">
                  <c:v>30.25</c:v>
                </c:pt>
                <c:pt idx="6">
                  <c:v>33.99</c:v>
                </c:pt>
                <c:pt idx="7">
                  <c:v>36.840000000000003</c:v>
                </c:pt>
                <c:pt idx="8">
                  <c:v>38.69</c:v>
                </c:pt>
                <c:pt idx="9">
                  <c:v>39.29</c:v>
                </c:pt>
                <c:pt idx="10">
                  <c:v>39.29</c:v>
                </c:pt>
                <c:pt idx="11">
                  <c:v>39.29</c:v>
                </c:pt>
                <c:pt idx="12">
                  <c:v>39.29</c:v>
                </c:pt>
                <c:pt idx="13">
                  <c:v>39.29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B84-8D2A-25137E4DBDC9}"/>
            </c:ext>
          </c:extLst>
        </c:ser>
        <c:ser>
          <c:idx val="1"/>
          <c:order val="1"/>
          <c:tx>
            <c:v>0,85.σ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'E1.4'!$E$15:$E$28</c:f>
              <c:numCache>
                <c:formatCode>0.00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</c:numCache>
            </c:numRef>
          </c:xVal>
          <c:yVal>
            <c:numRef>
              <c:f>'E1.4'!$G$15:$G$28</c:f>
              <c:numCache>
                <c:formatCode>0.00</c:formatCode>
                <c:ptCount val="14"/>
                <c:pt idx="0">
                  <c:v>0</c:v>
                </c:pt>
                <c:pt idx="1">
                  <c:v>6.3580000000000005</c:v>
                </c:pt>
                <c:pt idx="2">
                  <c:v>12.1295</c:v>
                </c:pt>
                <c:pt idx="3">
                  <c:v>17.297499999999999</c:v>
                </c:pt>
                <c:pt idx="4">
                  <c:v>21.827999999999999</c:v>
                </c:pt>
                <c:pt idx="5">
                  <c:v>25.712499999999999</c:v>
                </c:pt>
                <c:pt idx="6">
                  <c:v>28.891500000000001</c:v>
                </c:pt>
                <c:pt idx="7">
                  <c:v>31.314000000000004</c:v>
                </c:pt>
                <c:pt idx="8">
                  <c:v>32.886499999999998</c:v>
                </c:pt>
                <c:pt idx="9">
                  <c:v>33.396499999999996</c:v>
                </c:pt>
                <c:pt idx="10">
                  <c:v>33.396499999999996</c:v>
                </c:pt>
                <c:pt idx="11">
                  <c:v>33.396499999999996</c:v>
                </c:pt>
                <c:pt idx="12">
                  <c:v>33.396499999999996</c:v>
                </c:pt>
                <c:pt idx="13">
                  <c:v>33.396499999999996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CA-4B84-8D2A-25137E4D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6272"/>
        <c:axId val="359597936"/>
      </c:scatterChart>
      <c:valAx>
        <c:axId val="3595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ε(‰)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597936"/>
        <c:crosses val="autoZero"/>
        <c:crossBetween val="midCat"/>
      </c:valAx>
      <c:valAx>
        <c:axId val="3595979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σ(MPa)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5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200025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B02ED-BC37-4D83-BB70-966DFB7FF2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  <xdr:twoCellAnchor>
    <xdr:from>
      <xdr:col>0</xdr:col>
      <xdr:colOff>328611</xdr:colOff>
      <xdr:row>28</xdr:row>
      <xdr:rowOff>61911</xdr:rowOff>
    </xdr:from>
    <xdr:to>
      <xdr:col>7</xdr:col>
      <xdr:colOff>180974</xdr:colOff>
      <xdr:row>42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C656D8-86C4-4D66-9AD7-19A4C355B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1</xdr:col>
      <xdr:colOff>876300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9EF28B-4CE6-45EA-8CBD-DBFDCA59FA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314325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6CECD8-C99C-4E4A-A95C-FD78549DFA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314325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1134DA-8F8F-4AD7-96EA-5DEB553316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28</xdr:row>
      <xdr:rowOff>119061</xdr:rowOff>
    </xdr:from>
    <xdr:to>
      <xdr:col>8</xdr:col>
      <xdr:colOff>123824</xdr:colOff>
      <xdr:row>42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B3E68B-9F38-4F53-89FB-1520EB58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314325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17DD6-4C78-4A6D-ADAC-0776CCAD229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83FE-6190-4760-B98E-D08107029C92}">
  <dimension ref="A1:J28"/>
  <sheetViews>
    <sheetView tabSelected="1" view="pageLayout" zoomScaleNormal="100" workbookViewId="0">
      <selection activeCell="K11" sqref="K11"/>
    </sheetView>
  </sheetViews>
  <sheetFormatPr defaultRowHeight="16.5" x14ac:dyDescent="0.3"/>
  <cols>
    <col min="1" max="1" width="10.7109375" style="1" customWidth="1"/>
    <col min="2" max="2" width="9.42578125" style="1" bestFit="1" customWidth="1"/>
    <col min="3" max="3" width="16.140625" style="1" bestFit="1" customWidth="1"/>
    <col min="4" max="4" width="9.42578125" style="1" bestFit="1" customWidth="1"/>
    <col min="5" max="6" width="16.28515625" style="1" bestFit="1" customWidth="1"/>
    <col min="7" max="9" width="2.42578125" style="1" customWidth="1"/>
    <col min="10" max="11" width="5.28515625" style="1" customWidth="1"/>
    <col min="12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6"/>
      <c r="E6" s="1" t="s">
        <v>21</v>
      </c>
    </row>
    <row r="12" spans="1:10" ht="17.25" customHeight="1" x14ac:dyDescent="0.3">
      <c r="A12" s="18" t="s">
        <v>5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7.2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49.5" x14ac:dyDescent="0.3">
      <c r="A14" s="4" t="s">
        <v>7</v>
      </c>
      <c r="B14" s="4" t="s">
        <v>8</v>
      </c>
      <c r="C14" s="4" t="s">
        <v>6</v>
      </c>
      <c r="D14" s="4" t="s">
        <v>9</v>
      </c>
      <c r="E14" s="4" t="s">
        <v>22</v>
      </c>
      <c r="F14" s="4" t="s">
        <v>33</v>
      </c>
      <c r="G14" s="3"/>
      <c r="H14" s="3"/>
      <c r="I14" s="3"/>
      <c r="J14" s="3"/>
    </row>
    <row r="15" spans="1:10" x14ac:dyDescent="0.3">
      <c r="A15" s="17">
        <v>0</v>
      </c>
      <c r="B15" s="10">
        <v>0.2</v>
      </c>
      <c r="C15" s="3" t="e">
        <f>ROUND(EXP(B15*(1-SQRT((28/A15)))),2)</f>
        <v>#DIV/0!</v>
      </c>
      <c r="D15" s="10">
        <v>50</v>
      </c>
      <c r="E15" s="15" t="e">
        <f>ROUND(IF(C15&gt;1,1*D15,C15*D15),2)</f>
        <v>#DIV/0!</v>
      </c>
      <c r="F15" s="15" t="e">
        <f>ROUND(C15*D15,2)</f>
        <v>#DIV/0!</v>
      </c>
    </row>
    <row r="16" spans="1:10" x14ac:dyDescent="0.3">
      <c r="A16" s="17">
        <v>1</v>
      </c>
      <c r="B16" s="10">
        <v>0.2</v>
      </c>
      <c r="C16" s="16">
        <f t="shared" ref="C16:C28" si="0">ROUND(EXP(B16*(1-SQRT((28/A16)))),2)</f>
        <v>0.42</v>
      </c>
      <c r="D16" s="10">
        <v>50</v>
      </c>
      <c r="E16" s="15">
        <f t="shared" ref="E16:E28" si="1">ROUND(IF(C16&gt;1,1*D16,C16*D16),2)</f>
        <v>21</v>
      </c>
      <c r="F16" s="15">
        <f t="shared" ref="F16:F28" si="2">ROUND(C16*D16,2)</f>
        <v>21</v>
      </c>
    </row>
    <row r="17" spans="1:6" x14ac:dyDescent="0.3">
      <c r="A17" s="17">
        <v>10</v>
      </c>
      <c r="B17" s="10">
        <v>0.2</v>
      </c>
      <c r="C17" s="16">
        <f t="shared" si="0"/>
        <v>0.87</v>
      </c>
      <c r="D17" s="10">
        <v>50</v>
      </c>
      <c r="E17" s="15">
        <f t="shared" si="1"/>
        <v>43.5</v>
      </c>
      <c r="F17" s="15">
        <f t="shared" si="2"/>
        <v>43.5</v>
      </c>
    </row>
    <row r="18" spans="1:6" x14ac:dyDescent="0.3">
      <c r="A18" s="17">
        <v>25</v>
      </c>
      <c r="B18" s="10">
        <v>0.2</v>
      </c>
      <c r="C18" s="16">
        <f t="shared" si="0"/>
        <v>0.99</v>
      </c>
      <c r="D18" s="10">
        <v>50</v>
      </c>
      <c r="E18" s="15">
        <f t="shared" si="1"/>
        <v>49.5</v>
      </c>
      <c r="F18" s="15">
        <f t="shared" si="2"/>
        <v>49.5</v>
      </c>
    </row>
    <row r="19" spans="1:6" x14ac:dyDescent="0.3">
      <c r="A19" s="17">
        <v>27</v>
      </c>
      <c r="B19" s="10">
        <v>0.2</v>
      </c>
      <c r="C19" s="16">
        <f t="shared" si="0"/>
        <v>1</v>
      </c>
      <c r="D19" s="10">
        <v>50</v>
      </c>
      <c r="E19" s="15">
        <f t="shared" si="1"/>
        <v>50</v>
      </c>
      <c r="F19" s="15">
        <f t="shared" si="2"/>
        <v>50</v>
      </c>
    </row>
    <row r="20" spans="1:6" x14ac:dyDescent="0.3">
      <c r="A20" s="17">
        <v>28</v>
      </c>
      <c r="B20" s="10">
        <v>0.2</v>
      </c>
      <c r="C20" s="16">
        <f t="shared" si="0"/>
        <v>1</v>
      </c>
      <c r="D20" s="10">
        <v>50</v>
      </c>
      <c r="E20" s="15">
        <f t="shared" si="1"/>
        <v>50</v>
      </c>
      <c r="F20" s="15">
        <f t="shared" si="2"/>
        <v>50</v>
      </c>
    </row>
    <row r="21" spans="1:6" x14ac:dyDescent="0.3">
      <c r="A21" s="17">
        <v>30</v>
      </c>
      <c r="B21" s="10">
        <v>0.2</v>
      </c>
      <c r="C21" s="16">
        <f t="shared" si="0"/>
        <v>1.01</v>
      </c>
      <c r="D21" s="10">
        <v>50</v>
      </c>
      <c r="E21" s="15">
        <f t="shared" si="1"/>
        <v>50</v>
      </c>
      <c r="F21" s="15">
        <f t="shared" si="2"/>
        <v>50.5</v>
      </c>
    </row>
    <row r="22" spans="1:6" x14ac:dyDescent="0.3">
      <c r="A22" s="17">
        <v>35</v>
      </c>
      <c r="B22" s="10">
        <v>0.2</v>
      </c>
      <c r="C22" s="16">
        <f t="shared" si="0"/>
        <v>1.02</v>
      </c>
      <c r="D22" s="10">
        <v>50</v>
      </c>
      <c r="E22" s="15">
        <f t="shared" si="1"/>
        <v>50</v>
      </c>
      <c r="F22" s="15">
        <f t="shared" si="2"/>
        <v>51</v>
      </c>
    </row>
    <row r="23" spans="1:6" x14ac:dyDescent="0.3">
      <c r="A23" s="17">
        <v>40</v>
      </c>
      <c r="B23" s="10">
        <v>0.2</v>
      </c>
      <c r="C23" s="16">
        <f t="shared" si="0"/>
        <v>1.03</v>
      </c>
      <c r="D23" s="10">
        <v>50</v>
      </c>
      <c r="E23" s="15">
        <f t="shared" si="1"/>
        <v>50</v>
      </c>
      <c r="F23" s="15">
        <f t="shared" si="2"/>
        <v>51.5</v>
      </c>
    </row>
    <row r="24" spans="1:6" x14ac:dyDescent="0.3">
      <c r="A24" s="17">
        <v>45</v>
      </c>
      <c r="B24" s="10">
        <v>0.2</v>
      </c>
      <c r="C24" s="16">
        <f t="shared" si="0"/>
        <v>1.04</v>
      </c>
      <c r="D24" s="10">
        <v>50</v>
      </c>
      <c r="E24" s="15">
        <f t="shared" si="1"/>
        <v>50</v>
      </c>
      <c r="F24" s="15">
        <f t="shared" si="2"/>
        <v>52</v>
      </c>
    </row>
    <row r="25" spans="1:6" x14ac:dyDescent="0.3">
      <c r="A25" s="17">
        <v>50</v>
      </c>
      <c r="B25" s="10">
        <v>0.2</v>
      </c>
      <c r="C25" s="16">
        <f t="shared" si="0"/>
        <v>1.05</v>
      </c>
      <c r="D25" s="10">
        <v>50</v>
      </c>
      <c r="E25" s="15">
        <f t="shared" si="1"/>
        <v>50</v>
      </c>
      <c r="F25" s="15">
        <f t="shared" si="2"/>
        <v>52.5</v>
      </c>
    </row>
    <row r="26" spans="1:6" x14ac:dyDescent="0.3">
      <c r="A26" s="17">
        <v>60</v>
      </c>
      <c r="B26" s="10">
        <v>0.2</v>
      </c>
      <c r="C26" s="16">
        <f t="shared" si="0"/>
        <v>1.07</v>
      </c>
      <c r="D26" s="10">
        <v>50</v>
      </c>
      <c r="E26" s="15">
        <f t="shared" si="1"/>
        <v>50</v>
      </c>
      <c r="F26" s="15">
        <f t="shared" si="2"/>
        <v>53.5</v>
      </c>
    </row>
    <row r="27" spans="1:6" x14ac:dyDescent="0.3">
      <c r="A27" s="17">
        <v>65</v>
      </c>
      <c r="B27" s="10">
        <v>0.2</v>
      </c>
      <c r="C27" s="16">
        <f t="shared" si="0"/>
        <v>1.07</v>
      </c>
      <c r="D27" s="10">
        <v>50</v>
      </c>
      <c r="E27" s="15">
        <f t="shared" si="1"/>
        <v>50</v>
      </c>
      <c r="F27" s="15">
        <f t="shared" si="2"/>
        <v>53.5</v>
      </c>
    </row>
    <row r="28" spans="1:6" x14ac:dyDescent="0.3">
      <c r="A28" s="17">
        <v>70</v>
      </c>
      <c r="B28" s="10">
        <v>0.2</v>
      </c>
      <c r="C28" s="16">
        <f t="shared" si="0"/>
        <v>1.08</v>
      </c>
      <c r="D28" s="10">
        <v>50</v>
      </c>
      <c r="E28" s="15">
        <f t="shared" si="1"/>
        <v>50</v>
      </c>
      <c r="F28" s="15">
        <f t="shared" si="2"/>
        <v>54</v>
      </c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6815-EEB1-4349-91AE-F1FDA9C66590}">
  <dimension ref="A1:J28"/>
  <sheetViews>
    <sheetView showWhiteSpace="0" view="pageLayout" zoomScaleNormal="100" workbookViewId="0">
      <selection activeCell="D15" sqref="D15"/>
    </sheetView>
  </sheetViews>
  <sheetFormatPr defaultRowHeight="16.5" x14ac:dyDescent="0.3"/>
  <cols>
    <col min="1" max="1" width="10.7109375" style="1" customWidth="1"/>
    <col min="2" max="4" width="14.5703125" style="1" customWidth="1"/>
    <col min="5" max="6" width="16.28515625" style="1" bestFit="1" customWidth="1"/>
    <col min="7" max="7" width="5.28515625" style="1" customWidth="1"/>
    <col min="8" max="9" width="2.85546875" style="1" customWidth="1"/>
    <col min="10" max="11" width="5.28515625" style="1" customWidth="1"/>
    <col min="12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6"/>
      <c r="E6" s="1" t="s">
        <v>21</v>
      </c>
    </row>
    <row r="12" spans="1:10" ht="17.25" customHeight="1" x14ac:dyDescent="0.3">
      <c r="A12" s="18" t="s">
        <v>10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7.2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33" x14ac:dyDescent="0.3">
      <c r="A14" s="4" t="s">
        <v>15</v>
      </c>
      <c r="B14" s="4" t="s">
        <v>30</v>
      </c>
      <c r="C14" s="4" t="s">
        <v>31</v>
      </c>
      <c r="D14" s="4" t="s">
        <v>32</v>
      </c>
      <c r="E14" s="4"/>
      <c r="F14" s="4"/>
      <c r="G14" s="3"/>
      <c r="H14" s="3"/>
      <c r="I14" s="3"/>
      <c r="J14" s="3"/>
    </row>
    <row r="15" spans="1:10" x14ac:dyDescent="0.3">
      <c r="A15" s="14">
        <v>55</v>
      </c>
      <c r="B15" s="16">
        <f>ROUND(IF(A15&lt;=50,0.3*A15^(2/3),2.12*LN(1+0.11*A15)),2)</f>
        <v>4.1399999999999997</v>
      </c>
      <c r="C15" s="16">
        <f>ROUND(B15*0.7,2)</f>
        <v>2.9</v>
      </c>
      <c r="D15" s="16">
        <f>ROUND(B15*1.3,2)</f>
        <v>5.38</v>
      </c>
      <c r="E15" s="15"/>
      <c r="F15" s="15"/>
    </row>
    <row r="16" spans="1:10" x14ac:dyDescent="0.3">
      <c r="A16" s="14">
        <v>55</v>
      </c>
      <c r="B16" s="16">
        <v>0.2</v>
      </c>
      <c r="C16" s="16">
        <f t="shared" ref="C16:C28" si="0">ROUND(EXP(B16*(1-SQRT((28/A16)))),2)</f>
        <v>1.06</v>
      </c>
      <c r="D16" s="16">
        <f t="shared" ref="D16:D28" si="1">ROUND(B16*1.3,2)</f>
        <v>0.26</v>
      </c>
      <c r="E16" s="15"/>
      <c r="F16" s="15"/>
    </row>
    <row r="17" spans="1:6" x14ac:dyDescent="0.3">
      <c r="A17" s="14">
        <v>55</v>
      </c>
      <c r="B17" s="16">
        <v>0.2</v>
      </c>
      <c r="C17" s="16">
        <f t="shared" si="0"/>
        <v>1.06</v>
      </c>
      <c r="D17" s="16">
        <f t="shared" si="1"/>
        <v>0.26</v>
      </c>
      <c r="E17" s="15"/>
      <c r="F17" s="15"/>
    </row>
    <row r="18" spans="1:6" x14ac:dyDescent="0.3">
      <c r="A18" s="14">
        <v>55</v>
      </c>
      <c r="B18" s="16">
        <v>0.2</v>
      </c>
      <c r="C18" s="16">
        <f t="shared" si="0"/>
        <v>1.06</v>
      </c>
      <c r="D18" s="16">
        <f t="shared" si="1"/>
        <v>0.26</v>
      </c>
      <c r="E18" s="15"/>
      <c r="F18" s="15"/>
    </row>
    <row r="19" spans="1:6" x14ac:dyDescent="0.3">
      <c r="A19" s="14">
        <v>55</v>
      </c>
      <c r="B19" s="16">
        <v>0.2</v>
      </c>
      <c r="C19" s="16">
        <f t="shared" si="0"/>
        <v>1.06</v>
      </c>
      <c r="D19" s="16">
        <f t="shared" si="1"/>
        <v>0.26</v>
      </c>
      <c r="E19" s="15"/>
      <c r="F19" s="15"/>
    </row>
    <row r="20" spans="1:6" x14ac:dyDescent="0.3">
      <c r="A20" s="14">
        <v>55</v>
      </c>
      <c r="B20" s="16">
        <v>0.2</v>
      </c>
      <c r="C20" s="16">
        <f t="shared" si="0"/>
        <v>1.06</v>
      </c>
      <c r="D20" s="16">
        <f t="shared" si="1"/>
        <v>0.26</v>
      </c>
      <c r="E20" s="15"/>
      <c r="F20" s="15"/>
    </row>
    <row r="21" spans="1:6" x14ac:dyDescent="0.3">
      <c r="A21" s="14">
        <v>55</v>
      </c>
      <c r="B21" s="16">
        <v>0.2</v>
      </c>
      <c r="C21" s="16">
        <f t="shared" si="0"/>
        <v>1.06</v>
      </c>
      <c r="D21" s="16">
        <f t="shared" si="1"/>
        <v>0.26</v>
      </c>
      <c r="E21" s="15"/>
      <c r="F21" s="15"/>
    </row>
    <row r="22" spans="1:6" x14ac:dyDescent="0.3">
      <c r="A22" s="14">
        <v>55</v>
      </c>
      <c r="B22" s="16">
        <v>0.2</v>
      </c>
      <c r="C22" s="16">
        <f t="shared" si="0"/>
        <v>1.06</v>
      </c>
      <c r="D22" s="16">
        <f t="shared" si="1"/>
        <v>0.26</v>
      </c>
      <c r="E22" s="15"/>
      <c r="F22" s="15"/>
    </row>
    <row r="23" spans="1:6" x14ac:dyDescent="0.3">
      <c r="A23" s="14">
        <v>55</v>
      </c>
      <c r="B23" s="16">
        <v>0.2</v>
      </c>
      <c r="C23" s="16">
        <f t="shared" si="0"/>
        <v>1.06</v>
      </c>
      <c r="D23" s="16">
        <f t="shared" si="1"/>
        <v>0.26</v>
      </c>
      <c r="E23" s="15"/>
      <c r="F23" s="15"/>
    </row>
    <row r="24" spans="1:6" x14ac:dyDescent="0.3">
      <c r="A24" s="14">
        <v>55</v>
      </c>
      <c r="B24" s="16">
        <v>0.2</v>
      </c>
      <c r="C24" s="16">
        <f t="shared" si="0"/>
        <v>1.06</v>
      </c>
      <c r="D24" s="16">
        <f t="shared" si="1"/>
        <v>0.26</v>
      </c>
      <c r="E24" s="15"/>
      <c r="F24" s="15"/>
    </row>
    <row r="25" spans="1:6" x14ac:dyDescent="0.3">
      <c r="A25" s="14">
        <v>55</v>
      </c>
      <c r="B25" s="16">
        <v>0.2</v>
      </c>
      <c r="C25" s="16">
        <f t="shared" si="0"/>
        <v>1.06</v>
      </c>
      <c r="D25" s="16">
        <f t="shared" si="1"/>
        <v>0.26</v>
      </c>
      <c r="E25" s="15"/>
      <c r="F25" s="15"/>
    </row>
    <row r="26" spans="1:6" x14ac:dyDescent="0.3">
      <c r="A26" s="14">
        <v>55</v>
      </c>
      <c r="B26" s="16">
        <v>0.2</v>
      </c>
      <c r="C26" s="16">
        <f t="shared" si="0"/>
        <v>1.06</v>
      </c>
      <c r="D26" s="16">
        <f t="shared" si="1"/>
        <v>0.26</v>
      </c>
      <c r="E26" s="15"/>
      <c r="F26" s="15"/>
    </row>
    <row r="27" spans="1:6" x14ac:dyDescent="0.3">
      <c r="A27" s="14">
        <v>55</v>
      </c>
      <c r="B27" s="16">
        <v>0.2</v>
      </c>
      <c r="C27" s="16">
        <f t="shared" si="0"/>
        <v>1.06</v>
      </c>
      <c r="D27" s="16">
        <f t="shared" si="1"/>
        <v>0.26</v>
      </c>
      <c r="E27" s="15"/>
      <c r="F27" s="15"/>
    </row>
    <row r="28" spans="1:6" x14ac:dyDescent="0.3">
      <c r="A28" s="14">
        <v>55</v>
      </c>
      <c r="B28" s="16">
        <v>0.2</v>
      </c>
      <c r="C28" s="16">
        <f t="shared" si="0"/>
        <v>1.06</v>
      </c>
      <c r="D28" s="16">
        <f t="shared" si="1"/>
        <v>0.26</v>
      </c>
      <c r="E28" s="15"/>
      <c r="F28" s="15"/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D799-2233-4E03-8C54-07291201EA5A}">
  <dimension ref="A1:J28"/>
  <sheetViews>
    <sheetView showWhiteSpace="0" view="pageLayout" zoomScaleNormal="100" workbookViewId="0">
      <selection activeCell="G24" sqref="G24"/>
    </sheetView>
  </sheetViews>
  <sheetFormatPr defaultRowHeight="16.5" x14ac:dyDescent="0.3"/>
  <cols>
    <col min="1" max="6" width="9.28515625" style="1" customWidth="1"/>
    <col min="7" max="7" width="10.7109375" style="1" customWidth="1"/>
    <col min="8" max="8" width="11.42578125" style="1" customWidth="1"/>
    <col min="9" max="9" width="6.5703125" style="1" customWidth="1"/>
    <col min="10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6"/>
      <c r="E6" s="1" t="s">
        <v>21</v>
      </c>
    </row>
    <row r="12" spans="1:10" ht="17.25" customHeight="1" x14ac:dyDescent="0.3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7.2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33" x14ac:dyDescent="0.3">
      <c r="A14" s="4" t="s">
        <v>15</v>
      </c>
      <c r="B14" s="4" t="s">
        <v>11</v>
      </c>
      <c r="C14" s="4" t="s">
        <v>14</v>
      </c>
      <c r="D14" s="4" t="s">
        <v>12</v>
      </c>
      <c r="E14" s="4" t="s">
        <v>13</v>
      </c>
      <c r="F14" s="9" t="s">
        <v>22</v>
      </c>
      <c r="G14" s="4" t="s">
        <v>16</v>
      </c>
      <c r="H14" s="4" t="s">
        <v>17</v>
      </c>
      <c r="I14" s="3"/>
      <c r="J14" s="3"/>
    </row>
    <row r="15" spans="1:10" x14ac:dyDescent="0.3">
      <c r="A15" s="6">
        <v>50</v>
      </c>
      <c r="B15" s="6">
        <v>1</v>
      </c>
      <c r="C15" s="16">
        <f>ROUND(IF(A15&lt;=50,B15*5600*SQRT(A15),21.5*1000*B15*(0.1*A15+1.25)^(1/3)),2)</f>
        <v>39597.980000000003</v>
      </c>
      <c r="D15" s="16">
        <f>ROUND(IF(0.8+0.2*A15/80&gt;1,1,0.8+0.2*A15/80),2)</f>
        <v>0.93</v>
      </c>
      <c r="E15" s="16">
        <f>ROUND(D15*C15,2)</f>
        <v>36826.120000000003</v>
      </c>
      <c r="F15" s="19">
        <v>43.5</v>
      </c>
      <c r="G15" s="16">
        <f>ROUND(IF(A15&lt;=45,C15*(F15/A15)^0.5,C15*(F15/A15)^0.3),2)</f>
        <v>37977.71</v>
      </c>
      <c r="H15" s="16">
        <f>ROUND(G15*D15,2)</f>
        <v>35319.269999999997</v>
      </c>
    </row>
    <row r="16" spans="1:10" x14ac:dyDescent="0.3">
      <c r="A16" s="6"/>
      <c r="B16" s="6"/>
      <c r="C16" s="16">
        <f t="shared" ref="C16:C28" si="0">ROUND(IF(A16&lt;=50,B16*5600*SQRT(A16),21.5*1000*B16*(0.1*A16+1.25)^(1/3)),2)</f>
        <v>0</v>
      </c>
      <c r="D16" s="16">
        <f t="shared" ref="D16:D28" si="1">ROUND(IF(0.8+0.2*A16/80&gt;1,1,0.8+0.2*A16/80),2)</f>
        <v>0.8</v>
      </c>
      <c r="E16" s="16">
        <f t="shared" ref="E16:E28" si="2">ROUND(D16*C16,2)</f>
        <v>0</v>
      </c>
      <c r="F16" s="19"/>
      <c r="G16" s="16" t="e">
        <f t="shared" ref="G16:G28" si="3">ROUND(IF(A16&lt;=45,C16*(F16/A16)^0.5,C16*(F16/A16)^0.3),2)</f>
        <v>#DIV/0!</v>
      </c>
      <c r="H16" s="16" t="e">
        <f t="shared" ref="H16:H28" si="4">ROUND(G16*D16,2)</f>
        <v>#DIV/0!</v>
      </c>
    </row>
    <row r="17" spans="1:8" x14ac:dyDescent="0.3">
      <c r="A17" s="6"/>
      <c r="B17" s="6"/>
      <c r="C17" s="16">
        <f t="shared" si="0"/>
        <v>0</v>
      </c>
      <c r="D17" s="16">
        <f t="shared" si="1"/>
        <v>0.8</v>
      </c>
      <c r="E17" s="16">
        <f t="shared" si="2"/>
        <v>0</v>
      </c>
      <c r="F17" s="19"/>
      <c r="G17" s="16" t="e">
        <f t="shared" si="3"/>
        <v>#DIV/0!</v>
      </c>
      <c r="H17" s="16" t="e">
        <f t="shared" si="4"/>
        <v>#DIV/0!</v>
      </c>
    </row>
    <row r="18" spans="1:8" x14ac:dyDescent="0.3">
      <c r="A18" s="6"/>
      <c r="B18" s="6"/>
      <c r="C18" s="16">
        <f t="shared" si="0"/>
        <v>0</v>
      </c>
      <c r="D18" s="16">
        <f t="shared" si="1"/>
        <v>0.8</v>
      </c>
      <c r="E18" s="16">
        <f t="shared" si="2"/>
        <v>0</v>
      </c>
      <c r="F18" s="19"/>
      <c r="G18" s="16" t="e">
        <f t="shared" si="3"/>
        <v>#DIV/0!</v>
      </c>
      <c r="H18" s="16" t="e">
        <f t="shared" si="4"/>
        <v>#DIV/0!</v>
      </c>
    </row>
    <row r="19" spans="1:8" x14ac:dyDescent="0.3">
      <c r="A19" s="6"/>
      <c r="B19" s="6"/>
      <c r="C19" s="16">
        <f t="shared" si="0"/>
        <v>0</v>
      </c>
      <c r="D19" s="16">
        <f t="shared" si="1"/>
        <v>0.8</v>
      </c>
      <c r="E19" s="16">
        <f t="shared" si="2"/>
        <v>0</v>
      </c>
      <c r="F19" s="19"/>
      <c r="G19" s="16" t="e">
        <f t="shared" si="3"/>
        <v>#DIV/0!</v>
      </c>
      <c r="H19" s="16" t="e">
        <f t="shared" si="4"/>
        <v>#DIV/0!</v>
      </c>
    </row>
    <row r="20" spans="1:8" x14ac:dyDescent="0.3">
      <c r="A20" s="6"/>
      <c r="B20" s="6"/>
      <c r="C20" s="16">
        <f t="shared" si="0"/>
        <v>0</v>
      </c>
      <c r="D20" s="16">
        <f t="shared" si="1"/>
        <v>0.8</v>
      </c>
      <c r="E20" s="16">
        <f t="shared" si="2"/>
        <v>0</v>
      </c>
      <c r="F20" s="19"/>
      <c r="G20" s="16" t="e">
        <f t="shared" si="3"/>
        <v>#DIV/0!</v>
      </c>
      <c r="H20" s="16" t="e">
        <f t="shared" si="4"/>
        <v>#DIV/0!</v>
      </c>
    </row>
    <row r="21" spans="1:8" x14ac:dyDescent="0.3">
      <c r="A21" s="6"/>
      <c r="B21" s="6"/>
      <c r="C21" s="16">
        <f t="shared" si="0"/>
        <v>0</v>
      </c>
      <c r="D21" s="16">
        <f t="shared" si="1"/>
        <v>0.8</v>
      </c>
      <c r="E21" s="16">
        <f t="shared" si="2"/>
        <v>0</v>
      </c>
      <c r="F21" s="19"/>
      <c r="G21" s="16" t="e">
        <f t="shared" si="3"/>
        <v>#DIV/0!</v>
      </c>
      <c r="H21" s="16" t="e">
        <f t="shared" si="4"/>
        <v>#DIV/0!</v>
      </c>
    </row>
    <row r="22" spans="1:8" x14ac:dyDescent="0.3">
      <c r="A22" s="6"/>
      <c r="B22" s="6"/>
      <c r="C22" s="16">
        <f t="shared" si="0"/>
        <v>0</v>
      </c>
      <c r="D22" s="16">
        <f t="shared" si="1"/>
        <v>0.8</v>
      </c>
      <c r="E22" s="16">
        <f t="shared" si="2"/>
        <v>0</v>
      </c>
      <c r="F22" s="19"/>
      <c r="G22" s="16" t="e">
        <f t="shared" si="3"/>
        <v>#DIV/0!</v>
      </c>
      <c r="H22" s="16" t="e">
        <f t="shared" si="4"/>
        <v>#DIV/0!</v>
      </c>
    </row>
    <row r="23" spans="1:8" x14ac:dyDescent="0.3">
      <c r="A23" s="6"/>
      <c r="B23" s="6"/>
      <c r="C23" s="16">
        <f t="shared" si="0"/>
        <v>0</v>
      </c>
      <c r="D23" s="16">
        <f t="shared" si="1"/>
        <v>0.8</v>
      </c>
      <c r="E23" s="16">
        <f t="shared" si="2"/>
        <v>0</v>
      </c>
      <c r="F23" s="19"/>
      <c r="G23" s="16" t="e">
        <f t="shared" si="3"/>
        <v>#DIV/0!</v>
      </c>
      <c r="H23" s="16" t="e">
        <f t="shared" si="4"/>
        <v>#DIV/0!</v>
      </c>
    </row>
    <row r="24" spans="1:8" x14ac:dyDescent="0.3">
      <c r="A24" s="6"/>
      <c r="B24" s="6"/>
      <c r="C24" s="16">
        <f t="shared" si="0"/>
        <v>0</v>
      </c>
      <c r="D24" s="16">
        <f t="shared" si="1"/>
        <v>0.8</v>
      </c>
      <c r="E24" s="16">
        <f t="shared" si="2"/>
        <v>0</v>
      </c>
      <c r="F24" s="19"/>
      <c r="G24" s="16" t="e">
        <f t="shared" si="3"/>
        <v>#DIV/0!</v>
      </c>
      <c r="H24" s="16" t="e">
        <f t="shared" si="4"/>
        <v>#DIV/0!</v>
      </c>
    </row>
    <row r="25" spans="1:8" x14ac:dyDescent="0.3">
      <c r="A25" s="6"/>
      <c r="B25" s="6"/>
      <c r="C25" s="16">
        <f t="shared" si="0"/>
        <v>0</v>
      </c>
      <c r="D25" s="16">
        <f t="shared" si="1"/>
        <v>0.8</v>
      </c>
      <c r="E25" s="16">
        <f t="shared" si="2"/>
        <v>0</v>
      </c>
      <c r="F25" s="19"/>
      <c r="G25" s="16" t="e">
        <f t="shared" si="3"/>
        <v>#DIV/0!</v>
      </c>
      <c r="H25" s="16" t="e">
        <f t="shared" si="4"/>
        <v>#DIV/0!</v>
      </c>
    </row>
    <row r="26" spans="1:8" x14ac:dyDescent="0.3">
      <c r="A26" s="6"/>
      <c r="B26" s="6"/>
      <c r="C26" s="16">
        <f t="shared" si="0"/>
        <v>0</v>
      </c>
      <c r="D26" s="16">
        <f t="shared" si="1"/>
        <v>0.8</v>
      </c>
      <c r="E26" s="16">
        <f t="shared" si="2"/>
        <v>0</v>
      </c>
      <c r="F26" s="19"/>
      <c r="G26" s="16" t="e">
        <f t="shared" si="3"/>
        <v>#DIV/0!</v>
      </c>
      <c r="H26" s="16" t="e">
        <f t="shared" si="4"/>
        <v>#DIV/0!</v>
      </c>
    </row>
    <row r="27" spans="1:8" x14ac:dyDescent="0.3">
      <c r="A27" s="6"/>
      <c r="B27" s="6"/>
      <c r="C27" s="16">
        <f t="shared" si="0"/>
        <v>0</v>
      </c>
      <c r="D27" s="16">
        <f t="shared" si="1"/>
        <v>0.8</v>
      </c>
      <c r="E27" s="16">
        <f t="shared" si="2"/>
        <v>0</v>
      </c>
      <c r="F27" s="19"/>
      <c r="G27" s="16" t="e">
        <f t="shared" si="3"/>
        <v>#DIV/0!</v>
      </c>
      <c r="H27" s="16" t="e">
        <f t="shared" si="4"/>
        <v>#DIV/0!</v>
      </c>
    </row>
    <row r="28" spans="1:8" x14ac:dyDescent="0.3">
      <c r="A28" s="6"/>
      <c r="B28" s="6"/>
      <c r="C28" s="16">
        <f t="shared" si="0"/>
        <v>0</v>
      </c>
      <c r="D28" s="16">
        <f t="shared" si="1"/>
        <v>0.8</v>
      </c>
      <c r="E28" s="16">
        <f t="shared" si="2"/>
        <v>0</v>
      </c>
      <c r="F28" s="19"/>
      <c r="G28" s="16" t="e">
        <f t="shared" si="3"/>
        <v>#DIV/0!</v>
      </c>
      <c r="H28" s="16" t="e">
        <f t="shared" si="4"/>
        <v>#DIV/0!</v>
      </c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4ADD-D28E-42E5-8047-1CB7FA93A8D8}">
  <dimension ref="A1:J28"/>
  <sheetViews>
    <sheetView showWhiteSpace="0" view="pageLayout" topLeftCell="A7" zoomScaleNormal="100" workbookViewId="0">
      <selection activeCell="L19" sqref="L19"/>
    </sheetView>
  </sheetViews>
  <sheetFormatPr defaultRowHeight="16.5" x14ac:dyDescent="0.3"/>
  <cols>
    <col min="1" max="6" width="9.28515625" style="1" customWidth="1"/>
    <col min="7" max="7" width="10.7109375" style="1" customWidth="1"/>
    <col min="8" max="8" width="9.140625" style="1" customWidth="1"/>
    <col min="9" max="9" width="6.5703125" style="1" customWidth="1"/>
    <col min="10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6"/>
      <c r="E6" s="1" t="s">
        <v>21</v>
      </c>
    </row>
    <row r="12" spans="1:10" ht="17.25" customHeight="1" x14ac:dyDescent="0.3">
      <c r="A12" s="18" t="s">
        <v>40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7.2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33" x14ac:dyDescent="0.3">
      <c r="A14" s="4" t="s">
        <v>15</v>
      </c>
      <c r="B14" s="4" t="s">
        <v>34</v>
      </c>
      <c r="C14" s="4" t="s">
        <v>35</v>
      </c>
      <c r="D14" s="4" t="s">
        <v>36</v>
      </c>
      <c r="E14" s="9" t="s">
        <v>37</v>
      </c>
      <c r="F14" s="20" t="s">
        <v>38</v>
      </c>
      <c r="G14" s="20" t="s">
        <v>39</v>
      </c>
      <c r="H14" s="20"/>
      <c r="I14" s="3"/>
      <c r="J14" s="3"/>
    </row>
    <row r="15" spans="1:10" x14ac:dyDescent="0.3">
      <c r="A15" s="6">
        <v>55</v>
      </c>
      <c r="B15" s="16">
        <f>ROUND(IF(A15&lt;=50,2,2+0.085*(A15-50)^0.53),2)</f>
        <v>2.2000000000000002</v>
      </c>
      <c r="C15" s="16">
        <f>ROUND(IF(A15&lt;=50,3.5,2.6+35*((90-A15)/100)^4),2)</f>
        <v>3.13</v>
      </c>
      <c r="D15" s="16">
        <f>ROUND(IF(A15&lt;=50,2,1.4+23.4*((90-A15)/100)^4),2)</f>
        <v>1.75</v>
      </c>
      <c r="E15" s="19">
        <v>0</v>
      </c>
      <c r="F15" s="21">
        <f>ROUND(IF(E15&lt;=B15,($A$15/1.4) * (1 - (1 - E15/$B$15)^$D$15),($A$15/1.4)),2)</f>
        <v>0</v>
      </c>
      <c r="G15" s="22">
        <f>F15*0.85</f>
        <v>0</v>
      </c>
      <c r="H15" s="22"/>
    </row>
    <row r="16" spans="1:10" x14ac:dyDescent="0.3">
      <c r="A16" s="6"/>
      <c r="B16" s="16">
        <f t="shared" ref="B16:B28" si="0">ROUND(IF(A16&lt;=50,2,2+0.085*(A16-50)^0.53),2)</f>
        <v>2</v>
      </c>
      <c r="C16" s="16">
        <f t="shared" ref="C16:C28" si="1">ROUND(IF(A16&lt;=50,3.5,2.6+35*((90-A16)/100)^4),2)</f>
        <v>3.5</v>
      </c>
      <c r="D16" s="16">
        <f t="shared" ref="D16:D28" si="2">ROUND(IF(0.8+0.2*A16/80&gt;1,1,0.8+0.2*A16/80),2)</f>
        <v>0.8</v>
      </c>
      <c r="E16" s="19">
        <f>E15+0.25</f>
        <v>0.25</v>
      </c>
      <c r="F16" s="21">
        <f t="shared" ref="F16:F28" si="3">ROUND(IF(E16&lt;=B16,($A$15/1.4) * (1 - (1 - E16/$B$15)^$D$15),($A$15/1.4)),2)</f>
        <v>7.48</v>
      </c>
      <c r="G16" s="22">
        <f t="shared" ref="G16:G28" si="4">F16*0.85</f>
        <v>6.3580000000000005</v>
      </c>
      <c r="H16" s="22"/>
    </row>
    <row r="17" spans="1:8" x14ac:dyDescent="0.3">
      <c r="A17" s="6"/>
      <c r="B17" s="16">
        <f t="shared" si="0"/>
        <v>2</v>
      </c>
      <c r="C17" s="16">
        <f t="shared" si="1"/>
        <v>3.5</v>
      </c>
      <c r="D17" s="16">
        <f t="shared" si="2"/>
        <v>0.8</v>
      </c>
      <c r="E17" s="19">
        <f t="shared" ref="E17:E28" si="5">E16+0.25</f>
        <v>0.5</v>
      </c>
      <c r="F17" s="21">
        <f t="shared" si="3"/>
        <v>14.27</v>
      </c>
      <c r="G17" s="22">
        <f t="shared" si="4"/>
        <v>12.1295</v>
      </c>
      <c r="H17" s="22"/>
    </row>
    <row r="18" spans="1:8" x14ac:dyDescent="0.3">
      <c r="A18" s="6"/>
      <c r="B18" s="16">
        <f t="shared" si="0"/>
        <v>2</v>
      </c>
      <c r="C18" s="16">
        <f t="shared" si="1"/>
        <v>3.5</v>
      </c>
      <c r="D18" s="16">
        <f t="shared" si="2"/>
        <v>0.8</v>
      </c>
      <c r="E18" s="19">
        <f t="shared" si="5"/>
        <v>0.75</v>
      </c>
      <c r="F18" s="21">
        <f t="shared" si="3"/>
        <v>20.350000000000001</v>
      </c>
      <c r="G18" s="22">
        <f t="shared" si="4"/>
        <v>17.297499999999999</v>
      </c>
      <c r="H18" s="22"/>
    </row>
    <row r="19" spans="1:8" x14ac:dyDescent="0.3">
      <c r="A19" s="6"/>
      <c r="B19" s="16">
        <f t="shared" si="0"/>
        <v>2</v>
      </c>
      <c r="C19" s="16">
        <f t="shared" si="1"/>
        <v>3.5</v>
      </c>
      <c r="D19" s="16">
        <f t="shared" si="2"/>
        <v>0.8</v>
      </c>
      <c r="E19" s="19">
        <f t="shared" si="5"/>
        <v>1</v>
      </c>
      <c r="F19" s="21">
        <f t="shared" si="3"/>
        <v>25.68</v>
      </c>
      <c r="G19" s="22">
        <f t="shared" si="4"/>
        <v>21.827999999999999</v>
      </c>
      <c r="H19" s="22"/>
    </row>
    <row r="20" spans="1:8" x14ac:dyDescent="0.3">
      <c r="A20" s="6"/>
      <c r="B20" s="16">
        <f t="shared" si="0"/>
        <v>2</v>
      </c>
      <c r="C20" s="16">
        <f t="shared" si="1"/>
        <v>3.5</v>
      </c>
      <c r="D20" s="16">
        <f t="shared" si="2"/>
        <v>0.8</v>
      </c>
      <c r="E20" s="19">
        <f t="shared" si="5"/>
        <v>1.25</v>
      </c>
      <c r="F20" s="21">
        <f t="shared" si="3"/>
        <v>30.25</v>
      </c>
      <c r="G20" s="22">
        <f t="shared" si="4"/>
        <v>25.712499999999999</v>
      </c>
      <c r="H20" s="22"/>
    </row>
    <row r="21" spans="1:8" x14ac:dyDescent="0.3">
      <c r="A21" s="6"/>
      <c r="B21" s="16">
        <f t="shared" si="0"/>
        <v>2</v>
      </c>
      <c r="C21" s="16">
        <f t="shared" si="1"/>
        <v>3.5</v>
      </c>
      <c r="D21" s="16">
        <f t="shared" si="2"/>
        <v>0.8</v>
      </c>
      <c r="E21" s="19">
        <f t="shared" si="5"/>
        <v>1.5</v>
      </c>
      <c r="F21" s="21">
        <f t="shared" si="3"/>
        <v>33.99</v>
      </c>
      <c r="G21" s="22">
        <f t="shared" si="4"/>
        <v>28.891500000000001</v>
      </c>
      <c r="H21" s="22"/>
    </row>
    <row r="22" spans="1:8" x14ac:dyDescent="0.3">
      <c r="A22" s="6"/>
      <c r="B22" s="16">
        <f t="shared" si="0"/>
        <v>2</v>
      </c>
      <c r="C22" s="16">
        <f t="shared" si="1"/>
        <v>3.5</v>
      </c>
      <c r="D22" s="16">
        <f t="shared" si="2"/>
        <v>0.8</v>
      </c>
      <c r="E22" s="19">
        <f t="shared" si="5"/>
        <v>1.75</v>
      </c>
      <c r="F22" s="21">
        <f t="shared" si="3"/>
        <v>36.840000000000003</v>
      </c>
      <c r="G22" s="22">
        <f t="shared" si="4"/>
        <v>31.314000000000004</v>
      </c>
      <c r="H22" s="22"/>
    </row>
    <row r="23" spans="1:8" x14ac:dyDescent="0.3">
      <c r="A23" s="6"/>
      <c r="B23" s="16">
        <f t="shared" si="0"/>
        <v>2</v>
      </c>
      <c r="C23" s="16">
        <f t="shared" si="1"/>
        <v>3.5</v>
      </c>
      <c r="D23" s="16">
        <f t="shared" si="2"/>
        <v>0.8</v>
      </c>
      <c r="E23" s="19">
        <f t="shared" si="5"/>
        <v>2</v>
      </c>
      <c r="F23" s="21">
        <f t="shared" si="3"/>
        <v>38.69</v>
      </c>
      <c r="G23" s="22">
        <f t="shared" si="4"/>
        <v>32.886499999999998</v>
      </c>
      <c r="H23" s="22"/>
    </row>
    <row r="24" spans="1:8" x14ac:dyDescent="0.3">
      <c r="A24" s="6"/>
      <c r="B24" s="16">
        <f t="shared" si="0"/>
        <v>2</v>
      </c>
      <c r="C24" s="16">
        <f t="shared" si="1"/>
        <v>3.5</v>
      </c>
      <c r="D24" s="16">
        <f t="shared" si="2"/>
        <v>0.8</v>
      </c>
      <c r="E24" s="19">
        <f t="shared" si="5"/>
        <v>2.25</v>
      </c>
      <c r="F24" s="21">
        <f t="shared" si="3"/>
        <v>39.29</v>
      </c>
      <c r="G24" s="22">
        <f t="shared" si="4"/>
        <v>33.396499999999996</v>
      </c>
      <c r="H24" s="22"/>
    </row>
    <row r="25" spans="1:8" x14ac:dyDescent="0.3">
      <c r="A25" s="6"/>
      <c r="B25" s="16">
        <f t="shared" si="0"/>
        <v>2</v>
      </c>
      <c r="C25" s="16">
        <f t="shared" si="1"/>
        <v>3.5</v>
      </c>
      <c r="D25" s="16">
        <f t="shared" si="2"/>
        <v>0.8</v>
      </c>
      <c r="E25" s="19">
        <f t="shared" si="5"/>
        <v>2.5</v>
      </c>
      <c r="F25" s="21">
        <f t="shared" si="3"/>
        <v>39.29</v>
      </c>
      <c r="G25" s="22">
        <f t="shared" si="4"/>
        <v>33.396499999999996</v>
      </c>
      <c r="H25" s="22"/>
    </row>
    <row r="26" spans="1:8" x14ac:dyDescent="0.3">
      <c r="A26" s="6"/>
      <c r="B26" s="16">
        <f t="shared" si="0"/>
        <v>2</v>
      </c>
      <c r="C26" s="16">
        <f t="shared" si="1"/>
        <v>3.5</v>
      </c>
      <c r="D26" s="16">
        <f t="shared" si="2"/>
        <v>0.8</v>
      </c>
      <c r="E26" s="19">
        <f t="shared" si="5"/>
        <v>2.75</v>
      </c>
      <c r="F26" s="21">
        <f t="shared" si="3"/>
        <v>39.29</v>
      </c>
      <c r="G26" s="22">
        <f t="shared" si="4"/>
        <v>33.396499999999996</v>
      </c>
      <c r="H26" s="22"/>
    </row>
    <row r="27" spans="1:8" x14ac:dyDescent="0.3">
      <c r="A27" s="6"/>
      <c r="B27" s="16">
        <f t="shared" si="0"/>
        <v>2</v>
      </c>
      <c r="C27" s="16">
        <f t="shared" si="1"/>
        <v>3.5</v>
      </c>
      <c r="D27" s="16">
        <f t="shared" si="2"/>
        <v>0.8</v>
      </c>
      <c r="E27" s="19">
        <f t="shared" si="5"/>
        <v>3</v>
      </c>
      <c r="F27" s="21">
        <f t="shared" si="3"/>
        <v>39.29</v>
      </c>
      <c r="G27" s="22">
        <f t="shared" si="4"/>
        <v>33.396499999999996</v>
      </c>
      <c r="H27" s="22"/>
    </row>
    <row r="28" spans="1:8" x14ac:dyDescent="0.3">
      <c r="A28" s="6"/>
      <c r="B28" s="16">
        <f t="shared" si="0"/>
        <v>2</v>
      </c>
      <c r="C28" s="16">
        <f t="shared" si="1"/>
        <v>3.5</v>
      </c>
      <c r="D28" s="16">
        <f t="shared" si="2"/>
        <v>0.8</v>
      </c>
      <c r="E28" s="19">
        <f t="shared" si="5"/>
        <v>3.25</v>
      </c>
      <c r="F28" s="21">
        <f t="shared" si="3"/>
        <v>39.29</v>
      </c>
      <c r="G28" s="22">
        <f t="shared" si="4"/>
        <v>33.396499999999996</v>
      </c>
      <c r="H28" s="22"/>
    </row>
  </sheetData>
  <mergeCells count="1">
    <mergeCell ref="A12:J1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9E0B-F6FA-4F89-B934-53E1432F4476}">
  <dimension ref="A1:J28"/>
  <sheetViews>
    <sheetView showGridLines="0" showWhiteSpace="0" view="pageLayout" zoomScaleNormal="100" workbookViewId="0">
      <selection activeCell="D31" sqref="D31"/>
    </sheetView>
  </sheetViews>
  <sheetFormatPr defaultRowHeight="16.5" x14ac:dyDescent="0.3"/>
  <cols>
    <col min="1" max="4" width="9.28515625" style="1" customWidth="1"/>
    <col min="5" max="7" width="8.140625" style="1" customWidth="1"/>
    <col min="8" max="8" width="10.5703125" style="1" customWidth="1"/>
    <col min="9" max="9" width="10.140625" style="1" customWidth="1"/>
    <col min="10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6"/>
      <c r="E6" s="1" t="s">
        <v>21</v>
      </c>
    </row>
    <row r="12" spans="1:10" ht="17.25" customHeight="1" x14ac:dyDescent="0.3">
      <c r="A12" s="18" t="s">
        <v>18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7.2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33" x14ac:dyDescent="0.3">
      <c r="A14" s="4" t="s">
        <v>15</v>
      </c>
      <c r="B14" s="4" t="s">
        <v>19</v>
      </c>
      <c r="C14" s="4" t="s">
        <v>28</v>
      </c>
      <c r="D14" s="7" t="s">
        <v>23</v>
      </c>
      <c r="E14" s="8" t="s">
        <v>25</v>
      </c>
      <c r="F14" s="8" t="s">
        <v>26</v>
      </c>
      <c r="G14" s="8" t="s">
        <v>27</v>
      </c>
      <c r="H14" s="4" t="s">
        <v>24</v>
      </c>
      <c r="I14" s="4" t="s">
        <v>29</v>
      </c>
      <c r="J14" s="3"/>
    </row>
    <row r="15" spans="1:10" x14ac:dyDescent="0.3">
      <c r="A15" s="6">
        <v>25</v>
      </c>
      <c r="B15" s="6">
        <f>(0.21*25^(2/3))/1.4</f>
        <v>1.2824819600075221</v>
      </c>
      <c r="C15" s="6">
        <v>500</v>
      </c>
      <c r="D15" s="11">
        <v>8</v>
      </c>
      <c r="E15" s="11">
        <v>2.25</v>
      </c>
      <c r="F15" s="11">
        <v>1</v>
      </c>
      <c r="G15" s="12">
        <f t="shared" ref="G15:G28" si="0">IF(D15&lt;32,1,(132-D15)/100)</f>
        <v>1</v>
      </c>
      <c r="H15" s="13">
        <f t="shared" ref="H15:H28" si="1">B15*E15*F15*G15</f>
        <v>2.885584410016925</v>
      </c>
      <c r="I15" s="5">
        <f>IF((D15/4)*((C15/1.15)/H15)&lt;25*D15,25*D15,(D15/4)*((C15/1.15)/H15))</f>
        <v>301.34804387378989</v>
      </c>
    </row>
    <row r="16" spans="1:10" x14ac:dyDescent="0.3">
      <c r="A16" s="6">
        <v>25</v>
      </c>
      <c r="B16" s="6">
        <f>(0.21*25^(2/3))/1.4</f>
        <v>1.2824819600075221</v>
      </c>
      <c r="C16" s="6">
        <v>500</v>
      </c>
      <c r="D16" s="11">
        <v>8</v>
      </c>
      <c r="E16" s="11">
        <v>2.25</v>
      </c>
      <c r="F16" s="11">
        <v>0.7</v>
      </c>
      <c r="G16" s="12">
        <f t="shared" si="0"/>
        <v>1</v>
      </c>
      <c r="H16" s="13">
        <f t="shared" si="1"/>
        <v>2.0199090870118472</v>
      </c>
      <c r="I16" s="5">
        <f t="shared" ref="I16:I28" si="2">IF((D16/4)*((C16/1.15)/H16)&lt;25*D16,25*D16,(D16/4)*((C16/1.15)/H16))</f>
        <v>430.49720553398561</v>
      </c>
    </row>
    <row r="17" spans="1:9" x14ac:dyDescent="0.3">
      <c r="A17" s="6">
        <v>26</v>
      </c>
      <c r="B17" s="6">
        <f t="shared" ref="B17:B28" si="3">(0.21*25^(2/3))/1.4</f>
        <v>1.2824819600075221</v>
      </c>
      <c r="C17" s="6">
        <v>501</v>
      </c>
      <c r="D17" s="11">
        <v>8</v>
      </c>
      <c r="E17" s="11">
        <f t="shared" ref="E17:E28" si="4">IF(B17&lt;=50,D17*5600*SQRT(B17),21.5*1000*D17*(0.1*B17+1.25)^(1/3))</f>
        <v>50734.530578428501</v>
      </c>
      <c r="F17" s="11">
        <f t="shared" ref="F17:F28" si="5">IF(0.8+0.2*B17/80&gt;1,1,0.8+0.2*B17/80)</f>
        <v>0.80320620490001882</v>
      </c>
      <c r="G17" s="12">
        <f t="shared" si="0"/>
        <v>1</v>
      </c>
      <c r="H17" s="13">
        <f t="shared" si="1"/>
        <v>52261.511486490308</v>
      </c>
      <c r="I17" s="5">
        <f t="shared" si="2"/>
        <v>200</v>
      </c>
    </row>
    <row r="18" spans="1:9" x14ac:dyDescent="0.3">
      <c r="A18" s="6">
        <v>27</v>
      </c>
      <c r="B18" s="6">
        <f t="shared" si="3"/>
        <v>1.2824819600075221</v>
      </c>
      <c r="C18" s="6">
        <v>502</v>
      </c>
      <c r="D18" s="11">
        <v>8</v>
      </c>
      <c r="E18" s="11">
        <f t="shared" si="4"/>
        <v>50734.530578428501</v>
      </c>
      <c r="F18" s="11">
        <f t="shared" si="5"/>
        <v>0.80320620490001882</v>
      </c>
      <c r="G18" s="12">
        <f t="shared" si="0"/>
        <v>1</v>
      </c>
      <c r="H18" s="13">
        <f t="shared" si="1"/>
        <v>52261.511486490308</v>
      </c>
      <c r="I18" s="5">
        <f t="shared" si="2"/>
        <v>200</v>
      </c>
    </row>
    <row r="19" spans="1:9" x14ac:dyDescent="0.3">
      <c r="A19" s="6">
        <v>28</v>
      </c>
      <c r="B19" s="6">
        <f t="shared" si="3"/>
        <v>1.2824819600075221</v>
      </c>
      <c r="C19" s="6">
        <v>503</v>
      </c>
      <c r="D19" s="11">
        <v>8</v>
      </c>
      <c r="E19" s="11">
        <f t="shared" si="4"/>
        <v>50734.530578428501</v>
      </c>
      <c r="F19" s="11">
        <f t="shared" si="5"/>
        <v>0.80320620490001882</v>
      </c>
      <c r="G19" s="12">
        <f t="shared" si="0"/>
        <v>1</v>
      </c>
      <c r="H19" s="13">
        <f t="shared" si="1"/>
        <v>52261.511486490308</v>
      </c>
      <c r="I19" s="5">
        <f t="shared" si="2"/>
        <v>200</v>
      </c>
    </row>
    <row r="20" spans="1:9" x14ac:dyDescent="0.3">
      <c r="A20" s="6">
        <v>29</v>
      </c>
      <c r="B20" s="6">
        <f t="shared" si="3"/>
        <v>1.2824819600075221</v>
      </c>
      <c r="C20" s="6">
        <v>504</v>
      </c>
      <c r="D20" s="11">
        <v>8</v>
      </c>
      <c r="E20" s="11">
        <f t="shared" si="4"/>
        <v>50734.530578428501</v>
      </c>
      <c r="F20" s="11">
        <f t="shared" si="5"/>
        <v>0.80320620490001882</v>
      </c>
      <c r="G20" s="12">
        <f t="shared" si="0"/>
        <v>1</v>
      </c>
      <c r="H20" s="13">
        <f t="shared" si="1"/>
        <v>52261.511486490308</v>
      </c>
      <c r="I20" s="5">
        <f t="shared" si="2"/>
        <v>200</v>
      </c>
    </row>
    <row r="21" spans="1:9" x14ac:dyDescent="0.3">
      <c r="A21" s="6">
        <v>30</v>
      </c>
      <c r="B21" s="6">
        <f t="shared" si="3"/>
        <v>1.2824819600075221</v>
      </c>
      <c r="C21" s="6">
        <v>505</v>
      </c>
      <c r="D21" s="11">
        <v>8</v>
      </c>
      <c r="E21" s="11">
        <f t="shared" si="4"/>
        <v>50734.530578428501</v>
      </c>
      <c r="F21" s="11">
        <f t="shared" si="5"/>
        <v>0.80320620490001882</v>
      </c>
      <c r="G21" s="12">
        <f t="shared" si="0"/>
        <v>1</v>
      </c>
      <c r="H21" s="13">
        <f t="shared" si="1"/>
        <v>52261.511486490308</v>
      </c>
      <c r="I21" s="5">
        <f t="shared" si="2"/>
        <v>200</v>
      </c>
    </row>
    <row r="22" spans="1:9" x14ac:dyDescent="0.3">
      <c r="A22" s="6">
        <v>31</v>
      </c>
      <c r="B22" s="6">
        <f t="shared" si="3"/>
        <v>1.2824819600075221</v>
      </c>
      <c r="C22" s="6">
        <v>506</v>
      </c>
      <c r="D22" s="11">
        <v>8</v>
      </c>
      <c r="E22" s="11">
        <f t="shared" si="4"/>
        <v>50734.530578428501</v>
      </c>
      <c r="F22" s="11">
        <f t="shared" si="5"/>
        <v>0.80320620490001882</v>
      </c>
      <c r="G22" s="12">
        <f t="shared" si="0"/>
        <v>1</v>
      </c>
      <c r="H22" s="13">
        <f t="shared" si="1"/>
        <v>52261.511486490308</v>
      </c>
      <c r="I22" s="5">
        <f t="shared" si="2"/>
        <v>200</v>
      </c>
    </row>
    <row r="23" spans="1:9" x14ac:dyDescent="0.3">
      <c r="A23" s="6">
        <v>32</v>
      </c>
      <c r="B23" s="6">
        <f t="shared" si="3"/>
        <v>1.2824819600075221</v>
      </c>
      <c r="C23" s="6">
        <v>507</v>
      </c>
      <c r="D23" s="11">
        <v>8</v>
      </c>
      <c r="E23" s="11">
        <f t="shared" si="4"/>
        <v>50734.530578428501</v>
      </c>
      <c r="F23" s="11">
        <f t="shared" si="5"/>
        <v>0.80320620490001882</v>
      </c>
      <c r="G23" s="12">
        <f t="shared" si="0"/>
        <v>1</v>
      </c>
      <c r="H23" s="13">
        <f t="shared" si="1"/>
        <v>52261.511486490308</v>
      </c>
      <c r="I23" s="5">
        <f t="shared" si="2"/>
        <v>200</v>
      </c>
    </row>
    <row r="24" spans="1:9" x14ac:dyDescent="0.3">
      <c r="A24" s="6">
        <v>33</v>
      </c>
      <c r="B24" s="6">
        <f t="shared" si="3"/>
        <v>1.2824819600075221</v>
      </c>
      <c r="C24" s="6">
        <v>508</v>
      </c>
      <c r="D24" s="11">
        <v>8</v>
      </c>
      <c r="E24" s="11">
        <f t="shared" si="4"/>
        <v>50734.530578428501</v>
      </c>
      <c r="F24" s="11">
        <f t="shared" si="5"/>
        <v>0.80320620490001882</v>
      </c>
      <c r="G24" s="12">
        <f t="shared" si="0"/>
        <v>1</v>
      </c>
      <c r="H24" s="13">
        <f t="shared" si="1"/>
        <v>52261.511486490308</v>
      </c>
      <c r="I24" s="5">
        <f t="shared" si="2"/>
        <v>200</v>
      </c>
    </row>
    <row r="25" spans="1:9" x14ac:dyDescent="0.3">
      <c r="A25" s="6">
        <v>34</v>
      </c>
      <c r="B25" s="6">
        <f t="shared" si="3"/>
        <v>1.2824819600075221</v>
      </c>
      <c r="C25" s="6">
        <v>509</v>
      </c>
      <c r="D25" s="11">
        <v>8</v>
      </c>
      <c r="E25" s="11">
        <f t="shared" si="4"/>
        <v>50734.530578428501</v>
      </c>
      <c r="F25" s="11">
        <f t="shared" si="5"/>
        <v>0.80320620490001882</v>
      </c>
      <c r="G25" s="12">
        <f t="shared" si="0"/>
        <v>1</v>
      </c>
      <c r="H25" s="13">
        <f t="shared" si="1"/>
        <v>52261.511486490308</v>
      </c>
      <c r="I25" s="5">
        <f t="shared" si="2"/>
        <v>200</v>
      </c>
    </row>
    <row r="26" spans="1:9" x14ac:dyDescent="0.3">
      <c r="A26" s="6">
        <v>35</v>
      </c>
      <c r="B26" s="6">
        <f t="shared" si="3"/>
        <v>1.2824819600075221</v>
      </c>
      <c r="C26" s="6">
        <v>510</v>
      </c>
      <c r="D26" s="11">
        <v>8</v>
      </c>
      <c r="E26" s="11">
        <f t="shared" si="4"/>
        <v>50734.530578428501</v>
      </c>
      <c r="F26" s="11">
        <f t="shared" si="5"/>
        <v>0.80320620490001882</v>
      </c>
      <c r="G26" s="12">
        <f t="shared" si="0"/>
        <v>1</v>
      </c>
      <c r="H26" s="13">
        <f t="shared" si="1"/>
        <v>52261.511486490308</v>
      </c>
      <c r="I26" s="5">
        <f t="shared" si="2"/>
        <v>200</v>
      </c>
    </row>
    <row r="27" spans="1:9" x14ac:dyDescent="0.3">
      <c r="A27" s="6">
        <v>36</v>
      </c>
      <c r="B27" s="6">
        <f t="shared" si="3"/>
        <v>1.2824819600075221</v>
      </c>
      <c r="C27" s="6">
        <v>511</v>
      </c>
      <c r="D27" s="11">
        <v>8</v>
      </c>
      <c r="E27" s="11">
        <f t="shared" si="4"/>
        <v>50734.530578428501</v>
      </c>
      <c r="F27" s="11">
        <f t="shared" si="5"/>
        <v>0.80320620490001882</v>
      </c>
      <c r="G27" s="12">
        <f t="shared" si="0"/>
        <v>1</v>
      </c>
      <c r="H27" s="13">
        <f t="shared" si="1"/>
        <v>52261.511486490308</v>
      </c>
      <c r="I27" s="5">
        <f t="shared" si="2"/>
        <v>200</v>
      </c>
    </row>
    <row r="28" spans="1:9" x14ac:dyDescent="0.3">
      <c r="A28" s="6">
        <v>37</v>
      </c>
      <c r="B28" s="6">
        <f t="shared" si="3"/>
        <v>1.2824819600075221</v>
      </c>
      <c r="C28" s="6">
        <v>512</v>
      </c>
      <c r="D28" s="11">
        <v>8</v>
      </c>
      <c r="E28" s="11">
        <f t="shared" si="4"/>
        <v>50734.530578428501</v>
      </c>
      <c r="F28" s="11">
        <f t="shared" si="5"/>
        <v>0.80320620490001882</v>
      </c>
      <c r="G28" s="12">
        <f t="shared" si="0"/>
        <v>1</v>
      </c>
      <c r="H28" s="13">
        <f t="shared" si="1"/>
        <v>52261.511486490308</v>
      </c>
      <c r="I28" s="5">
        <f t="shared" si="2"/>
        <v>200</v>
      </c>
    </row>
  </sheetData>
  <mergeCells count="1">
    <mergeCell ref="A12:J1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E1.1</vt:lpstr>
      <vt:lpstr>E1.2</vt:lpstr>
      <vt:lpstr>E1.3</vt:lpstr>
      <vt:lpstr>E1.4</vt:lpstr>
      <vt:lpstr>E1.5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2021-02-17T23:57:13Z</cp:lastPrinted>
  <dcterms:created xsi:type="dcterms:W3CDTF">2021-02-15T12:19:18Z</dcterms:created>
  <dcterms:modified xsi:type="dcterms:W3CDTF">2022-02-07T13:42:24Z</dcterms:modified>
</cp:coreProperties>
</file>